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id\OneDrive\Documents\Models\"/>
    </mc:Choice>
  </mc:AlternateContent>
  <bookViews>
    <workbookView xWindow="0" yWindow="0" windowWidth="13875" windowHeight="15360" tabRatio="700" firstSheet="6" activeTab="6"/>
  </bookViews>
  <sheets>
    <sheet name="800hp" sheetId="2" r:id="rId1"/>
    <sheet name="1600hp" sheetId="3" r:id="rId2"/>
    <sheet name="Lift" sheetId="4" r:id="rId3"/>
    <sheet name="Velocity_Run" sheetId="8" r:id="rId4"/>
    <sheet name="Linear_Model" sheetId="5" r:id="rId5"/>
    <sheet name="Non_Linear_Model" sheetId="9" r:id="rId6"/>
    <sheet name="Non_Linear_Model_With_Slip" sheetId="10" r:id="rId7"/>
    <sheet name="Non_Linear_Model_With_Slip_Back" sheetId="12" r:id="rId8"/>
    <sheet name="Gearing" sheetId="6" r:id="rId9"/>
    <sheet name="Engine" sheetId="11" r:id="rId10"/>
    <sheet name="Misc" sheetId="7" r:id="rId11"/>
  </sheets>
  <definedNames>
    <definedName name="solver_adj" localSheetId="1" hidden="1">'1600hp'!$B$5</definedName>
    <definedName name="solver_adj" localSheetId="0" hidden="1">'800hp'!$B$5</definedName>
    <definedName name="solver_adj" localSheetId="5" hidden="1">Non_Linear_Model!$P$6:$P$10</definedName>
    <definedName name="solver_adj" localSheetId="6" hidden="1">Non_Linear_Model_With_Slip!$Y$6:$Y$10</definedName>
    <definedName name="solver_adj" localSheetId="7" hidden="1">Non_Linear_Model_With_Slip_Back!$Y$6:$Y$10</definedName>
    <definedName name="solver_cvg" localSheetId="1" hidden="1">0.0001</definedName>
    <definedName name="solver_cvg" localSheetId="0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1" hidden="1">1</definedName>
    <definedName name="solver_drv" localSheetId="0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1" hidden="1">1</definedName>
    <definedName name="solver_eng" localSheetId="0" hidden="1">1</definedName>
    <definedName name="solver_eng" localSheetId="5" hidden="1">3</definedName>
    <definedName name="solver_eng" localSheetId="6" hidden="1">3</definedName>
    <definedName name="solver_eng" localSheetId="7" hidden="1">3</definedName>
    <definedName name="solver_est" localSheetId="1" hidden="1">1</definedName>
    <definedName name="solver_est" localSheetId="0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1" hidden="1">2147483647</definedName>
    <definedName name="solver_itr" localSheetId="0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5" hidden="1">Non_Linear_Model!$P$10</definedName>
    <definedName name="solver_lhs1" localSheetId="6" hidden="1">Non_Linear_Model_With_Slip!$Y$10</definedName>
    <definedName name="solver_lhs1" localSheetId="7" hidden="1">Non_Linear_Model_With_Slip_Back!$Y$10</definedName>
    <definedName name="solver_lhs10" localSheetId="5" hidden="1">Non_Linear_Model!$P$8</definedName>
    <definedName name="solver_lhs10" localSheetId="6" hidden="1">Non_Linear_Model_With_Slip!$Y$8</definedName>
    <definedName name="solver_lhs10" localSheetId="7" hidden="1">Non_Linear_Model_With_Slip_Back!$Y$8</definedName>
    <definedName name="solver_lhs11" localSheetId="5" hidden="1">Non_Linear_Model!$P$8</definedName>
    <definedName name="solver_lhs11" localSheetId="6" hidden="1">Non_Linear_Model_With_Slip!$Y$8</definedName>
    <definedName name="solver_lhs11" localSheetId="7" hidden="1">Non_Linear_Model_With_Slip_Back!$Y$8</definedName>
    <definedName name="solver_lhs12" localSheetId="5" hidden="1">Non_Linear_Model!$P$8</definedName>
    <definedName name="solver_lhs12" localSheetId="6" hidden="1">Non_Linear_Model_With_Slip!$Y$8</definedName>
    <definedName name="solver_lhs12" localSheetId="7" hidden="1">Non_Linear_Model_With_Slip_Back!$Y$8</definedName>
    <definedName name="solver_lhs13" localSheetId="5" hidden="1">Non_Linear_Model!$P$9</definedName>
    <definedName name="solver_lhs13" localSheetId="6" hidden="1">Non_Linear_Model_With_Slip!$Y$9</definedName>
    <definedName name="solver_lhs13" localSheetId="7" hidden="1">Non_Linear_Model_With_Slip_Back!$Y$9</definedName>
    <definedName name="solver_lhs14" localSheetId="5" hidden="1">Non_Linear_Model!$P$9</definedName>
    <definedName name="solver_lhs14" localSheetId="6" hidden="1">Non_Linear_Model_With_Slip!$Y$9</definedName>
    <definedName name="solver_lhs14" localSheetId="7" hidden="1">Non_Linear_Model_With_Slip_Back!$Y$9</definedName>
    <definedName name="solver_lhs15" localSheetId="5" hidden="1">Non_Linear_Model!$P$9</definedName>
    <definedName name="solver_lhs15" localSheetId="6" hidden="1">Non_Linear_Model_With_Slip!$Y$9</definedName>
    <definedName name="solver_lhs15" localSheetId="7" hidden="1">Non_Linear_Model_With_Slip_Back!$Y$9</definedName>
    <definedName name="solver_lhs2" localSheetId="5" hidden="1">Non_Linear_Model!$P$10</definedName>
    <definedName name="solver_lhs2" localSheetId="6" hidden="1">Non_Linear_Model_With_Slip!$Y$10</definedName>
    <definedName name="solver_lhs2" localSheetId="7" hidden="1">Non_Linear_Model_With_Slip_Back!$Y$10</definedName>
    <definedName name="solver_lhs3" localSheetId="5" hidden="1">Non_Linear_Model!$P$10</definedName>
    <definedName name="solver_lhs3" localSheetId="6" hidden="1">Non_Linear_Model_With_Slip!$Y$10</definedName>
    <definedName name="solver_lhs3" localSheetId="7" hidden="1">Non_Linear_Model_With_Slip_Back!$Y$10</definedName>
    <definedName name="solver_lhs4" localSheetId="5" hidden="1">Non_Linear_Model!$P$6</definedName>
    <definedName name="solver_lhs4" localSheetId="6" hidden="1">Non_Linear_Model_With_Slip!$Y$6</definedName>
    <definedName name="solver_lhs4" localSheetId="7" hidden="1">Non_Linear_Model_With_Slip_Back!$Y$6</definedName>
    <definedName name="solver_lhs5" localSheetId="5" hidden="1">Non_Linear_Model!$P$6</definedName>
    <definedName name="solver_lhs5" localSheetId="6" hidden="1">Non_Linear_Model_With_Slip!$Y$6</definedName>
    <definedName name="solver_lhs5" localSheetId="7" hidden="1">Non_Linear_Model_With_Slip_Back!$Y$6</definedName>
    <definedName name="solver_lhs6" localSheetId="5" hidden="1">Non_Linear_Model!$P$6</definedName>
    <definedName name="solver_lhs6" localSheetId="6" hidden="1">Non_Linear_Model_With_Slip!$Y$6</definedName>
    <definedName name="solver_lhs6" localSheetId="7" hidden="1">Non_Linear_Model_With_Slip_Back!$Y$6</definedName>
    <definedName name="solver_lhs7" localSheetId="5" hidden="1">Non_Linear_Model!$P$7</definedName>
    <definedName name="solver_lhs7" localSheetId="6" hidden="1">Non_Linear_Model_With_Slip!$Y$7</definedName>
    <definedName name="solver_lhs7" localSheetId="7" hidden="1">Non_Linear_Model_With_Slip_Back!$Y$7</definedName>
    <definedName name="solver_lhs8" localSheetId="5" hidden="1">Non_Linear_Model!$P$7</definedName>
    <definedName name="solver_lhs8" localSheetId="6" hidden="1">Non_Linear_Model_With_Slip!$Y$7</definedName>
    <definedName name="solver_lhs8" localSheetId="7" hidden="1">Non_Linear_Model_With_Slip_Back!$Y$7</definedName>
    <definedName name="solver_lhs9" localSheetId="5" hidden="1">Non_Linear_Model!$P$7</definedName>
    <definedName name="solver_lhs9" localSheetId="6" hidden="1">Non_Linear_Model_With_Slip!$Y$7</definedName>
    <definedName name="solver_lhs9" localSheetId="7" hidden="1">Non_Linear_Model_With_Slip_Back!$Y$7</definedName>
    <definedName name="solver_mip" localSheetId="1" hidden="1">2147483647</definedName>
    <definedName name="solver_mip" localSheetId="0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1" hidden="1">30</definedName>
    <definedName name="solver_mni" localSheetId="0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1" hidden="1">0.075</definedName>
    <definedName name="solver_mrt" localSheetId="0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1" hidden="1">2</definedName>
    <definedName name="solver_msl" localSheetId="0" hidden="1">2</definedName>
    <definedName name="solver_msl" localSheetId="5" hidden="1">1</definedName>
    <definedName name="solver_msl" localSheetId="6" hidden="1">1</definedName>
    <definedName name="solver_msl" localSheetId="7" hidden="1">1</definedName>
    <definedName name="solver_neg" localSheetId="1" hidden="1">1</definedName>
    <definedName name="solver_neg" localSheetId="0" hidden="1">1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od" localSheetId="1" hidden="1">2147483647</definedName>
    <definedName name="solver_nod" localSheetId="0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1" hidden="1">0</definedName>
    <definedName name="solver_num" localSheetId="0" hidden="1">0</definedName>
    <definedName name="solver_num" localSheetId="5" hidden="1">15</definedName>
    <definedName name="solver_num" localSheetId="6" hidden="1">15</definedName>
    <definedName name="solver_num" localSheetId="7" hidden="1">15</definedName>
    <definedName name="solver_nwt" localSheetId="1" hidden="1">1</definedName>
    <definedName name="solver_nwt" localSheetId="0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1" hidden="1">'1600hp'!$B$9</definedName>
    <definedName name="solver_opt" localSheetId="0" hidden="1">'800hp'!$B$9</definedName>
    <definedName name="solver_opt" localSheetId="5" hidden="1">Non_Linear_Model!$P$12</definedName>
    <definedName name="solver_opt" localSheetId="6" hidden="1">Non_Linear_Model_With_Slip!$Y$12</definedName>
    <definedName name="solver_opt" localSheetId="7" hidden="1">Non_Linear_Model_With_Slip_Back!$Y$12</definedName>
    <definedName name="solver_pre" localSheetId="1" hidden="1">0.000001</definedName>
    <definedName name="solver_pre" localSheetId="0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1" hidden="1">1</definedName>
    <definedName name="solver_rbv" localSheetId="0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0" localSheetId="5" hidden="1">1</definedName>
    <definedName name="solver_rel10" localSheetId="6" hidden="1">1</definedName>
    <definedName name="solver_rel10" localSheetId="7" hidden="1">1</definedName>
    <definedName name="solver_rel11" localSheetId="5" hidden="1">4</definedName>
    <definedName name="solver_rel11" localSheetId="6" hidden="1">4</definedName>
    <definedName name="solver_rel11" localSheetId="7" hidden="1">4</definedName>
    <definedName name="solver_rel12" localSheetId="5" hidden="1">3</definedName>
    <definedName name="solver_rel12" localSheetId="6" hidden="1">3</definedName>
    <definedName name="solver_rel12" localSheetId="7" hidden="1">3</definedName>
    <definedName name="solver_rel13" localSheetId="5" hidden="1">1</definedName>
    <definedName name="solver_rel13" localSheetId="6" hidden="1">1</definedName>
    <definedName name="solver_rel13" localSheetId="7" hidden="1">1</definedName>
    <definedName name="solver_rel14" localSheetId="5" hidden="1">4</definedName>
    <definedName name="solver_rel14" localSheetId="6" hidden="1">4</definedName>
    <definedName name="solver_rel14" localSheetId="7" hidden="1">4</definedName>
    <definedName name="solver_rel15" localSheetId="5" hidden="1">3</definedName>
    <definedName name="solver_rel15" localSheetId="6" hidden="1">3</definedName>
    <definedName name="solver_rel15" localSheetId="7" hidden="1">3</definedName>
    <definedName name="solver_rel2" localSheetId="5" hidden="1">4</definedName>
    <definedName name="solver_rel2" localSheetId="6" hidden="1">4</definedName>
    <definedName name="solver_rel2" localSheetId="7" hidden="1">4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el4" localSheetId="5" hidden="1">1</definedName>
    <definedName name="solver_rel4" localSheetId="6" hidden="1">1</definedName>
    <definedName name="solver_rel4" localSheetId="7" hidden="1">1</definedName>
    <definedName name="solver_rel5" localSheetId="5" hidden="1">4</definedName>
    <definedName name="solver_rel5" localSheetId="6" hidden="1">4</definedName>
    <definedName name="solver_rel5" localSheetId="7" hidden="1">4</definedName>
    <definedName name="solver_rel6" localSheetId="5" hidden="1">3</definedName>
    <definedName name="solver_rel6" localSheetId="6" hidden="1">3</definedName>
    <definedName name="solver_rel6" localSheetId="7" hidden="1">3</definedName>
    <definedName name="solver_rel7" localSheetId="5" hidden="1">1</definedName>
    <definedName name="solver_rel7" localSheetId="6" hidden="1">1</definedName>
    <definedName name="solver_rel7" localSheetId="7" hidden="1">1</definedName>
    <definedName name="solver_rel8" localSheetId="5" hidden="1">4</definedName>
    <definedName name="solver_rel8" localSheetId="6" hidden="1">4</definedName>
    <definedName name="solver_rel8" localSheetId="7" hidden="1">4</definedName>
    <definedName name="solver_rel9" localSheetId="5" hidden="1">3</definedName>
    <definedName name="solver_rel9" localSheetId="6" hidden="1">3</definedName>
    <definedName name="solver_rel9" localSheetId="7" hidden="1">3</definedName>
    <definedName name="solver_rhs1" localSheetId="5" hidden="1">375</definedName>
    <definedName name="solver_rhs1" localSheetId="6" hidden="1">310</definedName>
    <definedName name="solver_rhs1" localSheetId="7" hidden="1">280</definedName>
    <definedName name="solver_rhs10" localSheetId="5" hidden="1">300</definedName>
    <definedName name="solver_rhs10" localSheetId="6" hidden="1">220</definedName>
    <definedName name="solver_rhs10" localSheetId="7" hidden="1">220</definedName>
    <definedName name="solver_rhs11" localSheetId="5" hidden="1">integer</definedName>
    <definedName name="solver_rhs11" localSheetId="6" hidden="1">integer</definedName>
    <definedName name="solver_rhs11" localSheetId="7" hidden="1">integer</definedName>
    <definedName name="solver_rhs12" localSheetId="5" hidden="1">150</definedName>
    <definedName name="solver_rhs12" localSheetId="6" hidden="1">150</definedName>
    <definedName name="solver_rhs12" localSheetId="7" hidden="1">150</definedName>
    <definedName name="solver_rhs13" localSheetId="5" hidden="1">340</definedName>
    <definedName name="solver_rhs13" localSheetId="6" hidden="1">260</definedName>
    <definedName name="solver_rhs13" localSheetId="7" hidden="1">260</definedName>
    <definedName name="solver_rhs14" localSheetId="5" hidden="1">integer</definedName>
    <definedName name="solver_rhs14" localSheetId="6" hidden="1">integer</definedName>
    <definedName name="solver_rhs14" localSheetId="7" hidden="1">integer</definedName>
    <definedName name="solver_rhs15" localSheetId="5" hidden="1">240</definedName>
    <definedName name="solver_rhs15" localSheetId="6" hidden="1">210</definedName>
    <definedName name="solver_rhs15" localSheetId="7" hidden="1">210</definedName>
    <definedName name="solver_rhs2" localSheetId="5" hidden="1">integer</definedName>
    <definedName name="solver_rhs2" localSheetId="6" hidden="1">integer</definedName>
    <definedName name="solver_rhs2" localSheetId="7" hidden="1">integer</definedName>
    <definedName name="solver_rhs3" localSheetId="5" hidden="1">275</definedName>
    <definedName name="solver_rhs3" localSheetId="6" hidden="1">240</definedName>
    <definedName name="solver_rhs3" localSheetId="7" hidden="1">240</definedName>
    <definedName name="solver_rhs4" localSheetId="5" hidden="1">150</definedName>
    <definedName name="solver_rhs4" localSheetId="6" hidden="1">125</definedName>
    <definedName name="solver_rhs4" localSheetId="7" hidden="1">125</definedName>
    <definedName name="solver_rhs5" localSheetId="5" hidden="1">integer</definedName>
    <definedName name="solver_rhs5" localSheetId="6" hidden="1">integer</definedName>
    <definedName name="solver_rhs5" localSheetId="7" hidden="1">integer</definedName>
    <definedName name="solver_rhs6" localSheetId="5" hidden="1">50</definedName>
    <definedName name="solver_rhs6" localSheetId="6" hidden="1">50</definedName>
    <definedName name="solver_rhs6" localSheetId="7" hidden="1">50</definedName>
    <definedName name="solver_rhs7" localSheetId="5" hidden="1">225</definedName>
    <definedName name="solver_rhs7" localSheetId="6" hidden="1">170</definedName>
    <definedName name="solver_rhs7" localSheetId="7" hidden="1">170</definedName>
    <definedName name="solver_rhs8" localSheetId="5" hidden="1">integer</definedName>
    <definedName name="solver_rhs8" localSheetId="6" hidden="1">integer</definedName>
    <definedName name="solver_rhs8" localSheetId="7" hidden="1">integer</definedName>
    <definedName name="solver_rhs9" localSheetId="5" hidden="1">125</definedName>
    <definedName name="solver_rhs9" localSheetId="6" hidden="1">100</definedName>
    <definedName name="solver_rhs9" localSheetId="7" hidden="1">100</definedName>
    <definedName name="solver_rlx" localSheetId="1" hidden="1">2</definedName>
    <definedName name="solver_rlx" localSheetId="0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1" hidden="1">0</definedName>
    <definedName name="solver_rsd" localSheetId="0" hidden="1">0</definedName>
    <definedName name="solver_rsd" localSheetId="5" hidden="1">2</definedName>
    <definedName name="solver_rsd" localSheetId="6" hidden="1">2</definedName>
    <definedName name="solver_rsd" localSheetId="7" hidden="1">2</definedName>
    <definedName name="solver_scl" localSheetId="1" hidden="1">1</definedName>
    <definedName name="solver_scl" localSheetId="0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1" hidden="1">2</definedName>
    <definedName name="solver_sho" localSheetId="0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1" hidden="1">100</definedName>
    <definedName name="solver_ssz" localSheetId="0" hidden="1">100</definedName>
    <definedName name="solver_ssz" localSheetId="5" hidden="1">250</definedName>
    <definedName name="solver_ssz" localSheetId="6" hidden="1">250</definedName>
    <definedName name="solver_ssz" localSheetId="7" hidden="1">250</definedName>
    <definedName name="solver_tim" localSheetId="1" hidden="1">2147483647</definedName>
    <definedName name="solver_tim" localSheetId="0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1" hidden="1">0.01</definedName>
    <definedName name="solver_tol" localSheetId="0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1" hidden="1">3</definedName>
    <definedName name="solver_typ" localSheetId="0" hidden="1">3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val" localSheetId="1" hidden="1">0.6</definedName>
    <definedName name="solver_val" localSheetId="0" hidden="1">0.6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1" hidden="1">3</definedName>
    <definedName name="solver_ver" localSheetId="0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2" l="1"/>
  <c r="B1" i="2"/>
  <c r="D1" i="2"/>
  <c r="B9" i="2"/>
  <c r="B4" i="3"/>
  <c r="B1" i="3"/>
  <c r="D1" i="3"/>
  <c r="B9" i="3"/>
  <c r="B10" i="6"/>
  <c r="B11" i="6"/>
  <c r="B12" i="6"/>
  <c r="B13" i="6"/>
  <c r="C27" i="11"/>
  <c r="D27" i="11"/>
  <c r="G4" i="6"/>
  <c r="G5" i="6"/>
  <c r="G6" i="6"/>
  <c r="G7" i="6"/>
  <c r="G3" i="6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I6" i="11"/>
  <c r="I3" i="11"/>
  <c r="I7" i="11"/>
  <c r="I8" i="11"/>
  <c r="I10" i="11"/>
  <c r="E27" i="11"/>
  <c r="E10" i="11"/>
  <c r="E19" i="11"/>
  <c r="E16" i="11"/>
  <c r="E18" i="11"/>
  <c r="E11" i="11"/>
  <c r="E21" i="11"/>
  <c r="E13" i="11"/>
  <c r="E22" i="11"/>
  <c r="E15" i="11"/>
  <c r="E9" i="11"/>
  <c r="E14" i="11"/>
  <c r="E23" i="11"/>
  <c r="E24" i="11"/>
  <c r="E17" i="11"/>
  <c r="E25" i="11"/>
  <c r="E20" i="11"/>
  <c r="E12" i="11"/>
  <c r="E26" i="11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T3" i="12"/>
  <c r="H3" i="12"/>
  <c r="G3" i="12"/>
  <c r="Y2" i="12"/>
  <c r="T3" i="10"/>
  <c r="C4" i="11"/>
  <c r="D4" i="11"/>
  <c r="E4" i="11"/>
  <c r="C5" i="11"/>
  <c r="D5" i="11"/>
  <c r="E5" i="11"/>
  <c r="C6" i="11"/>
  <c r="D6" i="11"/>
  <c r="E6" i="11"/>
  <c r="C7" i="11"/>
  <c r="D7" i="11"/>
  <c r="E7" i="11"/>
  <c r="C8" i="11"/>
  <c r="D8" i="11"/>
  <c r="E8" i="11"/>
  <c r="P2" i="9"/>
  <c r="Y2" i="10"/>
  <c r="B9" i="7"/>
  <c r="Y3" i="12"/>
  <c r="C4" i="6"/>
  <c r="C5" i="6"/>
  <c r="C6" i="6"/>
  <c r="C7" i="6"/>
  <c r="C3" i="6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H3" i="10"/>
  <c r="G3" i="10"/>
  <c r="A4" i="9"/>
  <c r="B2" i="3"/>
  <c r="B2" i="2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G3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H3" i="9"/>
  <c r="H3" i="5"/>
  <c r="G3" i="5"/>
  <c r="K6" i="5"/>
  <c r="A2" i="6"/>
  <c r="E2" i="6"/>
  <c r="K3" i="5"/>
  <c r="K7" i="5"/>
  <c r="D2" i="4"/>
  <c r="B4" i="4"/>
  <c r="H3" i="4"/>
  <c r="B3" i="3"/>
  <c r="F4" i="3"/>
  <c r="P3" i="9"/>
  <c r="I43" i="9"/>
  <c r="B3" i="2"/>
  <c r="F4" i="2"/>
  <c r="I19" i="9"/>
  <c r="I27" i="9"/>
  <c r="I35" i="9"/>
  <c r="I51" i="9"/>
  <c r="I67" i="9"/>
  <c r="I83" i="9"/>
  <c r="I91" i="9"/>
  <c r="I99" i="9"/>
  <c r="I5" i="9"/>
  <c r="I21" i="9"/>
  <c r="I29" i="9"/>
  <c r="I37" i="9"/>
  <c r="I45" i="9"/>
  <c r="I53" i="9"/>
  <c r="I61" i="9"/>
  <c r="I69" i="9"/>
  <c r="I77" i="9"/>
  <c r="I85" i="9"/>
  <c r="I93" i="9"/>
  <c r="I101" i="9"/>
  <c r="I109" i="9"/>
  <c r="I6" i="9"/>
  <c r="I14" i="9"/>
  <c r="I22" i="9"/>
  <c r="I30" i="9"/>
  <c r="I38" i="9"/>
  <c r="I46" i="9"/>
  <c r="I54" i="9"/>
  <c r="I62" i="9"/>
  <c r="I70" i="9"/>
  <c r="I78" i="9"/>
  <c r="I86" i="9"/>
  <c r="I94" i="9"/>
  <c r="I102" i="9"/>
  <c r="I110" i="9"/>
  <c r="I7" i="9"/>
  <c r="I15" i="9"/>
  <c r="I23" i="9"/>
  <c r="I31" i="9"/>
  <c r="I39" i="9"/>
  <c r="I47" i="9"/>
  <c r="I55" i="9"/>
  <c r="I63" i="9"/>
  <c r="I71" i="9"/>
  <c r="I79" i="9"/>
  <c r="I87" i="9"/>
  <c r="I95" i="9"/>
  <c r="I103" i="9"/>
  <c r="I111" i="9"/>
  <c r="I39" i="12"/>
  <c r="I7" i="12"/>
  <c r="I13" i="12"/>
  <c r="I4" i="12"/>
  <c r="J4" i="12"/>
  <c r="I5" i="12"/>
  <c r="I35" i="12"/>
  <c r="I679" i="12"/>
  <c r="I676" i="12"/>
  <c r="I682" i="12"/>
  <c r="I686" i="12"/>
  <c r="I694" i="12"/>
  <c r="I678" i="12"/>
  <c r="I636" i="12"/>
  <c r="I637" i="12"/>
  <c r="I634" i="12"/>
  <c r="I603" i="12"/>
  <c r="I604" i="12"/>
  <c r="I605" i="12"/>
  <c r="I614" i="12"/>
  <c r="I580" i="12"/>
  <c r="I573" i="12"/>
  <c r="I587" i="12"/>
  <c r="I558" i="12"/>
  <c r="I555" i="12"/>
  <c r="I560" i="12"/>
  <c r="I532" i="12"/>
  <c r="I500" i="12"/>
  <c r="I6" i="12"/>
  <c r="I27" i="12"/>
  <c r="I9" i="12"/>
  <c r="I675" i="12"/>
  <c r="I672" i="12"/>
  <c r="I669" i="12"/>
  <c r="I674" i="12"/>
  <c r="I677" i="12"/>
  <c r="I668" i="12"/>
  <c r="I632" i="12"/>
  <c r="I633" i="12"/>
  <c r="I630" i="12"/>
  <c r="I599" i="12"/>
  <c r="I600" i="12"/>
  <c r="I601" i="12"/>
  <c r="I610" i="12"/>
  <c r="I576" i="12"/>
  <c r="I596" i="12"/>
  <c r="I583" i="12"/>
  <c r="I554" i="12"/>
  <c r="I551" i="12"/>
  <c r="I556" i="12"/>
  <c r="I528" i="12"/>
  <c r="I496" i="12"/>
  <c r="I517" i="12"/>
  <c r="I485" i="12"/>
  <c r="I522" i="12"/>
  <c r="I531" i="12"/>
  <c r="I464" i="12"/>
  <c r="I507" i="12"/>
  <c r="I461" i="12"/>
  <c r="I515" i="12"/>
  <c r="I466" i="12"/>
  <c r="I523" i="12"/>
  <c r="I412" i="12"/>
  <c r="I541" i="12"/>
  <c r="I421" i="12"/>
  <c r="I389" i="12"/>
  <c r="I463" i="12"/>
  <c r="I402" i="12"/>
  <c r="I438" i="12"/>
  <c r="I407" i="12"/>
  <c r="I380" i="12"/>
  <c r="I348" i="12"/>
  <c r="I373" i="12"/>
  <c r="I341" i="12"/>
  <c r="I366" i="12"/>
  <c r="I334" i="12"/>
  <c r="I351" i="12"/>
  <c r="I321" i="12"/>
  <c r="I289" i="12"/>
  <c r="I318" i="12"/>
  <c r="I286" i="12"/>
  <c r="I315" i="12"/>
  <c r="I283" i="12"/>
  <c r="I272" i="12"/>
  <c r="I253" i="12"/>
  <c r="I308" i="12"/>
  <c r="I242" i="12"/>
  <c r="I263" i="12"/>
  <c r="I231" i="12"/>
  <c r="I201" i="12"/>
  <c r="I169" i="12"/>
  <c r="I137" i="12"/>
  <c r="I260" i="12"/>
  <c r="I198" i="12"/>
  <c r="I166" i="12"/>
  <c r="I134" i="12"/>
  <c r="I284" i="12"/>
  <c r="I203" i="12"/>
  <c r="I171" i="12"/>
  <c r="I139" i="12"/>
  <c r="I224" i="12"/>
  <c r="I192" i="12"/>
  <c r="I160" i="12"/>
  <c r="I128" i="12"/>
  <c r="I100" i="12"/>
  <c r="I68" i="12"/>
  <c r="I36" i="12"/>
  <c r="I105" i="12"/>
  <c r="I73" i="12"/>
  <c r="I41" i="12"/>
  <c r="I98" i="12"/>
  <c r="I66" i="12"/>
  <c r="I34" i="12"/>
  <c r="I18" i="12"/>
  <c r="I11" i="12"/>
  <c r="I26" i="12"/>
  <c r="I700" i="12"/>
  <c r="I701" i="12"/>
  <c r="I665" i="12"/>
  <c r="I670" i="12"/>
  <c r="I667" i="12"/>
  <c r="I664" i="12"/>
  <c r="I628" i="12"/>
  <c r="I629" i="12"/>
  <c r="I639" i="12"/>
  <c r="I595" i="12"/>
  <c r="I635" i="12"/>
  <c r="I597" i="12"/>
  <c r="I606" i="12"/>
  <c r="I572" i="12"/>
  <c r="I594" i="12"/>
  <c r="I579" i="12"/>
  <c r="I550" i="12"/>
  <c r="I547" i="12"/>
  <c r="I552" i="12"/>
  <c r="I524" i="12"/>
  <c r="I492" i="12"/>
  <c r="I23" i="12"/>
  <c r="I14" i="12"/>
  <c r="I699" i="12"/>
  <c r="I696" i="12"/>
  <c r="I697" i="12"/>
  <c r="I661" i="12"/>
  <c r="I666" i="12"/>
  <c r="I663" i="12"/>
  <c r="I660" i="12"/>
  <c r="I624" i="12"/>
  <c r="I625" i="12"/>
  <c r="I626" i="12"/>
  <c r="I673" i="12"/>
  <c r="I627" i="12"/>
  <c r="I643" i="12"/>
  <c r="I602" i="12"/>
  <c r="I593" i="12"/>
  <c r="I590" i="12"/>
  <c r="I575" i="12"/>
  <c r="I546" i="12"/>
  <c r="I543" i="12"/>
  <c r="I548" i="12"/>
  <c r="I520" i="12"/>
  <c r="I553" i="12"/>
  <c r="I509" i="12"/>
  <c r="I12" i="12"/>
  <c r="I19" i="12"/>
  <c r="I695" i="12"/>
  <c r="I21" i="12"/>
  <c r="I17" i="12"/>
  <c r="I687" i="12"/>
  <c r="I684" i="12"/>
  <c r="I685" i="12"/>
  <c r="I649" i="12"/>
  <c r="I654" i="12"/>
  <c r="I651" i="12"/>
  <c r="I644" i="12"/>
  <c r="I645" i="12"/>
  <c r="I642" i="12"/>
  <c r="I611" i="12"/>
  <c r="I612" i="12"/>
  <c r="I613" i="12"/>
  <c r="I622" i="12"/>
  <c r="I588" i="12"/>
  <c r="I581" i="12"/>
  <c r="I578" i="12"/>
  <c r="I566" i="12"/>
  <c r="I563" i="12"/>
  <c r="I568" i="12"/>
  <c r="I565" i="12"/>
  <c r="I508" i="12"/>
  <c r="I31" i="12"/>
  <c r="I30" i="12"/>
  <c r="I683" i="12"/>
  <c r="I680" i="12"/>
  <c r="I681" i="12"/>
  <c r="I698" i="12"/>
  <c r="I650" i="12"/>
  <c r="I671" i="12"/>
  <c r="I640" i="12"/>
  <c r="I641" i="12"/>
  <c r="I638" i="12"/>
  <c r="I607" i="12"/>
  <c r="I608" i="12"/>
  <c r="I609" i="12"/>
  <c r="I618" i="12"/>
  <c r="I584" i="12"/>
  <c r="I577" i="12"/>
  <c r="I591" i="12"/>
  <c r="I562" i="12"/>
  <c r="I559" i="12"/>
  <c r="I564" i="12"/>
  <c r="I544" i="12"/>
  <c r="I504" i="12"/>
  <c r="I525" i="12"/>
  <c r="I493" i="12"/>
  <c r="I530" i="12"/>
  <c r="I498" i="12"/>
  <c r="I472" i="12"/>
  <c r="I440" i="12"/>
  <c r="I469" i="12"/>
  <c r="I437" i="12"/>
  <c r="I474" i="12"/>
  <c r="I557" i="12"/>
  <c r="I420" i="12"/>
  <c r="I388" i="12"/>
  <c r="I429" i="12"/>
  <c r="I397" i="12"/>
  <c r="I443" i="12"/>
  <c r="I410" i="12"/>
  <c r="I483" i="12"/>
  <c r="I415" i="12"/>
  <c r="I383" i="12"/>
  <c r="I356" i="12"/>
  <c r="I442" i="12"/>
  <c r="I349" i="12"/>
  <c r="I374" i="12"/>
  <c r="I342" i="12"/>
  <c r="I359" i="12"/>
  <c r="I330" i="12"/>
  <c r="I297" i="12"/>
  <c r="I326" i="12"/>
  <c r="I294" i="12"/>
  <c r="I323" i="12"/>
  <c r="I291" i="12"/>
  <c r="I316" i="12"/>
  <c r="I261" i="12"/>
  <c r="I229" i="12"/>
  <c r="I250" i="12"/>
  <c r="I296" i="12"/>
  <c r="I239" i="12"/>
  <c r="I209" i="12"/>
  <c r="I177" i="12"/>
  <c r="I145" i="12"/>
  <c r="I300" i="12"/>
  <c r="I206" i="12"/>
  <c r="I174" i="12"/>
  <c r="I142" i="12"/>
  <c r="I110" i="12"/>
  <c r="I211" i="12"/>
  <c r="I179" i="12"/>
  <c r="I147" i="12"/>
  <c r="I256" i="12"/>
  <c r="I200" i="12"/>
  <c r="I168" i="12"/>
  <c r="I136" i="12"/>
  <c r="I108" i="12"/>
  <c r="I76" i="12"/>
  <c r="I44" i="12"/>
  <c r="I115" i="12"/>
  <c r="I81" i="12"/>
  <c r="I49" i="12"/>
  <c r="I106" i="12"/>
  <c r="I74" i="12"/>
  <c r="I42" i="12"/>
  <c r="I87" i="12"/>
  <c r="I16" i="12"/>
  <c r="I653" i="12"/>
  <c r="I648" i="12"/>
  <c r="I617" i="12"/>
  <c r="I582" i="12"/>
  <c r="I540" i="12"/>
  <c r="I505" i="12"/>
  <c r="I534" i="12"/>
  <c r="I499" i="12"/>
  <c r="I452" i="12"/>
  <c r="I473" i="12"/>
  <c r="I494" i="12"/>
  <c r="I454" i="12"/>
  <c r="I424" i="12"/>
  <c r="I495" i="12"/>
  <c r="I409" i="12"/>
  <c r="I475" i="12"/>
  <c r="I398" i="12"/>
  <c r="I427" i="12"/>
  <c r="I387" i="12"/>
  <c r="I344" i="12"/>
  <c r="I361" i="12"/>
  <c r="I378" i="12"/>
  <c r="I379" i="12"/>
  <c r="I339" i="12"/>
  <c r="I301" i="12"/>
  <c r="I314" i="12"/>
  <c r="I274" i="12"/>
  <c r="I295" i="12"/>
  <c r="I304" i="12"/>
  <c r="I241" i="12"/>
  <c r="I254" i="12"/>
  <c r="I259" i="12"/>
  <c r="I221" i="12"/>
  <c r="I181" i="12"/>
  <c r="I133" i="12"/>
  <c r="I218" i="12"/>
  <c r="I178" i="12"/>
  <c r="I130" i="12"/>
  <c r="I223" i="12"/>
  <c r="I183" i="12"/>
  <c r="I135" i="12"/>
  <c r="I212" i="12"/>
  <c r="I172" i="12"/>
  <c r="I124" i="12"/>
  <c r="I88" i="12"/>
  <c r="I48" i="12"/>
  <c r="I101" i="12"/>
  <c r="I61" i="12"/>
  <c r="I25" i="12"/>
  <c r="I62" i="12"/>
  <c r="I99" i="12"/>
  <c r="I63" i="12"/>
  <c r="I43" i="12"/>
  <c r="I214" i="12"/>
  <c r="I97" i="12"/>
  <c r="I59" i="12"/>
  <c r="I615" i="12"/>
  <c r="I561" i="12"/>
  <c r="I479" i="12"/>
  <c r="I422" i="12"/>
  <c r="I382" i="12"/>
  <c r="I277" i="12"/>
  <c r="I265" i="12"/>
  <c r="I157" i="12"/>
  <c r="I114" i="12"/>
  <c r="I188" i="12"/>
  <c r="I22" i="12"/>
  <c r="I46" i="12"/>
  <c r="I656" i="12"/>
  <c r="I529" i="12"/>
  <c r="I445" i="12"/>
  <c r="I425" i="12"/>
  <c r="I399" i="12"/>
  <c r="I313" i="12"/>
  <c r="I257" i="12"/>
  <c r="I193" i="12"/>
  <c r="I150" i="12"/>
  <c r="I244" i="12"/>
  <c r="I10" i="12"/>
  <c r="I662" i="12"/>
  <c r="I621" i="12"/>
  <c r="I631" i="12"/>
  <c r="I574" i="12"/>
  <c r="I516" i="12"/>
  <c r="I501" i="12"/>
  <c r="I526" i="12"/>
  <c r="I519" i="12"/>
  <c r="I448" i="12"/>
  <c r="I465" i="12"/>
  <c r="I488" i="12"/>
  <c r="I450" i="12"/>
  <c r="I416" i="12"/>
  <c r="I467" i="12"/>
  <c r="I405" i="12"/>
  <c r="I491" i="12"/>
  <c r="I394" i="12"/>
  <c r="I423" i="12"/>
  <c r="I435" i="12"/>
  <c r="I340" i="12"/>
  <c r="I357" i="12"/>
  <c r="I370" i="12"/>
  <c r="I375" i="12"/>
  <c r="I335" i="12"/>
  <c r="I293" i="12"/>
  <c r="I310" i="12"/>
  <c r="I270" i="12"/>
  <c r="I287" i="12"/>
  <c r="I288" i="12"/>
  <c r="I237" i="12"/>
  <c r="I246" i="12"/>
  <c r="I255" i="12"/>
  <c r="I217" i="12"/>
  <c r="I173" i="12"/>
  <c r="I129" i="12"/>
  <c r="I170" i="12"/>
  <c r="I219" i="12"/>
  <c r="I131" i="12"/>
  <c r="I208" i="12"/>
  <c r="I120" i="12"/>
  <c r="I40" i="12"/>
  <c r="I58" i="12"/>
  <c r="I655" i="12"/>
  <c r="I510" i="12"/>
  <c r="I478" i="12"/>
  <c r="I385" i="12"/>
  <c r="I368" i="12"/>
  <c r="I363" i="12"/>
  <c r="I271" i="12"/>
  <c r="I243" i="12"/>
  <c r="I194" i="12"/>
  <c r="I159" i="12"/>
  <c r="I113" i="12"/>
  <c r="I85" i="12"/>
  <c r="I79" i="12"/>
  <c r="I647" i="12"/>
  <c r="I539" i="12"/>
  <c r="I468" i="12"/>
  <c r="I447" i="12"/>
  <c r="I381" i="12"/>
  <c r="I364" i="12"/>
  <c r="I350" i="12"/>
  <c r="I273" i="12"/>
  <c r="I324" i="12"/>
  <c r="I226" i="12"/>
  <c r="I240" i="12"/>
  <c r="I248" i="12"/>
  <c r="I184" i="12"/>
  <c r="I691" i="12"/>
  <c r="I658" i="12"/>
  <c r="I646" i="12"/>
  <c r="I623" i="12"/>
  <c r="I570" i="12"/>
  <c r="I512" i="12"/>
  <c r="I497" i="12"/>
  <c r="I518" i="12"/>
  <c r="I484" i="12"/>
  <c r="I444" i="12"/>
  <c r="I457" i="12"/>
  <c r="I503" i="12"/>
  <c r="I446" i="12"/>
  <c r="I408" i="12"/>
  <c r="I432" i="12"/>
  <c r="I401" i="12"/>
  <c r="I430" i="12"/>
  <c r="I390" i="12"/>
  <c r="I419" i="12"/>
  <c r="I376" i="12"/>
  <c r="I336" i="12"/>
  <c r="I353" i="12"/>
  <c r="I362" i="12"/>
  <c r="I371" i="12"/>
  <c r="I331" i="12"/>
  <c r="I285" i="12"/>
  <c r="I306" i="12"/>
  <c r="I327" i="12"/>
  <c r="I279" i="12"/>
  <c r="I280" i="12"/>
  <c r="I233" i="12"/>
  <c r="I238" i="12"/>
  <c r="I251" i="12"/>
  <c r="I213" i="12"/>
  <c r="I165" i="12"/>
  <c r="I125" i="12"/>
  <c r="I210" i="12"/>
  <c r="I162" i="12"/>
  <c r="I122" i="12"/>
  <c r="I215" i="12"/>
  <c r="I167" i="12"/>
  <c r="I127" i="12"/>
  <c r="I204" i="12"/>
  <c r="I156" i="12"/>
  <c r="I116" i="12"/>
  <c r="I80" i="12"/>
  <c r="I32" i="12"/>
  <c r="I93" i="12"/>
  <c r="I53" i="12"/>
  <c r="I94" i="12"/>
  <c r="I54" i="12"/>
  <c r="I91" i="12"/>
  <c r="I55" i="12"/>
  <c r="I692" i="12"/>
  <c r="I659" i="12"/>
  <c r="I619" i="12"/>
  <c r="I598" i="12"/>
  <c r="I542" i="12"/>
  <c r="I537" i="12"/>
  <c r="I489" i="12"/>
  <c r="I514" i="12"/>
  <c r="I480" i="12"/>
  <c r="I436" i="12"/>
  <c r="I453" i="12"/>
  <c r="I482" i="12"/>
  <c r="I538" i="12"/>
  <c r="I404" i="12"/>
  <c r="I455" i="12"/>
  <c r="I393" i="12"/>
  <c r="I426" i="12"/>
  <c r="I386" i="12"/>
  <c r="I411" i="12"/>
  <c r="I372" i="12"/>
  <c r="I332" i="12"/>
  <c r="I345" i="12"/>
  <c r="I358" i="12"/>
  <c r="I367" i="12"/>
  <c r="I325" i="12"/>
  <c r="I281" i="12"/>
  <c r="I302" i="12"/>
  <c r="I319" i="12"/>
  <c r="I275" i="12"/>
  <c r="I276" i="12"/>
  <c r="I225" i="12"/>
  <c r="I234" i="12"/>
  <c r="I247" i="12"/>
  <c r="I205" i="12"/>
  <c r="I161" i="12"/>
  <c r="I121" i="12"/>
  <c r="I202" i="12"/>
  <c r="I158" i="12"/>
  <c r="I118" i="12"/>
  <c r="I207" i="12"/>
  <c r="I163" i="12"/>
  <c r="I123" i="12"/>
  <c r="I196" i="12"/>
  <c r="I152" i="12"/>
  <c r="I112" i="12"/>
  <c r="I72" i="12"/>
  <c r="I28" i="12"/>
  <c r="I89" i="12"/>
  <c r="I45" i="12"/>
  <c r="I90" i="12"/>
  <c r="I50" i="12"/>
  <c r="I83" i="12"/>
  <c r="I51" i="12"/>
  <c r="I689" i="12"/>
  <c r="I652" i="12"/>
  <c r="I616" i="12"/>
  <c r="I585" i="12"/>
  <c r="I535" i="12"/>
  <c r="I521" i="12"/>
  <c r="I549" i="12"/>
  <c r="I502" i="12"/>
  <c r="I460" i="12"/>
  <c r="I481" i="12"/>
  <c r="I441" i="12"/>
  <c r="I462" i="12"/>
  <c r="I439" i="12"/>
  <c r="I392" i="12"/>
  <c r="I417" i="12"/>
  <c r="I511" i="12"/>
  <c r="I414" i="12"/>
  <c r="I471" i="12"/>
  <c r="I395" i="12"/>
  <c r="I360" i="12"/>
  <c r="I369" i="12"/>
  <c r="I329" i="12"/>
  <c r="I346" i="12"/>
  <c r="I347" i="12"/>
  <c r="I309" i="12"/>
  <c r="I269" i="12"/>
  <c r="I282" i="12"/>
  <c r="I303" i="12"/>
  <c r="I320" i="12"/>
  <c r="I249" i="12"/>
  <c r="I262" i="12"/>
  <c r="I328" i="12"/>
  <c r="I227" i="12"/>
  <c r="I189" i="12"/>
  <c r="I149" i="12"/>
  <c r="I228" i="12"/>
  <c r="I186" i="12"/>
  <c r="I146" i="12"/>
  <c r="I268" i="12"/>
  <c r="I191" i="12"/>
  <c r="I151" i="12"/>
  <c r="I220" i="12"/>
  <c r="I180" i="12"/>
  <c r="I140" i="12"/>
  <c r="I96" i="12"/>
  <c r="I56" i="12"/>
  <c r="I232" i="12"/>
  <c r="I69" i="12"/>
  <c r="I29" i="12"/>
  <c r="I78" i="12"/>
  <c r="I107" i="12"/>
  <c r="I71" i="12"/>
  <c r="I15" i="12"/>
  <c r="I175" i="12"/>
  <c r="I102" i="12"/>
  <c r="I264" i="12"/>
  <c r="I592" i="12"/>
  <c r="I486" i="12"/>
  <c r="I400" i="12"/>
  <c r="I490" i="12"/>
  <c r="I354" i="12"/>
  <c r="I298" i="12"/>
  <c r="I230" i="12"/>
  <c r="I117" i="12"/>
  <c r="I199" i="12"/>
  <c r="I148" i="12"/>
  <c r="I37" i="12"/>
  <c r="I693" i="12"/>
  <c r="I545" i="12"/>
  <c r="I470" i="12"/>
  <c r="I418" i="12"/>
  <c r="I377" i="12"/>
  <c r="I355" i="12"/>
  <c r="I290" i="12"/>
  <c r="I266" i="12"/>
  <c r="I153" i="12"/>
  <c r="I195" i="12"/>
  <c r="I144" i="12"/>
  <c r="I657" i="12"/>
  <c r="I690" i="12"/>
  <c r="I620" i="12"/>
  <c r="I586" i="12"/>
  <c r="I571" i="12"/>
  <c r="I513" i="12"/>
  <c r="I536" i="12"/>
  <c r="I569" i="12"/>
  <c r="I456" i="12"/>
  <c r="I477" i="12"/>
  <c r="I433" i="12"/>
  <c r="I458" i="12"/>
  <c r="I428" i="12"/>
  <c r="I384" i="12"/>
  <c r="I413" i="12"/>
  <c r="I487" i="12"/>
  <c r="I406" i="12"/>
  <c r="I431" i="12"/>
  <c r="I391" i="12"/>
  <c r="I352" i="12"/>
  <c r="I365" i="12"/>
  <c r="I459" i="12"/>
  <c r="I338" i="12"/>
  <c r="I343" i="12"/>
  <c r="I305" i="12"/>
  <c r="I322" i="12"/>
  <c r="I278" i="12"/>
  <c r="I299" i="12"/>
  <c r="I312" i="12"/>
  <c r="I245" i="12"/>
  <c r="I258" i="12"/>
  <c r="I267" i="12"/>
  <c r="I252" i="12"/>
  <c r="I185" i="12"/>
  <c r="I141" i="12"/>
  <c r="I222" i="12"/>
  <c r="I182" i="12"/>
  <c r="I138" i="12"/>
  <c r="I236" i="12"/>
  <c r="I187" i="12"/>
  <c r="I143" i="12"/>
  <c r="I216" i="12"/>
  <c r="I176" i="12"/>
  <c r="I132" i="12"/>
  <c r="I92" i="12"/>
  <c r="I52" i="12"/>
  <c r="I109" i="12"/>
  <c r="I65" i="12"/>
  <c r="I24" i="12"/>
  <c r="I70" i="12"/>
  <c r="I103" i="12"/>
  <c r="I67" i="12"/>
  <c r="I20" i="12"/>
  <c r="I126" i="12"/>
  <c r="I164" i="12"/>
  <c r="I84" i="12"/>
  <c r="I57" i="12"/>
  <c r="I95" i="12"/>
  <c r="I688" i="12"/>
  <c r="I567" i="12"/>
  <c r="I533" i="12"/>
  <c r="I476" i="12"/>
  <c r="I449" i="12"/>
  <c r="I434" i="12"/>
  <c r="I403" i="12"/>
  <c r="I337" i="12"/>
  <c r="I317" i="12"/>
  <c r="I311" i="12"/>
  <c r="I292" i="12"/>
  <c r="I197" i="12"/>
  <c r="I154" i="12"/>
  <c r="I119" i="12"/>
  <c r="I64" i="12"/>
  <c r="I86" i="12"/>
  <c r="I47" i="12"/>
  <c r="I589" i="12"/>
  <c r="I506" i="12"/>
  <c r="I527" i="12"/>
  <c r="I396" i="12"/>
  <c r="I451" i="12"/>
  <c r="I333" i="12"/>
  <c r="I307" i="12"/>
  <c r="I235" i="12"/>
  <c r="I190" i="12"/>
  <c r="I155" i="12"/>
  <c r="I104" i="12"/>
  <c r="I8" i="12"/>
  <c r="I111" i="12"/>
  <c r="I33" i="12"/>
  <c r="I38" i="12"/>
  <c r="I60" i="12"/>
  <c r="I77" i="12"/>
  <c r="I82" i="12"/>
  <c r="I75" i="12"/>
  <c r="Y3" i="10"/>
  <c r="I76" i="10"/>
  <c r="P5" i="4"/>
  <c r="B13" i="4"/>
  <c r="B14" i="4"/>
  <c r="B15" i="4"/>
  <c r="I102" i="10"/>
  <c r="I91" i="10"/>
  <c r="I75" i="10"/>
  <c r="I63" i="10"/>
  <c r="I47" i="10"/>
  <c r="I40" i="10"/>
  <c r="I278" i="10"/>
  <c r="I270" i="10"/>
  <c r="I262" i="10"/>
  <c r="I254" i="10"/>
  <c r="I246" i="10"/>
  <c r="I238" i="10"/>
  <c r="I230" i="10"/>
  <c r="I214" i="10"/>
  <c r="I206" i="10"/>
  <c r="I194" i="10"/>
  <c r="I186" i="10"/>
  <c r="I178" i="10"/>
  <c r="I170" i="10"/>
  <c r="I162" i="10"/>
  <c r="I146" i="10"/>
  <c r="I138" i="10"/>
  <c r="I130" i="10"/>
  <c r="I117" i="10"/>
  <c r="I109" i="10"/>
  <c r="I101" i="10"/>
  <c r="I90" i="10"/>
  <c r="I74" i="10"/>
  <c r="I61" i="10"/>
  <c r="I45" i="10"/>
  <c r="I39" i="10"/>
  <c r="I26" i="10"/>
  <c r="I89" i="10"/>
  <c r="I81" i="10"/>
  <c r="I59" i="10"/>
  <c r="I38" i="10"/>
  <c r="I25" i="10"/>
  <c r="I88" i="10"/>
  <c r="I80" i="10"/>
  <c r="I72" i="10"/>
  <c r="I57" i="10"/>
  <c r="I37" i="10"/>
  <c r="I21" i="10"/>
  <c r="I189" i="10"/>
  <c r="I181" i="10"/>
  <c r="I173" i="10"/>
  <c r="I165" i="10"/>
  <c r="I157" i="10"/>
  <c r="I149" i="10"/>
  <c r="I141" i="10"/>
  <c r="I133" i="10"/>
  <c r="I125" i="10"/>
  <c r="I120" i="10"/>
  <c r="I112" i="10"/>
  <c r="I104" i="10"/>
  <c r="I93" i="10"/>
  <c r="I85" i="10"/>
  <c r="I77" i="10"/>
  <c r="I67" i="10"/>
  <c r="I51" i="10"/>
  <c r="I42" i="10"/>
  <c r="I33" i="10"/>
  <c r="K5" i="5"/>
  <c r="I36" i="10"/>
  <c r="I32" i="10"/>
  <c r="I28" i="10"/>
  <c r="I24" i="10"/>
  <c r="I20" i="10"/>
  <c r="I16" i="10"/>
  <c r="I12" i="10"/>
  <c r="I8" i="10"/>
  <c r="I4" i="10"/>
  <c r="I70" i="10"/>
  <c r="I66" i="10"/>
  <c r="I62" i="10"/>
  <c r="I58" i="10"/>
  <c r="I54" i="10"/>
  <c r="I50" i="10"/>
  <c r="I46" i="10"/>
  <c r="J4" i="10"/>
  <c r="I31" i="10"/>
  <c r="I27" i="10"/>
  <c r="I23" i="10"/>
  <c r="I19" i="10"/>
  <c r="I15" i="10"/>
  <c r="I11" i="10"/>
  <c r="I7" i="10"/>
  <c r="I22" i="10"/>
  <c r="I18" i="10"/>
  <c r="I14" i="10"/>
  <c r="I10" i="10"/>
  <c r="I6" i="10"/>
  <c r="I68" i="10"/>
  <c r="I64" i="10"/>
  <c r="I60" i="10"/>
  <c r="I56" i="10"/>
  <c r="I52" i="10"/>
  <c r="I48" i="10"/>
  <c r="I44" i="10"/>
  <c r="I17" i="10"/>
  <c r="I13" i="10"/>
  <c r="I9" i="10"/>
  <c r="I118" i="10"/>
  <c r="I123" i="10"/>
  <c r="I131" i="10"/>
  <c r="I139" i="10"/>
  <c r="I83" i="10"/>
  <c r="I75" i="9"/>
  <c r="I147" i="10"/>
  <c r="I11" i="9"/>
  <c r="I155" i="10"/>
  <c r="J4" i="9"/>
  <c r="I163" i="10"/>
  <c r="I13" i="9"/>
  <c r="I59" i="9"/>
  <c r="I195" i="10"/>
  <c r="I107" i="9"/>
  <c r="I179" i="10"/>
  <c r="I199" i="10"/>
  <c r="I223" i="10"/>
  <c r="I92" i="10"/>
  <c r="I207" i="10"/>
  <c r="I215" i="10"/>
  <c r="I239" i="10"/>
  <c r="I35" i="10"/>
  <c r="I255" i="10"/>
  <c r="I263" i="10"/>
  <c r="I271" i="10"/>
  <c r="I9" i="9"/>
  <c r="I25" i="9"/>
  <c r="I41" i="9"/>
  <c r="I57" i="9"/>
  <c r="I73" i="9"/>
  <c r="I89" i="9"/>
  <c r="I105" i="9"/>
  <c r="I117" i="9"/>
  <c r="I125" i="9"/>
  <c r="I133" i="9"/>
  <c r="I141" i="9"/>
  <c r="I149" i="9"/>
  <c r="I157" i="9"/>
  <c r="I165" i="9"/>
  <c r="I173" i="9"/>
  <c r="I181" i="9"/>
  <c r="I189" i="9"/>
  <c r="I197" i="9"/>
  <c r="I205" i="9"/>
  <c r="I213" i="9"/>
  <c r="I221" i="9"/>
  <c r="I229" i="9"/>
  <c r="I237" i="9"/>
  <c r="I245" i="9"/>
  <c r="I253" i="9"/>
  <c r="I261" i="9"/>
  <c r="I269" i="9"/>
  <c r="I277" i="9"/>
  <c r="I285" i="9"/>
  <c r="I293" i="9"/>
  <c r="I301" i="9"/>
  <c r="I309" i="9"/>
  <c r="I317" i="9"/>
  <c r="I325" i="9"/>
  <c r="I333" i="9"/>
  <c r="I341" i="9"/>
  <c r="I349" i="9"/>
  <c r="I357" i="9"/>
  <c r="I365" i="9"/>
  <c r="I373" i="9"/>
  <c r="I381" i="9"/>
  <c r="I389" i="9"/>
  <c r="I397" i="9"/>
  <c r="I405" i="9"/>
  <c r="I413" i="9"/>
  <c r="I421" i="9"/>
  <c r="I429" i="9"/>
  <c r="I437" i="9"/>
  <c r="I445" i="9"/>
  <c r="I453" i="9"/>
  <c r="I461" i="9"/>
  <c r="I469" i="9"/>
  <c r="I477" i="9"/>
  <c r="I485" i="9"/>
  <c r="I493" i="9"/>
  <c r="I501" i="9"/>
  <c r="I509" i="9"/>
  <c r="I517" i="9"/>
  <c r="I525" i="9"/>
  <c r="I533" i="9"/>
  <c r="I541" i="9"/>
  <c r="I549" i="9"/>
  <c r="I557" i="9"/>
  <c r="I565" i="9"/>
  <c r="I573" i="9"/>
  <c r="I581" i="9"/>
  <c r="I589" i="9"/>
  <c r="I597" i="9"/>
  <c r="I605" i="9"/>
  <c r="I613" i="9"/>
  <c r="I621" i="9"/>
  <c r="I629" i="9"/>
  <c r="I637" i="9"/>
  <c r="I645" i="9"/>
  <c r="I653" i="9"/>
  <c r="I661" i="9"/>
  <c r="I669" i="9"/>
  <c r="I677" i="9"/>
  <c r="I685" i="9"/>
  <c r="I693" i="9"/>
  <c r="I8" i="9"/>
  <c r="I116" i="9"/>
  <c r="I148" i="9"/>
  <c r="I196" i="9"/>
  <c r="I10" i="9"/>
  <c r="I26" i="9"/>
  <c r="I42" i="9"/>
  <c r="I58" i="9"/>
  <c r="I74" i="9"/>
  <c r="I90" i="9"/>
  <c r="I106" i="9"/>
  <c r="I118" i="9"/>
  <c r="I126" i="9"/>
  <c r="I134" i="9"/>
  <c r="I142" i="9"/>
  <c r="I150" i="9"/>
  <c r="I158" i="9"/>
  <c r="I166" i="9"/>
  <c r="I174" i="9"/>
  <c r="I182" i="9"/>
  <c r="I190" i="9"/>
  <c r="I198" i="9"/>
  <c r="I206" i="9"/>
  <c r="I214" i="9"/>
  <c r="I222" i="9"/>
  <c r="I230" i="9"/>
  <c r="I238" i="9"/>
  <c r="I246" i="9"/>
  <c r="I254" i="9"/>
  <c r="I262" i="9"/>
  <c r="I270" i="9"/>
  <c r="I278" i="9"/>
  <c r="I286" i="9"/>
  <c r="I294" i="9"/>
  <c r="I302" i="9"/>
  <c r="I310" i="9"/>
  <c r="I318" i="9"/>
  <c r="I326" i="9"/>
  <c r="I334" i="9"/>
  <c r="I342" i="9"/>
  <c r="I350" i="9"/>
  <c r="I358" i="9"/>
  <c r="I366" i="9"/>
  <c r="I374" i="9"/>
  <c r="I382" i="9"/>
  <c r="I390" i="9"/>
  <c r="I398" i="9"/>
  <c r="I406" i="9"/>
  <c r="I414" i="9"/>
  <c r="I422" i="9"/>
  <c r="I430" i="9"/>
  <c r="I438" i="9"/>
  <c r="I446" i="9"/>
  <c r="I454" i="9"/>
  <c r="I462" i="9"/>
  <c r="I470" i="9"/>
  <c r="I478" i="9"/>
  <c r="I486" i="9"/>
  <c r="I494" i="9"/>
  <c r="I502" i="9"/>
  <c r="I510" i="9"/>
  <c r="I518" i="9"/>
  <c r="I526" i="9"/>
  <c r="I534" i="9"/>
  <c r="I542" i="9"/>
  <c r="I550" i="9"/>
  <c r="I558" i="9"/>
  <c r="I566" i="9"/>
  <c r="I574" i="9"/>
  <c r="I582" i="9"/>
  <c r="I590" i="9"/>
  <c r="I598" i="9"/>
  <c r="I606" i="9"/>
  <c r="I614" i="9"/>
  <c r="I622" i="9"/>
  <c r="I630" i="9"/>
  <c r="I638" i="9"/>
  <c r="I646" i="9"/>
  <c r="I654" i="9"/>
  <c r="I662" i="9"/>
  <c r="I670" i="9"/>
  <c r="I678" i="9"/>
  <c r="I686" i="9"/>
  <c r="I694" i="9"/>
  <c r="I701" i="9"/>
  <c r="I88" i="9"/>
  <c r="I188" i="9"/>
  <c r="I244" i="9"/>
  <c r="I12" i="9"/>
  <c r="I28" i="9"/>
  <c r="I44" i="9"/>
  <c r="I60" i="9"/>
  <c r="I76" i="9"/>
  <c r="I92" i="9"/>
  <c r="I108" i="9"/>
  <c r="I119" i="9"/>
  <c r="I127" i="9"/>
  <c r="I135" i="9"/>
  <c r="I143" i="9"/>
  <c r="I151" i="9"/>
  <c r="I159" i="9"/>
  <c r="I167" i="9"/>
  <c r="I175" i="9"/>
  <c r="I183" i="9"/>
  <c r="I191" i="9"/>
  <c r="I199" i="9"/>
  <c r="I207" i="9"/>
  <c r="I215" i="9"/>
  <c r="I223" i="9"/>
  <c r="I231" i="9"/>
  <c r="I239" i="9"/>
  <c r="I247" i="9"/>
  <c r="I255" i="9"/>
  <c r="I263" i="9"/>
  <c r="I271" i="9"/>
  <c r="I279" i="9"/>
  <c r="I287" i="9"/>
  <c r="I295" i="9"/>
  <c r="I303" i="9"/>
  <c r="I311" i="9"/>
  <c r="I319" i="9"/>
  <c r="I327" i="9"/>
  <c r="I335" i="9"/>
  <c r="I343" i="9"/>
  <c r="I351" i="9"/>
  <c r="I359" i="9"/>
  <c r="I367" i="9"/>
  <c r="I375" i="9"/>
  <c r="I383" i="9"/>
  <c r="I391" i="9"/>
  <c r="I399" i="9"/>
  <c r="I407" i="9"/>
  <c r="I415" i="9"/>
  <c r="I423" i="9"/>
  <c r="I431" i="9"/>
  <c r="I439" i="9"/>
  <c r="I447" i="9"/>
  <c r="I455" i="9"/>
  <c r="I463" i="9"/>
  <c r="I471" i="9"/>
  <c r="I479" i="9"/>
  <c r="I487" i="9"/>
  <c r="I495" i="9"/>
  <c r="I503" i="9"/>
  <c r="I511" i="9"/>
  <c r="I519" i="9"/>
  <c r="I527" i="9"/>
  <c r="I535" i="9"/>
  <c r="I543" i="9"/>
  <c r="I551" i="9"/>
  <c r="I559" i="9"/>
  <c r="I567" i="9"/>
  <c r="I575" i="9"/>
  <c r="I583" i="9"/>
  <c r="I591" i="9"/>
  <c r="I599" i="9"/>
  <c r="I607" i="9"/>
  <c r="I615" i="9"/>
  <c r="I623" i="9"/>
  <c r="I631" i="9"/>
  <c r="I639" i="9"/>
  <c r="I647" i="9"/>
  <c r="I655" i="9"/>
  <c r="I663" i="9"/>
  <c r="I671" i="9"/>
  <c r="I679" i="9"/>
  <c r="I687" i="9"/>
  <c r="I695" i="9"/>
  <c r="I40" i="9"/>
  <c r="I132" i="9"/>
  <c r="I172" i="9"/>
  <c r="I212" i="9"/>
  <c r="I16" i="9"/>
  <c r="I32" i="9"/>
  <c r="I48" i="9"/>
  <c r="I64" i="9"/>
  <c r="I80" i="9"/>
  <c r="I96" i="9"/>
  <c r="I112" i="9"/>
  <c r="I120" i="9"/>
  <c r="I128" i="9"/>
  <c r="I136" i="9"/>
  <c r="I144" i="9"/>
  <c r="I152" i="9"/>
  <c r="I160" i="9"/>
  <c r="I168" i="9"/>
  <c r="I176" i="9"/>
  <c r="I184" i="9"/>
  <c r="I192" i="9"/>
  <c r="I200" i="9"/>
  <c r="I208" i="9"/>
  <c r="I216" i="9"/>
  <c r="I224" i="9"/>
  <c r="I232" i="9"/>
  <c r="I240" i="9"/>
  <c r="I248" i="9"/>
  <c r="I256" i="9"/>
  <c r="I264" i="9"/>
  <c r="I272" i="9"/>
  <c r="I280" i="9"/>
  <c r="I288" i="9"/>
  <c r="I296" i="9"/>
  <c r="I304" i="9"/>
  <c r="I312" i="9"/>
  <c r="I320" i="9"/>
  <c r="I328" i="9"/>
  <c r="I336" i="9"/>
  <c r="I344" i="9"/>
  <c r="I352" i="9"/>
  <c r="I360" i="9"/>
  <c r="I368" i="9"/>
  <c r="I376" i="9"/>
  <c r="I384" i="9"/>
  <c r="I392" i="9"/>
  <c r="I400" i="9"/>
  <c r="I408" i="9"/>
  <c r="I416" i="9"/>
  <c r="I424" i="9"/>
  <c r="I432" i="9"/>
  <c r="I440" i="9"/>
  <c r="I448" i="9"/>
  <c r="I456" i="9"/>
  <c r="I464" i="9"/>
  <c r="I472" i="9"/>
  <c r="I480" i="9"/>
  <c r="I488" i="9"/>
  <c r="I496" i="9"/>
  <c r="I504" i="9"/>
  <c r="I512" i="9"/>
  <c r="I520" i="9"/>
  <c r="I528" i="9"/>
  <c r="I536" i="9"/>
  <c r="I544" i="9"/>
  <c r="I552" i="9"/>
  <c r="I560" i="9"/>
  <c r="I568" i="9"/>
  <c r="I576" i="9"/>
  <c r="I584" i="9"/>
  <c r="I592" i="9"/>
  <c r="I600" i="9"/>
  <c r="I608" i="9"/>
  <c r="I616" i="9"/>
  <c r="I624" i="9"/>
  <c r="I632" i="9"/>
  <c r="I640" i="9"/>
  <c r="I648" i="9"/>
  <c r="I656" i="9"/>
  <c r="I664" i="9"/>
  <c r="I672" i="9"/>
  <c r="I680" i="9"/>
  <c r="I688" i="9"/>
  <c r="I696" i="9"/>
  <c r="I104" i="9"/>
  <c r="I17" i="9"/>
  <c r="I33" i="9"/>
  <c r="I49" i="9"/>
  <c r="I65" i="9"/>
  <c r="I81" i="9"/>
  <c r="I97" i="9"/>
  <c r="I113" i="9"/>
  <c r="I121" i="9"/>
  <c r="I129" i="9"/>
  <c r="I137" i="9"/>
  <c r="I145" i="9"/>
  <c r="I153" i="9"/>
  <c r="I161" i="9"/>
  <c r="I169" i="9"/>
  <c r="I177" i="9"/>
  <c r="I185" i="9"/>
  <c r="I193" i="9"/>
  <c r="I201" i="9"/>
  <c r="I209" i="9"/>
  <c r="I217" i="9"/>
  <c r="I225" i="9"/>
  <c r="I233" i="9"/>
  <c r="I241" i="9"/>
  <c r="I249" i="9"/>
  <c r="I257" i="9"/>
  <c r="I265" i="9"/>
  <c r="I273" i="9"/>
  <c r="I281" i="9"/>
  <c r="I289" i="9"/>
  <c r="I297" i="9"/>
  <c r="I305" i="9"/>
  <c r="I313" i="9"/>
  <c r="I321" i="9"/>
  <c r="I329" i="9"/>
  <c r="I337" i="9"/>
  <c r="I345" i="9"/>
  <c r="I353" i="9"/>
  <c r="I361" i="9"/>
  <c r="I369" i="9"/>
  <c r="I377" i="9"/>
  <c r="I385" i="9"/>
  <c r="I393" i="9"/>
  <c r="I401" i="9"/>
  <c r="I409" i="9"/>
  <c r="I417" i="9"/>
  <c r="I425" i="9"/>
  <c r="I433" i="9"/>
  <c r="I441" i="9"/>
  <c r="I449" i="9"/>
  <c r="I457" i="9"/>
  <c r="I465" i="9"/>
  <c r="I473" i="9"/>
  <c r="I481" i="9"/>
  <c r="I489" i="9"/>
  <c r="I497" i="9"/>
  <c r="I505" i="9"/>
  <c r="I513" i="9"/>
  <c r="I521" i="9"/>
  <c r="I529" i="9"/>
  <c r="I537" i="9"/>
  <c r="I545" i="9"/>
  <c r="I553" i="9"/>
  <c r="I561" i="9"/>
  <c r="I569" i="9"/>
  <c r="I577" i="9"/>
  <c r="I585" i="9"/>
  <c r="I593" i="9"/>
  <c r="I601" i="9"/>
  <c r="I609" i="9"/>
  <c r="I617" i="9"/>
  <c r="I625" i="9"/>
  <c r="I633" i="9"/>
  <c r="I641" i="9"/>
  <c r="I649" i="9"/>
  <c r="I657" i="9"/>
  <c r="I665" i="9"/>
  <c r="I673" i="9"/>
  <c r="I681" i="9"/>
  <c r="I689" i="9"/>
  <c r="I697" i="9"/>
  <c r="I24" i="9"/>
  <c r="I124" i="9"/>
  <c r="I156" i="9"/>
  <c r="I204" i="9"/>
  <c r="I260" i="9"/>
  <c r="I18" i="9"/>
  <c r="I34" i="9"/>
  <c r="I50" i="9"/>
  <c r="I66" i="9"/>
  <c r="I82" i="9"/>
  <c r="I98" i="9"/>
  <c r="I114" i="9"/>
  <c r="I122" i="9"/>
  <c r="I130" i="9"/>
  <c r="I138" i="9"/>
  <c r="I146" i="9"/>
  <c r="I154" i="9"/>
  <c r="I162" i="9"/>
  <c r="I170" i="9"/>
  <c r="I178" i="9"/>
  <c r="I186" i="9"/>
  <c r="I194" i="9"/>
  <c r="I202" i="9"/>
  <c r="I210" i="9"/>
  <c r="I218" i="9"/>
  <c r="I226" i="9"/>
  <c r="I234" i="9"/>
  <c r="I242" i="9"/>
  <c r="I250" i="9"/>
  <c r="I258" i="9"/>
  <c r="I266" i="9"/>
  <c r="I274" i="9"/>
  <c r="I282" i="9"/>
  <c r="I290" i="9"/>
  <c r="I298" i="9"/>
  <c r="I306" i="9"/>
  <c r="I314" i="9"/>
  <c r="I322" i="9"/>
  <c r="I330" i="9"/>
  <c r="I338" i="9"/>
  <c r="I346" i="9"/>
  <c r="I354" i="9"/>
  <c r="I362" i="9"/>
  <c r="I370" i="9"/>
  <c r="I378" i="9"/>
  <c r="I386" i="9"/>
  <c r="I394" i="9"/>
  <c r="I402" i="9"/>
  <c r="I410" i="9"/>
  <c r="I418" i="9"/>
  <c r="I426" i="9"/>
  <c r="I434" i="9"/>
  <c r="I442" i="9"/>
  <c r="I450" i="9"/>
  <c r="I458" i="9"/>
  <c r="I466" i="9"/>
  <c r="I474" i="9"/>
  <c r="I482" i="9"/>
  <c r="I490" i="9"/>
  <c r="I498" i="9"/>
  <c r="I506" i="9"/>
  <c r="I514" i="9"/>
  <c r="I522" i="9"/>
  <c r="I530" i="9"/>
  <c r="I538" i="9"/>
  <c r="I546" i="9"/>
  <c r="I554" i="9"/>
  <c r="I562" i="9"/>
  <c r="I570" i="9"/>
  <c r="I578" i="9"/>
  <c r="I586" i="9"/>
  <c r="I594" i="9"/>
  <c r="I602" i="9"/>
  <c r="I610" i="9"/>
  <c r="I618" i="9"/>
  <c r="I626" i="9"/>
  <c r="I634" i="9"/>
  <c r="I642" i="9"/>
  <c r="I650" i="9"/>
  <c r="I658" i="9"/>
  <c r="I666" i="9"/>
  <c r="I674" i="9"/>
  <c r="I682" i="9"/>
  <c r="I690" i="9"/>
  <c r="I698" i="9"/>
  <c r="I72" i="9"/>
  <c r="I164" i="9"/>
  <c r="I236" i="9"/>
  <c r="I4" i="9"/>
  <c r="I20" i="9"/>
  <c r="I36" i="9"/>
  <c r="I52" i="9"/>
  <c r="I68" i="9"/>
  <c r="I84" i="9"/>
  <c r="I100" i="9"/>
  <c r="I115" i="9"/>
  <c r="I123" i="9"/>
  <c r="I131" i="9"/>
  <c r="I139" i="9"/>
  <c r="I147" i="9"/>
  <c r="I155" i="9"/>
  <c r="I163" i="9"/>
  <c r="I171" i="9"/>
  <c r="I179" i="9"/>
  <c r="I187" i="9"/>
  <c r="I195" i="9"/>
  <c r="I203" i="9"/>
  <c r="I211" i="9"/>
  <c r="I219" i="9"/>
  <c r="I227" i="9"/>
  <c r="I235" i="9"/>
  <c r="I243" i="9"/>
  <c r="I251" i="9"/>
  <c r="I259" i="9"/>
  <c r="I267" i="9"/>
  <c r="I275" i="9"/>
  <c r="I283" i="9"/>
  <c r="I291" i="9"/>
  <c r="I299" i="9"/>
  <c r="I307" i="9"/>
  <c r="I315" i="9"/>
  <c r="I323" i="9"/>
  <c r="I331" i="9"/>
  <c r="I339" i="9"/>
  <c r="I347" i="9"/>
  <c r="I355" i="9"/>
  <c r="I363" i="9"/>
  <c r="I371" i="9"/>
  <c r="I379" i="9"/>
  <c r="I387" i="9"/>
  <c r="I395" i="9"/>
  <c r="I403" i="9"/>
  <c r="I411" i="9"/>
  <c r="I419" i="9"/>
  <c r="I427" i="9"/>
  <c r="I435" i="9"/>
  <c r="I443" i="9"/>
  <c r="I451" i="9"/>
  <c r="I459" i="9"/>
  <c r="I467" i="9"/>
  <c r="I475" i="9"/>
  <c r="I483" i="9"/>
  <c r="I491" i="9"/>
  <c r="I499" i="9"/>
  <c r="I507" i="9"/>
  <c r="I515" i="9"/>
  <c r="I523" i="9"/>
  <c r="I531" i="9"/>
  <c r="I539" i="9"/>
  <c r="I547" i="9"/>
  <c r="I555" i="9"/>
  <c r="I563" i="9"/>
  <c r="I571" i="9"/>
  <c r="I579" i="9"/>
  <c r="I587" i="9"/>
  <c r="I595" i="9"/>
  <c r="I603" i="9"/>
  <c r="I611" i="9"/>
  <c r="I619" i="9"/>
  <c r="I627" i="9"/>
  <c r="I635" i="9"/>
  <c r="I643" i="9"/>
  <c r="I651" i="9"/>
  <c r="I659" i="9"/>
  <c r="I667" i="9"/>
  <c r="I675" i="9"/>
  <c r="I683" i="9"/>
  <c r="I691" i="9"/>
  <c r="I699" i="9"/>
  <c r="I56" i="9"/>
  <c r="I140" i="9"/>
  <c r="I180" i="9"/>
  <c r="I220" i="9"/>
  <c r="I276" i="9"/>
  <c r="I340" i="9"/>
  <c r="I404" i="9"/>
  <c r="I468" i="9"/>
  <c r="I532" i="9"/>
  <c r="I596" i="9"/>
  <c r="I660" i="9"/>
  <c r="I268" i="9"/>
  <c r="I524" i="9"/>
  <c r="I652" i="9"/>
  <c r="I284" i="9"/>
  <c r="I348" i="9"/>
  <c r="I412" i="9"/>
  <c r="I476" i="9"/>
  <c r="I540" i="9"/>
  <c r="I604" i="9"/>
  <c r="I668" i="9"/>
  <c r="I292" i="9"/>
  <c r="I356" i="9"/>
  <c r="I420" i="9"/>
  <c r="I484" i="9"/>
  <c r="I548" i="9"/>
  <c r="I612" i="9"/>
  <c r="I676" i="9"/>
  <c r="I300" i="9"/>
  <c r="I364" i="9"/>
  <c r="I428" i="9"/>
  <c r="I492" i="9"/>
  <c r="I556" i="9"/>
  <c r="I620" i="9"/>
  <c r="I684" i="9"/>
  <c r="I460" i="9"/>
  <c r="I308" i="9"/>
  <c r="I372" i="9"/>
  <c r="I436" i="9"/>
  <c r="I500" i="9"/>
  <c r="I564" i="9"/>
  <c r="I628" i="9"/>
  <c r="I692" i="9"/>
  <c r="I228" i="9"/>
  <c r="I316" i="9"/>
  <c r="I380" i="9"/>
  <c r="I444" i="9"/>
  <c r="I508" i="9"/>
  <c r="I572" i="9"/>
  <c r="I636" i="9"/>
  <c r="I700" i="9"/>
  <c r="I396" i="9"/>
  <c r="I588" i="9"/>
  <c r="I252" i="9"/>
  <c r="I324" i="9"/>
  <c r="I388" i="9"/>
  <c r="I452" i="9"/>
  <c r="I516" i="9"/>
  <c r="I580" i="9"/>
  <c r="I644" i="9"/>
  <c r="I332" i="9"/>
  <c r="I103" i="10"/>
  <c r="I279" i="10"/>
  <c r="I5" i="10"/>
  <c r="I71" i="10"/>
  <c r="I96" i="10"/>
  <c r="I108" i="10"/>
  <c r="I122" i="10"/>
  <c r="I135" i="10"/>
  <c r="I148" i="10"/>
  <c r="I160" i="10"/>
  <c r="I174" i="10"/>
  <c r="I185" i="10"/>
  <c r="I198" i="10"/>
  <c r="I209" i="10"/>
  <c r="I219" i="10"/>
  <c r="I229" i="10"/>
  <c r="I241" i="10"/>
  <c r="I251" i="10"/>
  <c r="I261" i="10"/>
  <c r="I273" i="10"/>
  <c r="I283" i="10"/>
  <c r="I291" i="10"/>
  <c r="I299" i="10"/>
  <c r="I307" i="10"/>
  <c r="I315" i="10"/>
  <c r="I323" i="10"/>
  <c r="I331" i="10"/>
  <c r="I339" i="10"/>
  <c r="I347" i="10"/>
  <c r="I355" i="10"/>
  <c r="I363" i="10"/>
  <c r="I371" i="10"/>
  <c r="I379" i="10"/>
  <c r="I387" i="10"/>
  <c r="I395" i="10"/>
  <c r="I403" i="10"/>
  <c r="I411" i="10"/>
  <c r="I419" i="10"/>
  <c r="I427" i="10"/>
  <c r="I435" i="10"/>
  <c r="I443" i="10"/>
  <c r="I451" i="10"/>
  <c r="I459" i="10"/>
  <c r="I467" i="10"/>
  <c r="I475" i="10"/>
  <c r="I483" i="10"/>
  <c r="I491" i="10"/>
  <c r="I499" i="10"/>
  <c r="I507" i="10"/>
  <c r="I515" i="10"/>
  <c r="I523" i="10"/>
  <c r="I531" i="10"/>
  <c r="I539" i="10"/>
  <c r="I547" i="10"/>
  <c r="I555" i="10"/>
  <c r="I563" i="10"/>
  <c r="I571" i="10"/>
  <c r="I579" i="10"/>
  <c r="I587" i="10"/>
  <c r="I595" i="10"/>
  <c r="I603" i="10"/>
  <c r="I611" i="10"/>
  <c r="I619" i="10"/>
  <c r="I627" i="10"/>
  <c r="I635" i="10"/>
  <c r="I643" i="10"/>
  <c r="I651" i="10"/>
  <c r="I659" i="10"/>
  <c r="I667" i="10"/>
  <c r="I675" i="10"/>
  <c r="I683" i="10"/>
  <c r="I691" i="10"/>
  <c r="I699" i="10"/>
  <c r="I34" i="10"/>
  <c r="I79" i="10"/>
  <c r="I98" i="10"/>
  <c r="I113" i="10"/>
  <c r="I126" i="10"/>
  <c r="I137" i="10"/>
  <c r="I151" i="10"/>
  <c r="I164" i="10"/>
  <c r="I176" i="10"/>
  <c r="I190" i="10"/>
  <c r="I201" i="10"/>
  <c r="I211" i="10"/>
  <c r="I221" i="10"/>
  <c r="I233" i="10"/>
  <c r="I243" i="10"/>
  <c r="I253" i="10"/>
  <c r="I265" i="10"/>
  <c r="I275" i="10"/>
  <c r="I285" i="10"/>
  <c r="I293" i="10"/>
  <c r="I301" i="10"/>
  <c r="I309" i="10"/>
  <c r="I317" i="10"/>
  <c r="I325" i="10"/>
  <c r="I333" i="10"/>
  <c r="I341" i="10"/>
  <c r="I349" i="10"/>
  <c r="I357" i="10"/>
  <c r="I365" i="10"/>
  <c r="I373" i="10"/>
  <c r="I381" i="10"/>
  <c r="I389" i="10"/>
  <c r="I397" i="10"/>
  <c r="I405" i="10"/>
  <c r="I413" i="10"/>
  <c r="I421" i="10"/>
  <c r="I429" i="10"/>
  <c r="I437" i="10"/>
  <c r="I445" i="10"/>
  <c r="I453" i="10"/>
  <c r="I461" i="10"/>
  <c r="I469" i="10"/>
  <c r="I477" i="10"/>
  <c r="I485" i="10"/>
  <c r="I493" i="10"/>
  <c r="I501" i="10"/>
  <c r="I509" i="10"/>
  <c r="I517" i="10"/>
  <c r="I525" i="10"/>
  <c r="I533" i="10"/>
  <c r="I541" i="10"/>
  <c r="I549" i="10"/>
  <c r="I557" i="10"/>
  <c r="I565" i="10"/>
  <c r="I573" i="10"/>
  <c r="I581" i="10"/>
  <c r="I589" i="10"/>
  <c r="I597" i="10"/>
  <c r="I605" i="10"/>
  <c r="I613" i="10"/>
  <c r="I621" i="10"/>
  <c r="I629" i="10"/>
  <c r="I637" i="10"/>
  <c r="I645" i="10"/>
  <c r="I653" i="10"/>
  <c r="I661" i="10"/>
  <c r="I669" i="10"/>
  <c r="I677" i="10"/>
  <c r="I685" i="10"/>
  <c r="I693" i="10"/>
  <c r="I41" i="10"/>
  <c r="I84" i="10"/>
  <c r="I99" i="10"/>
  <c r="I114" i="10"/>
  <c r="I127" i="10"/>
  <c r="I140" i="10"/>
  <c r="I152" i="10"/>
  <c r="I166" i="10"/>
  <c r="I177" i="10"/>
  <c r="I191" i="10"/>
  <c r="I202" i="10"/>
  <c r="I212" i="10"/>
  <c r="I224" i="10"/>
  <c r="I234" i="10"/>
  <c r="I244" i="10"/>
  <c r="I256" i="10"/>
  <c r="I266" i="10"/>
  <c r="I276" i="10"/>
  <c r="I286" i="10"/>
  <c r="I294" i="10"/>
  <c r="I302" i="10"/>
  <c r="I310" i="10"/>
  <c r="I318" i="10"/>
  <c r="I326" i="10"/>
  <c r="I334" i="10"/>
  <c r="I342" i="10"/>
  <c r="I350" i="10"/>
  <c r="I358" i="10"/>
  <c r="I366" i="10"/>
  <c r="I374" i="10"/>
  <c r="I382" i="10"/>
  <c r="I390" i="10"/>
  <c r="I398" i="10"/>
  <c r="I406" i="10"/>
  <c r="I414" i="10"/>
  <c r="I422" i="10"/>
  <c r="I430" i="10"/>
  <c r="I438" i="10"/>
  <c r="I446" i="10"/>
  <c r="I454" i="10"/>
  <c r="I462" i="10"/>
  <c r="I470" i="10"/>
  <c r="I478" i="10"/>
  <c r="I486" i="10"/>
  <c r="I494" i="10"/>
  <c r="I502" i="10"/>
  <c r="I510" i="10"/>
  <c r="I518" i="10"/>
  <c r="I526" i="10"/>
  <c r="I534" i="10"/>
  <c r="I542" i="10"/>
  <c r="I550" i="10"/>
  <c r="I558" i="10"/>
  <c r="I566" i="10"/>
  <c r="I574" i="10"/>
  <c r="I582" i="10"/>
  <c r="I590" i="10"/>
  <c r="I598" i="10"/>
  <c r="I606" i="10"/>
  <c r="I614" i="10"/>
  <c r="I622" i="10"/>
  <c r="I630" i="10"/>
  <c r="I638" i="10"/>
  <c r="I646" i="10"/>
  <c r="I654" i="10"/>
  <c r="I662" i="10"/>
  <c r="I670" i="10"/>
  <c r="I678" i="10"/>
  <c r="I686" i="10"/>
  <c r="I694" i="10"/>
  <c r="I701" i="10"/>
  <c r="I49" i="10"/>
  <c r="I86" i="10"/>
  <c r="I100" i="10"/>
  <c r="I115" i="10"/>
  <c r="I128" i="10"/>
  <c r="I142" i="10"/>
  <c r="I153" i="10"/>
  <c r="I167" i="10"/>
  <c r="I180" i="10"/>
  <c r="I192" i="10"/>
  <c r="I203" i="10"/>
  <c r="I213" i="10"/>
  <c r="I225" i="10"/>
  <c r="I235" i="10"/>
  <c r="I245" i="10"/>
  <c r="I257" i="10"/>
  <c r="I267" i="10"/>
  <c r="I277" i="10"/>
  <c r="I287" i="10"/>
  <c r="I295" i="10"/>
  <c r="I303" i="10"/>
  <c r="I311" i="10"/>
  <c r="I319" i="10"/>
  <c r="I327" i="10"/>
  <c r="I335" i="10"/>
  <c r="I343" i="10"/>
  <c r="I351" i="10"/>
  <c r="I359" i="10"/>
  <c r="I367" i="10"/>
  <c r="I375" i="10"/>
  <c r="I383" i="10"/>
  <c r="I391" i="10"/>
  <c r="I399" i="10"/>
  <c r="I407" i="10"/>
  <c r="I415" i="10"/>
  <c r="I423" i="10"/>
  <c r="I431" i="10"/>
  <c r="I439" i="10"/>
  <c r="I447" i="10"/>
  <c r="I455" i="10"/>
  <c r="I463" i="10"/>
  <c r="I471" i="10"/>
  <c r="I479" i="10"/>
  <c r="I487" i="10"/>
  <c r="I495" i="10"/>
  <c r="I503" i="10"/>
  <c r="I511" i="10"/>
  <c r="I519" i="10"/>
  <c r="I527" i="10"/>
  <c r="I535" i="10"/>
  <c r="I543" i="10"/>
  <c r="I551" i="10"/>
  <c r="I559" i="10"/>
  <c r="I567" i="10"/>
  <c r="I575" i="10"/>
  <c r="I583" i="10"/>
  <c r="I591" i="10"/>
  <c r="I599" i="10"/>
  <c r="I607" i="10"/>
  <c r="I615" i="10"/>
  <c r="I623" i="10"/>
  <c r="I631" i="10"/>
  <c r="I639" i="10"/>
  <c r="I647" i="10"/>
  <c r="I655" i="10"/>
  <c r="I663" i="10"/>
  <c r="I671" i="10"/>
  <c r="I679" i="10"/>
  <c r="I687" i="10"/>
  <c r="I695" i="10"/>
  <c r="I97" i="10"/>
  <c r="I124" i="10"/>
  <c r="I150" i="10"/>
  <c r="I175" i="10"/>
  <c r="I200" i="10"/>
  <c r="I220" i="10"/>
  <c r="I242" i="10"/>
  <c r="I264" i="10"/>
  <c r="I284" i="10"/>
  <c r="I300" i="10"/>
  <c r="I316" i="10"/>
  <c r="I332" i="10"/>
  <c r="I348" i="10"/>
  <c r="I364" i="10"/>
  <c r="I380" i="10"/>
  <c r="I396" i="10"/>
  <c r="I412" i="10"/>
  <c r="I428" i="10"/>
  <c r="I444" i="10"/>
  <c r="I460" i="10"/>
  <c r="I476" i="10"/>
  <c r="I492" i="10"/>
  <c r="I508" i="10"/>
  <c r="I524" i="10"/>
  <c r="I540" i="10"/>
  <c r="I556" i="10"/>
  <c r="I572" i="10"/>
  <c r="I588" i="10"/>
  <c r="I604" i="10"/>
  <c r="I620" i="10"/>
  <c r="I636" i="10"/>
  <c r="I652" i="10"/>
  <c r="I668" i="10"/>
  <c r="I684" i="10"/>
  <c r="I700" i="10"/>
  <c r="I65" i="10"/>
  <c r="I159" i="10"/>
  <c r="I208" i="10"/>
  <c r="I250" i="10"/>
  <c r="I290" i="10"/>
  <c r="I354" i="10"/>
  <c r="I386" i="10"/>
  <c r="I418" i="10"/>
  <c r="I450" i="10"/>
  <c r="I482" i="10"/>
  <c r="I514" i="10"/>
  <c r="I546" i="10"/>
  <c r="I578" i="10"/>
  <c r="I610" i="10"/>
  <c r="I658" i="10"/>
  <c r="I119" i="10"/>
  <c r="I259" i="10"/>
  <c r="I329" i="10"/>
  <c r="I393" i="10"/>
  <c r="I457" i="10"/>
  <c r="I537" i="10"/>
  <c r="I601" i="10"/>
  <c r="I665" i="10"/>
  <c r="I145" i="10"/>
  <c r="I53" i="10"/>
  <c r="I105" i="10"/>
  <c r="I129" i="10"/>
  <c r="I156" i="10"/>
  <c r="I182" i="10"/>
  <c r="I204" i="10"/>
  <c r="I226" i="10"/>
  <c r="I248" i="10"/>
  <c r="I268" i="10"/>
  <c r="I288" i="10"/>
  <c r="I304" i="10"/>
  <c r="I320" i="10"/>
  <c r="I336" i="10"/>
  <c r="I352" i="10"/>
  <c r="I368" i="10"/>
  <c r="I384" i="10"/>
  <c r="I400" i="10"/>
  <c r="I416" i="10"/>
  <c r="I432" i="10"/>
  <c r="I448" i="10"/>
  <c r="I464" i="10"/>
  <c r="I480" i="10"/>
  <c r="I496" i="10"/>
  <c r="I512" i="10"/>
  <c r="I528" i="10"/>
  <c r="I544" i="10"/>
  <c r="I560" i="10"/>
  <c r="I576" i="10"/>
  <c r="I592" i="10"/>
  <c r="I608" i="10"/>
  <c r="I624" i="10"/>
  <c r="I640" i="10"/>
  <c r="I656" i="10"/>
  <c r="I672" i="10"/>
  <c r="I688" i="10"/>
  <c r="I107" i="10"/>
  <c r="I626" i="10"/>
  <c r="I169" i="10"/>
  <c r="I172" i="10"/>
  <c r="I55" i="10"/>
  <c r="I106" i="10"/>
  <c r="I132" i="10"/>
  <c r="I158" i="10"/>
  <c r="I183" i="10"/>
  <c r="I205" i="10"/>
  <c r="I227" i="10"/>
  <c r="I249" i="10"/>
  <c r="I269" i="10"/>
  <c r="I289" i="10"/>
  <c r="I305" i="10"/>
  <c r="I321" i="10"/>
  <c r="I337" i="10"/>
  <c r="I353" i="10"/>
  <c r="I369" i="10"/>
  <c r="I385" i="10"/>
  <c r="I401" i="10"/>
  <c r="I417" i="10"/>
  <c r="I433" i="10"/>
  <c r="I449" i="10"/>
  <c r="I465" i="10"/>
  <c r="I481" i="10"/>
  <c r="I497" i="10"/>
  <c r="I513" i="10"/>
  <c r="I529" i="10"/>
  <c r="I545" i="10"/>
  <c r="I561" i="10"/>
  <c r="I577" i="10"/>
  <c r="I593" i="10"/>
  <c r="I609" i="10"/>
  <c r="I625" i="10"/>
  <c r="I641" i="10"/>
  <c r="I657" i="10"/>
  <c r="I673" i="10"/>
  <c r="I689" i="10"/>
  <c r="I134" i="10"/>
  <c r="I184" i="10"/>
  <c r="I228" i="10"/>
  <c r="I272" i="10"/>
  <c r="I306" i="10"/>
  <c r="I322" i="10"/>
  <c r="I338" i="10"/>
  <c r="I370" i="10"/>
  <c r="I402" i="10"/>
  <c r="I434" i="10"/>
  <c r="I466" i="10"/>
  <c r="I498" i="10"/>
  <c r="I530" i="10"/>
  <c r="I562" i="10"/>
  <c r="I594" i="10"/>
  <c r="I642" i="10"/>
  <c r="I674" i="10"/>
  <c r="I690" i="10"/>
  <c r="I144" i="10"/>
  <c r="I281" i="10"/>
  <c r="I361" i="10"/>
  <c r="I409" i="10"/>
  <c r="I473" i="10"/>
  <c r="I521" i="10"/>
  <c r="I585" i="10"/>
  <c r="I649" i="10"/>
  <c r="I121" i="10"/>
  <c r="I78" i="10"/>
  <c r="I111" i="10"/>
  <c r="I136" i="10"/>
  <c r="I161" i="10"/>
  <c r="I188" i="10"/>
  <c r="I210" i="10"/>
  <c r="I232" i="10"/>
  <c r="I252" i="10"/>
  <c r="I274" i="10"/>
  <c r="I292" i="10"/>
  <c r="I308" i="10"/>
  <c r="I324" i="10"/>
  <c r="I340" i="10"/>
  <c r="I356" i="10"/>
  <c r="I372" i="10"/>
  <c r="I388" i="10"/>
  <c r="I404" i="10"/>
  <c r="I420" i="10"/>
  <c r="I436" i="10"/>
  <c r="I452" i="10"/>
  <c r="I468" i="10"/>
  <c r="I484" i="10"/>
  <c r="I500" i="10"/>
  <c r="I516" i="10"/>
  <c r="I532" i="10"/>
  <c r="I548" i="10"/>
  <c r="I564" i="10"/>
  <c r="I580" i="10"/>
  <c r="I596" i="10"/>
  <c r="I612" i="10"/>
  <c r="I628" i="10"/>
  <c r="I644" i="10"/>
  <c r="I660" i="10"/>
  <c r="I676" i="10"/>
  <c r="I692" i="10"/>
  <c r="I196" i="10"/>
  <c r="I237" i="10"/>
  <c r="I313" i="10"/>
  <c r="I377" i="10"/>
  <c r="I425" i="10"/>
  <c r="I489" i="10"/>
  <c r="I553" i="10"/>
  <c r="I617" i="10"/>
  <c r="I681" i="10"/>
  <c r="I87" i="10"/>
  <c r="I116" i="10"/>
  <c r="I143" i="10"/>
  <c r="I168" i="10"/>
  <c r="I193" i="10"/>
  <c r="I216" i="10"/>
  <c r="I236" i="10"/>
  <c r="I258" i="10"/>
  <c r="I280" i="10"/>
  <c r="I296" i="10"/>
  <c r="I312" i="10"/>
  <c r="I328" i="10"/>
  <c r="I344" i="10"/>
  <c r="I360" i="10"/>
  <c r="I376" i="10"/>
  <c r="I392" i="10"/>
  <c r="I408" i="10"/>
  <c r="I424" i="10"/>
  <c r="I440" i="10"/>
  <c r="I456" i="10"/>
  <c r="I472" i="10"/>
  <c r="I488" i="10"/>
  <c r="I504" i="10"/>
  <c r="I520" i="10"/>
  <c r="I536" i="10"/>
  <c r="I552" i="10"/>
  <c r="I568" i="10"/>
  <c r="I584" i="10"/>
  <c r="I600" i="10"/>
  <c r="I616" i="10"/>
  <c r="I632" i="10"/>
  <c r="I648" i="10"/>
  <c r="I664" i="10"/>
  <c r="I680" i="10"/>
  <c r="I696" i="10"/>
  <c r="I94" i="10"/>
  <c r="I217" i="10"/>
  <c r="I297" i="10"/>
  <c r="I345" i="10"/>
  <c r="I441" i="10"/>
  <c r="I505" i="10"/>
  <c r="I569" i="10"/>
  <c r="I633" i="10"/>
  <c r="I697" i="10"/>
  <c r="I95" i="10"/>
  <c r="I197" i="10"/>
  <c r="I218" i="10"/>
  <c r="I240" i="10"/>
  <c r="I260" i="10"/>
  <c r="I282" i="10"/>
  <c r="I298" i="10"/>
  <c r="I314" i="10"/>
  <c r="I330" i="10"/>
  <c r="I346" i="10"/>
  <c r="I362" i="10"/>
  <c r="I378" i="10"/>
  <c r="I394" i="10"/>
  <c r="I410" i="10"/>
  <c r="I426" i="10"/>
  <c r="I442" i="10"/>
  <c r="I458" i="10"/>
  <c r="I474" i="10"/>
  <c r="I490" i="10"/>
  <c r="I506" i="10"/>
  <c r="I522" i="10"/>
  <c r="I538" i="10"/>
  <c r="I554" i="10"/>
  <c r="I570" i="10"/>
  <c r="I586" i="10"/>
  <c r="I602" i="10"/>
  <c r="I618" i="10"/>
  <c r="I634" i="10"/>
  <c r="I650" i="10"/>
  <c r="I666" i="10"/>
  <c r="I682" i="10"/>
  <c r="I698" i="10"/>
  <c r="I43" i="10"/>
  <c r="I73" i="10"/>
  <c r="I82" i="10"/>
  <c r="I154" i="10"/>
  <c r="I222" i="10"/>
  <c r="I29" i="10"/>
  <c r="I110" i="10"/>
  <c r="I171" i="10"/>
  <c r="I231" i="10"/>
  <c r="I30" i="10"/>
  <c r="I187" i="10"/>
  <c r="I247" i="10"/>
  <c r="I69" i="10"/>
  <c r="A3" i="6"/>
  <c r="E3" i="6"/>
  <c r="F3" i="6"/>
  <c r="AB6" i="10"/>
  <c r="D3" i="6"/>
  <c r="H3" i="6"/>
  <c r="R6" i="9"/>
  <c r="AA6" i="12"/>
  <c r="AA6" i="10"/>
  <c r="A7" i="6"/>
  <c r="A6" i="6"/>
  <c r="A5" i="6"/>
  <c r="A4" i="6"/>
  <c r="E3" i="10"/>
  <c r="U3" i="10"/>
  <c r="S3" i="10"/>
  <c r="Q3" i="10"/>
  <c r="P3" i="10"/>
  <c r="O3" i="10"/>
  <c r="R3" i="10"/>
  <c r="F3" i="10"/>
  <c r="D3" i="10"/>
  <c r="E3" i="12"/>
  <c r="H4" i="6"/>
  <c r="D4" i="6"/>
  <c r="E4" i="10"/>
  <c r="E4" i="9"/>
  <c r="E4" i="12"/>
  <c r="E4" i="6"/>
  <c r="F4" i="6"/>
  <c r="AB7" i="10"/>
  <c r="E4" i="5"/>
  <c r="F4" i="5"/>
  <c r="E3" i="9"/>
  <c r="F3" i="9"/>
  <c r="D3" i="9"/>
  <c r="E3" i="5"/>
  <c r="F3" i="5"/>
  <c r="D3" i="5"/>
  <c r="H6" i="6"/>
  <c r="D6" i="6"/>
  <c r="E6" i="6"/>
  <c r="F6" i="6"/>
  <c r="AB9" i="10"/>
  <c r="D5" i="6"/>
  <c r="H5" i="6"/>
  <c r="E5" i="6"/>
  <c r="F5" i="6"/>
  <c r="AB8" i="10"/>
  <c r="D7" i="6"/>
  <c r="H7" i="6"/>
  <c r="E7" i="6"/>
  <c r="F7" i="6"/>
  <c r="AB10" i="10"/>
  <c r="C4" i="9"/>
  <c r="B4" i="9"/>
  <c r="U3" i="12"/>
  <c r="P3" i="12"/>
  <c r="O3" i="12"/>
  <c r="S3" i="12"/>
  <c r="R3" i="12"/>
  <c r="Q3" i="12"/>
  <c r="F3" i="12"/>
  <c r="D3" i="12"/>
  <c r="C4" i="10"/>
  <c r="B4" i="10"/>
  <c r="R8" i="9"/>
  <c r="AA8" i="12"/>
  <c r="AA8" i="10"/>
  <c r="M5" i="12"/>
  <c r="F4" i="12"/>
  <c r="B4" i="5"/>
  <c r="G4" i="5"/>
  <c r="C4" i="5"/>
  <c r="M5" i="9"/>
  <c r="F4" i="9"/>
  <c r="R10" i="9"/>
  <c r="AA10" i="10"/>
  <c r="AA10" i="12"/>
  <c r="M5" i="10"/>
  <c r="F4" i="10"/>
  <c r="AA9" i="10"/>
  <c r="AA9" i="12"/>
  <c r="R9" i="9"/>
  <c r="AA7" i="12"/>
  <c r="R7" i="9"/>
  <c r="AA7" i="10"/>
  <c r="B5" i="5"/>
  <c r="G5" i="5"/>
  <c r="N5" i="10"/>
  <c r="G4" i="10"/>
  <c r="K4" i="10"/>
  <c r="L5" i="10"/>
  <c r="B5" i="10"/>
  <c r="J5" i="10"/>
  <c r="D4" i="5"/>
  <c r="H4" i="5"/>
  <c r="E5" i="5"/>
  <c r="F5" i="5"/>
  <c r="H4" i="10"/>
  <c r="D4" i="10"/>
  <c r="E5" i="10"/>
  <c r="T4" i="10"/>
  <c r="U4" i="10"/>
  <c r="V4" i="10"/>
  <c r="F5" i="10"/>
  <c r="G4" i="9"/>
  <c r="N5" i="9"/>
  <c r="K4" i="9"/>
  <c r="J5" i="9"/>
  <c r="C4" i="12"/>
  <c r="B4" i="12"/>
  <c r="D4" i="9"/>
  <c r="H4" i="9"/>
  <c r="E5" i="9"/>
  <c r="B6" i="5"/>
  <c r="D5" i="5"/>
  <c r="G4" i="12"/>
  <c r="N5" i="12"/>
  <c r="J5" i="12"/>
  <c r="K4" i="12"/>
  <c r="L5" i="12"/>
  <c r="L5" i="9"/>
  <c r="B5" i="9"/>
  <c r="D4" i="12"/>
  <c r="E5" i="12"/>
  <c r="T4" i="12"/>
  <c r="H4" i="12"/>
  <c r="U4" i="12"/>
  <c r="V4" i="12"/>
  <c r="M6" i="10"/>
  <c r="N6" i="10"/>
  <c r="G5" i="10"/>
  <c r="R5" i="10"/>
  <c r="J6" i="10"/>
  <c r="R4" i="10"/>
  <c r="P4" i="10"/>
  <c r="S4" i="10"/>
  <c r="Q4" i="10"/>
  <c r="O4" i="10"/>
  <c r="K5" i="10"/>
  <c r="L6" i="10"/>
  <c r="F5" i="9"/>
  <c r="M6" i="9"/>
  <c r="B5" i="12"/>
  <c r="N6" i="12"/>
  <c r="C5" i="5"/>
  <c r="H5" i="5"/>
  <c r="G6" i="5"/>
  <c r="B6" i="10"/>
  <c r="D5" i="10"/>
  <c r="S5" i="10"/>
  <c r="P5" i="10"/>
  <c r="O5" i="10"/>
  <c r="Q5" i="10"/>
  <c r="F5" i="12"/>
  <c r="M6" i="12"/>
  <c r="P4" i="12"/>
  <c r="Q4" i="12"/>
  <c r="R4" i="12"/>
  <c r="O4" i="12"/>
  <c r="S4" i="12"/>
  <c r="N6" i="9"/>
  <c r="G5" i="9"/>
  <c r="J6" i="9"/>
  <c r="K5" i="9"/>
  <c r="J6" i="12"/>
  <c r="G5" i="12"/>
  <c r="P5" i="12"/>
  <c r="K5" i="12"/>
  <c r="L6" i="12"/>
  <c r="B6" i="12"/>
  <c r="G6" i="12"/>
  <c r="E6" i="5"/>
  <c r="F6" i="5"/>
  <c r="B7" i="5"/>
  <c r="D6" i="5"/>
  <c r="J7" i="10"/>
  <c r="G6" i="10"/>
  <c r="C5" i="10"/>
  <c r="U5" i="10"/>
  <c r="V5" i="10"/>
  <c r="F6" i="10"/>
  <c r="K6" i="10"/>
  <c r="L7" i="10"/>
  <c r="N7" i="10"/>
  <c r="L6" i="9"/>
  <c r="B6" i="9"/>
  <c r="Q5" i="12"/>
  <c r="S5" i="12"/>
  <c r="R5" i="12"/>
  <c r="O5" i="12"/>
  <c r="C6" i="5"/>
  <c r="H6" i="5"/>
  <c r="G7" i="5"/>
  <c r="J7" i="12"/>
  <c r="N7" i="12"/>
  <c r="C5" i="12"/>
  <c r="T5" i="12"/>
  <c r="D5" i="12"/>
  <c r="E6" i="10"/>
  <c r="R6" i="10"/>
  <c r="T5" i="10"/>
  <c r="H5" i="10"/>
  <c r="D5" i="9"/>
  <c r="N7" i="9"/>
  <c r="G6" i="9"/>
  <c r="C5" i="9"/>
  <c r="J7" i="9"/>
  <c r="E7" i="5"/>
  <c r="F7" i="5"/>
  <c r="B8" i="5"/>
  <c r="C7" i="5"/>
  <c r="H5" i="12"/>
  <c r="U5" i="12"/>
  <c r="V5" i="12"/>
  <c r="E6" i="12"/>
  <c r="M7" i="12"/>
  <c r="Q6" i="10"/>
  <c r="S6" i="10"/>
  <c r="O6" i="10"/>
  <c r="P6" i="10"/>
  <c r="M7" i="10"/>
  <c r="B7" i="10"/>
  <c r="G7" i="10"/>
  <c r="E6" i="9"/>
  <c r="H5" i="9"/>
  <c r="D7" i="5"/>
  <c r="G8" i="5"/>
  <c r="R6" i="12"/>
  <c r="P6" i="12"/>
  <c r="F6" i="12"/>
  <c r="K6" i="12"/>
  <c r="L7" i="12"/>
  <c r="B7" i="12"/>
  <c r="S6" i="12"/>
  <c r="O6" i="12"/>
  <c r="Q6" i="12"/>
  <c r="D6" i="10"/>
  <c r="J8" i="10"/>
  <c r="C6" i="10"/>
  <c r="T6" i="10"/>
  <c r="N8" i="10"/>
  <c r="M7" i="9"/>
  <c r="F6" i="9"/>
  <c r="K6" i="9"/>
  <c r="H7" i="5"/>
  <c r="E8" i="5"/>
  <c r="F8" i="5"/>
  <c r="B9" i="5"/>
  <c r="C6" i="12"/>
  <c r="E7" i="12"/>
  <c r="J8" i="12"/>
  <c r="N8" i="12"/>
  <c r="D6" i="12"/>
  <c r="G7" i="12"/>
  <c r="E7" i="10"/>
  <c r="P7" i="10"/>
  <c r="U6" i="10"/>
  <c r="V6" i="10"/>
  <c r="F7" i="10"/>
  <c r="K7" i="10"/>
  <c r="L8" i="10"/>
  <c r="H6" i="10"/>
  <c r="D8" i="5"/>
  <c r="G9" i="5"/>
  <c r="C8" i="5"/>
  <c r="L7" i="9"/>
  <c r="B7" i="9"/>
  <c r="U6" i="12"/>
  <c r="V6" i="12"/>
  <c r="H6" i="12"/>
  <c r="T6" i="12"/>
  <c r="M8" i="10"/>
  <c r="B8" i="10"/>
  <c r="D7" i="10"/>
  <c r="S7" i="10"/>
  <c r="R7" i="10"/>
  <c r="Q7" i="10"/>
  <c r="O7" i="10"/>
  <c r="S7" i="12"/>
  <c r="F7" i="12"/>
  <c r="K7" i="12"/>
  <c r="L8" i="12"/>
  <c r="O7" i="12"/>
  <c r="M8" i="12"/>
  <c r="Q7" i="12"/>
  <c r="P7" i="12"/>
  <c r="R7" i="12"/>
  <c r="H8" i="5"/>
  <c r="E9" i="5"/>
  <c r="F9" i="5"/>
  <c r="B10" i="5"/>
  <c r="D6" i="9"/>
  <c r="G7" i="9"/>
  <c r="N8" i="9"/>
  <c r="C6" i="9"/>
  <c r="J8" i="9"/>
  <c r="G8" i="10"/>
  <c r="C7" i="10"/>
  <c r="E8" i="10"/>
  <c r="J9" i="10"/>
  <c r="B8" i="12"/>
  <c r="J9" i="12"/>
  <c r="N9" i="10"/>
  <c r="G10" i="5"/>
  <c r="D9" i="5"/>
  <c r="C9" i="5"/>
  <c r="E7" i="9"/>
  <c r="H6" i="9"/>
  <c r="C7" i="12"/>
  <c r="E8" i="12"/>
  <c r="G8" i="12"/>
  <c r="D7" i="12"/>
  <c r="N9" i="12"/>
  <c r="T7" i="10"/>
  <c r="U7" i="10"/>
  <c r="V7" i="10"/>
  <c r="F8" i="10"/>
  <c r="K8" i="10"/>
  <c r="L9" i="10"/>
  <c r="H7" i="10"/>
  <c r="F7" i="9"/>
  <c r="K7" i="9"/>
  <c r="M8" i="9"/>
  <c r="H9" i="5"/>
  <c r="E10" i="5"/>
  <c r="F10" i="5"/>
  <c r="B11" i="5"/>
  <c r="R8" i="10"/>
  <c r="O8" i="10"/>
  <c r="S8" i="10"/>
  <c r="M9" i="10"/>
  <c r="P8" i="10"/>
  <c r="Q8" i="10"/>
  <c r="U7" i="12"/>
  <c r="V7" i="12"/>
  <c r="T7" i="12"/>
  <c r="H7" i="12"/>
  <c r="B9" i="10"/>
  <c r="N10" i="10"/>
  <c r="D10" i="5"/>
  <c r="G11" i="5"/>
  <c r="C10" i="5"/>
  <c r="Q8" i="12"/>
  <c r="S8" i="12"/>
  <c r="F8" i="12"/>
  <c r="K8" i="12"/>
  <c r="L9" i="12"/>
  <c r="O8" i="12"/>
  <c r="M9" i="12"/>
  <c r="P8" i="12"/>
  <c r="R8" i="12"/>
  <c r="L8" i="9"/>
  <c r="B8" i="9"/>
  <c r="J10" i="10"/>
  <c r="C8" i="10"/>
  <c r="U8" i="10"/>
  <c r="V8" i="10"/>
  <c r="F9" i="10"/>
  <c r="K9" i="10"/>
  <c r="L10" i="10"/>
  <c r="D8" i="10"/>
  <c r="G9" i="10"/>
  <c r="B9" i="12"/>
  <c r="D8" i="12"/>
  <c r="N9" i="9"/>
  <c r="G8" i="9"/>
  <c r="D7" i="9"/>
  <c r="C7" i="9"/>
  <c r="J9" i="9"/>
  <c r="H10" i="5"/>
  <c r="E11" i="5"/>
  <c r="F11" i="5"/>
  <c r="B12" i="5"/>
  <c r="T8" i="10"/>
  <c r="E9" i="10"/>
  <c r="R9" i="10"/>
  <c r="H8" i="10"/>
  <c r="J10" i="12"/>
  <c r="C8" i="12"/>
  <c r="H8" i="12"/>
  <c r="N10" i="12"/>
  <c r="G9" i="12"/>
  <c r="E8" i="9"/>
  <c r="H7" i="9"/>
  <c r="G12" i="5"/>
  <c r="D11" i="5"/>
  <c r="C11" i="5"/>
  <c r="O9" i="10"/>
  <c r="Q9" i="10"/>
  <c r="M10" i="10"/>
  <c r="B10" i="10"/>
  <c r="G10" i="10"/>
  <c r="S9" i="10"/>
  <c r="P9" i="10"/>
  <c r="T8" i="12"/>
  <c r="E9" i="12"/>
  <c r="R9" i="12"/>
  <c r="U8" i="12"/>
  <c r="V8" i="12"/>
  <c r="H11" i="5"/>
  <c r="E12" i="5"/>
  <c r="F12" i="5"/>
  <c r="B13" i="5"/>
  <c r="M9" i="9"/>
  <c r="F8" i="9"/>
  <c r="K8" i="9"/>
  <c r="N11" i="10"/>
  <c r="J11" i="10"/>
  <c r="C9" i="10"/>
  <c r="T9" i="10"/>
  <c r="D9" i="10"/>
  <c r="O9" i="12"/>
  <c r="M10" i="12"/>
  <c r="Q9" i="12"/>
  <c r="P9" i="12"/>
  <c r="S9" i="12"/>
  <c r="F9" i="12"/>
  <c r="K9" i="12"/>
  <c r="L10" i="12"/>
  <c r="G13" i="5"/>
  <c r="D12" i="5"/>
  <c r="C12" i="5"/>
  <c r="L9" i="9"/>
  <c r="B9" i="9"/>
  <c r="H9" i="10"/>
  <c r="U9" i="10"/>
  <c r="V9" i="10"/>
  <c r="F10" i="10"/>
  <c r="K10" i="10"/>
  <c r="L11" i="10"/>
  <c r="E10" i="10"/>
  <c r="Q10" i="10"/>
  <c r="B10" i="12"/>
  <c r="J11" i="12"/>
  <c r="H12" i="5"/>
  <c r="E13" i="5"/>
  <c r="F13" i="5"/>
  <c r="B14" i="5"/>
  <c r="N10" i="9"/>
  <c r="D8" i="9"/>
  <c r="G9" i="9"/>
  <c r="C8" i="9"/>
  <c r="J10" i="9"/>
  <c r="O10" i="10"/>
  <c r="M11" i="10"/>
  <c r="B11" i="10"/>
  <c r="G11" i="10"/>
  <c r="S10" i="10"/>
  <c r="P10" i="10"/>
  <c r="R10" i="10"/>
  <c r="C9" i="12"/>
  <c r="H9" i="12"/>
  <c r="D9" i="12"/>
  <c r="N11" i="12"/>
  <c r="G10" i="12"/>
  <c r="H8" i="9"/>
  <c r="E9" i="9"/>
  <c r="D13" i="5"/>
  <c r="G14" i="5"/>
  <c r="C13" i="5"/>
  <c r="J12" i="10"/>
  <c r="C10" i="10"/>
  <c r="E11" i="10"/>
  <c r="D10" i="10"/>
  <c r="N12" i="10"/>
  <c r="U9" i="12"/>
  <c r="V9" i="12"/>
  <c r="T9" i="12"/>
  <c r="E10" i="12"/>
  <c r="S10" i="12"/>
  <c r="H13" i="5"/>
  <c r="E14" i="5"/>
  <c r="F14" i="5"/>
  <c r="B15" i="5"/>
  <c r="F9" i="9"/>
  <c r="K9" i="9"/>
  <c r="M10" i="9"/>
  <c r="H10" i="10"/>
  <c r="U10" i="10"/>
  <c r="V10" i="10"/>
  <c r="F11" i="10"/>
  <c r="K11" i="10"/>
  <c r="L12" i="10"/>
  <c r="T10" i="10"/>
  <c r="P10" i="12"/>
  <c r="R10" i="12"/>
  <c r="O10" i="12"/>
  <c r="M11" i="12"/>
  <c r="F10" i="12"/>
  <c r="K10" i="12"/>
  <c r="L11" i="12"/>
  <c r="Q10" i="12"/>
  <c r="L10" i="9"/>
  <c r="B10" i="9"/>
  <c r="S11" i="10"/>
  <c r="M12" i="10"/>
  <c r="R11" i="10"/>
  <c r="Q11" i="10"/>
  <c r="P11" i="10"/>
  <c r="O11" i="10"/>
  <c r="G15" i="5"/>
  <c r="D14" i="5"/>
  <c r="C14" i="5"/>
  <c r="B12" i="10"/>
  <c r="G12" i="10"/>
  <c r="B11" i="12"/>
  <c r="N12" i="12"/>
  <c r="D9" i="9"/>
  <c r="G10" i="9"/>
  <c r="N11" i="9"/>
  <c r="C9" i="9"/>
  <c r="J11" i="9"/>
  <c r="H14" i="5"/>
  <c r="E15" i="5"/>
  <c r="F15" i="5"/>
  <c r="B16" i="5"/>
  <c r="J13" i="10"/>
  <c r="C11" i="10"/>
  <c r="E12" i="10"/>
  <c r="N13" i="10"/>
  <c r="D11" i="10"/>
  <c r="D10" i="12"/>
  <c r="J12" i="12"/>
  <c r="C10" i="12"/>
  <c r="U10" i="12"/>
  <c r="V10" i="12"/>
  <c r="G11" i="12"/>
  <c r="D15" i="5"/>
  <c r="G16" i="5"/>
  <c r="C15" i="5"/>
  <c r="E10" i="9"/>
  <c r="H9" i="9"/>
  <c r="H11" i="10"/>
  <c r="T11" i="10"/>
  <c r="U11" i="10"/>
  <c r="V11" i="10"/>
  <c r="F12" i="10"/>
  <c r="K12" i="10"/>
  <c r="L13" i="10"/>
  <c r="E11" i="12"/>
  <c r="R11" i="12"/>
  <c r="T10" i="12"/>
  <c r="H10" i="12"/>
  <c r="H15" i="5"/>
  <c r="E16" i="5"/>
  <c r="F16" i="5"/>
  <c r="B17" i="5"/>
  <c r="S12" i="10"/>
  <c r="Q12" i="10"/>
  <c r="M13" i="10"/>
  <c r="P12" i="10"/>
  <c r="O12" i="10"/>
  <c r="R12" i="10"/>
  <c r="F10" i="9"/>
  <c r="K10" i="9"/>
  <c r="M11" i="9"/>
  <c r="B13" i="10"/>
  <c r="D12" i="10"/>
  <c r="M12" i="12"/>
  <c r="O11" i="12"/>
  <c r="S11" i="12"/>
  <c r="F11" i="12"/>
  <c r="K11" i="12"/>
  <c r="L12" i="12"/>
  <c r="P11" i="12"/>
  <c r="Q11" i="12"/>
  <c r="L11" i="9"/>
  <c r="B11" i="9"/>
  <c r="D16" i="5"/>
  <c r="G17" i="5"/>
  <c r="C16" i="5"/>
  <c r="N14" i="10"/>
  <c r="G13" i="10"/>
  <c r="J14" i="10"/>
  <c r="C12" i="10"/>
  <c r="T12" i="10"/>
  <c r="B12" i="12"/>
  <c r="N13" i="12"/>
  <c r="D10" i="9"/>
  <c r="N12" i="9"/>
  <c r="G11" i="9"/>
  <c r="C10" i="9"/>
  <c r="J12" i="9"/>
  <c r="H16" i="5"/>
  <c r="E17" i="5"/>
  <c r="F17" i="5"/>
  <c r="B18" i="5"/>
  <c r="U12" i="10"/>
  <c r="V12" i="10"/>
  <c r="F13" i="10"/>
  <c r="K13" i="10"/>
  <c r="L14" i="10"/>
  <c r="H12" i="10"/>
  <c r="E13" i="10"/>
  <c r="M14" i="10"/>
  <c r="G12" i="12"/>
  <c r="J13" i="12"/>
  <c r="D11" i="12"/>
  <c r="C11" i="12"/>
  <c r="U11" i="12"/>
  <c r="V11" i="12"/>
  <c r="E11" i="9"/>
  <c r="H10" i="9"/>
  <c r="D17" i="5"/>
  <c r="G18" i="5"/>
  <c r="C17" i="5"/>
  <c r="B14" i="10"/>
  <c r="D13" i="10"/>
  <c r="Q13" i="10"/>
  <c r="R13" i="10"/>
  <c r="O13" i="10"/>
  <c r="S13" i="10"/>
  <c r="P13" i="10"/>
  <c r="T11" i="12"/>
  <c r="H11" i="12"/>
  <c r="E12" i="12"/>
  <c r="F12" i="12"/>
  <c r="K12" i="12"/>
  <c r="L13" i="12"/>
  <c r="H17" i="5"/>
  <c r="E18" i="5"/>
  <c r="F18" i="5"/>
  <c r="B19" i="5"/>
  <c r="F11" i="9"/>
  <c r="K11" i="9"/>
  <c r="M12" i="9"/>
  <c r="N15" i="10"/>
  <c r="J15" i="10"/>
  <c r="C13" i="10"/>
  <c r="T13" i="10"/>
  <c r="G14" i="10"/>
  <c r="R12" i="12"/>
  <c r="S12" i="12"/>
  <c r="Q12" i="12"/>
  <c r="M13" i="12"/>
  <c r="B13" i="12"/>
  <c r="G13" i="12"/>
  <c r="P12" i="12"/>
  <c r="O12" i="12"/>
  <c r="G19" i="5"/>
  <c r="D18" i="5"/>
  <c r="C18" i="5"/>
  <c r="B12" i="9"/>
  <c r="L12" i="9"/>
  <c r="H13" i="10"/>
  <c r="U13" i="10"/>
  <c r="V13" i="10"/>
  <c r="F14" i="10"/>
  <c r="K14" i="10"/>
  <c r="L15" i="10"/>
  <c r="E14" i="10"/>
  <c r="P14" i="10"/>
  <c r="D12" i="12"/>
  <c r="J14" i="12"/>
  <c r="N14" i="12"/>
  <c r="C12" i="12"/>
  <c r="T12" i="12"/>
  <c r="G12" i="9"/>
  <c r="N13" i="9"/>
  <c r="D11" i="9"/>
  <c r="C11" i="9"/>
  <c r="J13" i="9"/>
  <c r="H18" i="5"/>
  <c r="E19" i="5"/>
  <c r="F19" i="5"/>
  <c r="B20" i="5"/>
  <c r="Q14" i="10"/>
  <c r="R14" i="10"/>
  <c r="O14" i="10"/>
  <c r="S14" i="10"/>
  <c r="M15" i="10"/>
  <c r="B15" i="10"/>
  <c r="D14" i="10"/>
  <c r="H12" i="12"/>
  <c r="U12" i="12"/>
  <c r="V12" i="12"/>
  <c r="E13" i="12"/>
  <c r="F13" i="12"/>
  <c r="K13" i="12"/>
  <c r="L14" i="12"/>
  <c r="E12" i="9"/>
  <c r="H11" i="9"/>
  <c r="D19" i="5"/>
  <c r="G20" i="5"/>
  <c r="C19" i="5"/>
  <c r="G15" i="10"/>
  <c r="C14" i="10"/>
  <c r="T14" i="10"/>
  <c r="N16" i="10"/>
  <c r="J16" i="10"/>
  <c r="Q13" i="12"/>
  <c r="R13" i="12"/>
  <c r="S13" i="12"/>
  <c r="M14" i="12"/>
  <c r="B14" i="12"/>
  <c r="N15" i="12"/>
  <c r="O13" i="12"/>
  <c r="P13" i="12"/>
  <c r="H19" i="5"/>
  <c r="E20" i="5"/>
  <c r="F20" i="5"/>
  <c r="B21" i="5"/>
  <c r="M13" i="9"/>
  <c r="F12" i="9"/>
  <c r="K12" i="9"/>
  <c r="U14" i="10"/>
  <c r="V14" i="10"/>
  <c r="F15" i="10"/>
  <c r="K15" i="10"/>
  <c r="L16" i="10"/>
  <c r="H14" i="10"/>
  <c r="E15" i="10"/>
  <c r="Q15" i="10"/>
  <c r="C13" i="12"/>
  <c r="H13" i="12"/>
  <c r="J15" i="12"/>
  <c r="G14" i="12"/>
  <c r="D13" i="12"/>
  <c r="L13" i="9"/>
  <c r="B13" i="9"/>
  <c r="D20" i="5"/>
  <c r="G21" i="5"/>
  <c r="C20" i="5"/>
  <c r="O15" i="10"/>
  <c r="R15" i="10"/>
  <c r="S15" i="10"/>
  <c r="P15" i="10"/>
  <c r="M16" i="10"/>
  <c r="B16" i="10"/>
  <c r="C15" i="10"/>
  <c r="E14" i="12"/>
  <c r="Q14" i="12"/>
  <c r="U13" i="12"/>
  <c r="V13" i="12"/>
  <c r="T13" i="12"/>
  <c r="G13" i="9"/>
  <c r="D12" i="9"/>
  <c r="N14" i="9"/>
  <c r="C12" i="9"/>
  <c r="J14" i="9"/>
  <c r="H20" i="5"/>
  <c r="E21" i="5"/>
  <c r="F21" i="5"/>
  <c r="B22" i="5"/>
  <c r="G16" i="10"/>
  <c r="D15" i="10"/>
  <c r="N17" i="10"/>
  <c r="J17" i="10"/>
  <c r="P14" i="12"/>
  <c r="M15" i="12"/>
  <c r="R14" i="12"/>
  <c r="S14" i="12"/>
  <c r="O14" i="12"/>
  <c r="F14" i="12"/>
  <c r="K14" i="12"/>
  <c r="L15" i="12"/>
  <c r="G22" i="5"/>
  <c r="D21" i="5"/>
  <c r="C21" i="5"/>
  <c r="E16" i="10"/>
  <c r="T15" i="10"/>
  <c r="H15" i="10"/>
  <c r="U15" i="10"/>
  <c r="V15" i="10"/>
  <c r="F16" i="10"/>
  <c r="K16" i="10"/>
  <c r="L17" i="10"/>
  <c r="E13" i="9"/>
  <c r="H12" i="9"/>
  <c r="B15" i="12"/>
  <c r="G15" i="12"/>
  <c r="S16" i="10"/>
  <c r="O16" i="10"/>
  <c r="M17" i="10"/>
  <c r="B17" i="10"/>
  <c r="P16" i="10"/>
  <c r="Q16" i="10"/>
  <c r="R16" i="10"/>
  <c r="H21" i="5"/>
  <c r="E22" i="5"/>
  <c r="F22" i="5"/>
  <c r="B23" i="5"/>
  <c r="M14" i="9"/>
  <c r="F13" i="9"/>
  <c r="K13" i="9"/>
  <c r="N16" i="12"/>
  <c r="D14" i="12"/>
  <c r="C14" i="12"/>
  <c r="H14" i="12"/>
  <c r="J16" i="12"/>
  <c r="G17" i="10"/>
  <c r="N18" i="10"/>
  <c r="D16" i="10"/>
  <c r="C16" i="10"/>
  <c r="J18" i="10"/>
  <c r="B14" i="9"/>
  <c r="L14" i="9"/>
  <c r="G23" i="5"/>
  <c r="D22" i="5"/>
  <c r="C22" i="5"/>
  <c r="U14" i="12"/>
  <c r="V14" i="12"/>
  <c r="T14" i="12"/>
  <c r="E15" i="12"/>
  <c r="R15" i="12"/>
  <c r="N15" i="9"/>
  <c r="G14" i="9"/>
  <c r="D13" i="9"/>
  <c r="C13" i="9"/>
  <c r="J15" i="9"/>
  <c r="T16" i="10"/>
  <c r="E17" i="10"/>
  <c r="H16" i="10"/>
  <c r="U16" i="10"/>
  <c r="V16" i="10"/>
  <c r="F17" i="10"/>
  <c r="K17" i="10"/>
  <c r="L18" i="10"/>
  <c r="H22" i="5"/>
  <c r="E23" i="5"/>
  <c r="F23" i="5"/>
  <c r="B24" i="5"/>
  <c r="M16" i="12"/>
  <c r="O15" i="12"/>
  <c r="Q15" i="12"/>
  <c r="S15" i="12"/>
  <c r="F15" i="12"/>
  <c r="K15" i="12"/>
  <c r="L16" i="12"/>
  <c r="P15" i="12"/>
  <c r="G24" i="5"/>
  <c r="D23" i="5"/>
  <c r="C23" i="5"/>
  <c r="H13" i="9"/>
  <c r="E14" i="9"/>
  <c r="S17" i="10"/>
  <c r="M18" i="10"/>
  <c r="B18" i="10"/>
  <c r="R17" i="10"/>
  <c r="O17" i="10"/>
  <c r="P17" i="10"/>
  <c r="Q17" i="10"/>
  <c r="B16" i="12"/>
  <c r="N17" i="12"/>
  <c r="N19" i="10"/>
  <c r="D17" i="10"/>
  <c r="G18" i="10"/>
  <c r="C17" i="10"/>
  <c r="J19" i="10"/>
  <c r="M15" i="9"/>
  <c r="F14" i="9"/>
  <c r="K14" i="9"/>
  <c r="H23" i="5"/>
  <c r="E24" i="5"/>
  <c r="F24" i="5"/>
  <c r="B25" i="5"/>
  <c r="D15" i="12"/>
  <c r="C15" i="12"/>
  <c r="J17" i="12"/>
  <c r="G16" i="12"/>
  <c r="H15" i="12"/>
  <c r="U15" i="12"/>
  <c r="V15" i="12"/>
  <c r="E16" i="12"/>
  <c r="T15" i="12"/>
  <c r="H17" i="10"/>
  <c r="E18" i="10"/>
  <c r="T17" i="10"/>
  <c r="U17" i="10"/>
  <c r="V17" i="10"/>
  <c r="F18" i="10"/>
  <c r="K18" i="10"/>
  <c r="L19" i="10"/>
  <c r="D24" i="5"/>
  <c r="G25" i="5"/>
  <c r="C24" i="5"/>
  <c r="L15" i="9"/>
  <c r="B15" i="9"/>
  <c r="F16" i="12"/>
  <c r="K16" i="12"/>
  <c r="L17" i="12"/>
  <c r="R16" i="12"/>
  <c r="Q16" i="12"/>
  <c r="P16" i="12"/>
  <c r="O16" i="12"/>
  <c r="M17" i="12"/>
  <c r="S16" i="12"/>
  <c r="N16" i="9"/>
  <c r="G15" i="9"/>
  <c r="D14" i="9"/>
  <c r="C14" i="9"/>
  <c r="J16" i="9"/>
  <c r="H24" i="5"/>
  <c r="E25" i="5"/>
  <c r="F25" i="5"/>
  <c r="B26" i="5"/>
  <c r="M19" i="10"/>
  <c r="B19" i="10"/>
  <c r="Q18" i="10"/>
  <c r="S18" i="10"/>
  <c r="O18" i="10"/>
  <c r="P18" i="10"/>
  <c r="R18" i="10"/>
  <c r="B17" i="12"/>
  <c r="D18" i="10"/>
  <c r="N20" i="10"/>
  <c r="G19" i="10"/>
  <c r="C18" i="10"/>
  <c r="J20" i="10"/>
  <c r="G26" i="5"/>
  <c r="D25" i="5"/>
  <c r="C25" i="5"/>
  <c r="H14" i="9"/>
  <c r="E15" i="9"/>
  <c r="C16" i="12"/>
  <c r="D16" i="12"/>
  <c r="G17" i="12"/>
  <c r="N18" i="12"/>
  <c r="J18" i="12"/>
  <c r="H18" i="10"/>
  <c r="T18" i="10"/>
  <c r="E19" i="10"/>
  <c r="U18" i="10"/>
  <c r="V18" i="10"/>
  <c r="F19" i="10"/>
  <c r="K19" i="10"/>
  <c r="L20" i="10"/>
  <c r="M16" i="9"/>
  <c r="F15" i="9"/>
  <c r="K15" i="9"/>
  <c r="H25" i="5"/>
  <c r="E26" i="5"/>
  <c r="F26" i="5"/>
  <c r="B27" i="5"/>
  <c r="H16" i="12"/>
  <c r="T16" i="12"/>
  <c r="E17" i="12"/>
  <c r="U16" i="12"/>
  <c r="V16" i="12"/>
  <c r="L16" i="9"/>
  <c r="B16" i="9"/>
  <c r="D26" i="5"/>
  <c r="G27" i="5"/>
  <c r="C26" i="5"/>
  <c r="O19" i="10"/>
  <c r="P19" i="10"/>
  <c r="R19" i="10"/>
  <c r="S19" i="10"/>
  <c r="Q19" i="10"/>
  <c r="M20" i="10"/>
  <c r="B20" i="10"/>
  <c r="O17" i="12"/>
  <c r="F17" i="12"/>
  <c r="K17" i="12"/>
  <c r="L18" i="12"/>
  <c r="Q17" i="12"/>
  <c r="S17" i="12"/>
  <c r="P17" i="12"/>
  <c r="M18" i="12"/>
  <c r="R17" i="12"/>
  <c r="G16" i="9"/>
  <c r="D15" i="9"/>
  <c r="N17" i="9"/>
  <c r="C15" i="9"/>
  <c r="J17" i="9"/>
  <c r="G20" i="10"/>
  <c r="D19" i="10"/>
  <c r="N21" i="10"/>
  <c r="C19" i="10"/>
  <c r="J21" i="10"/>
  <c r="H26" i="5"/>
  <c r="E27" i="5"/>
  <c r="F27" i="5"/>
  <c r="B28" i="5"/>
  <c r="B18" i="12"/>
  <c r="D17" i="12"/>
  <c r="G28" i="5"/>
  <c r="D27" i="5"/>
  <c r="C27" i="5"/>
  <c r="E16" i="9"/>
  <c r="H15" i="9"/>
  <c r="T19" i="10"/>
  <c r="E20" i="10"/>
  <c r="H19" i="10"/>
  <c r="U19" i="10"/>
  <c r="V19" i="10"/>
  <c r="F20" i="10"/>
  <c r="K20" i="10"/>
  <c r="L21" i="10"/>
  <c r="J19" i="12"/>
  <c r="N19" i="12"/>
  <c r="C17" i="12"/>
  <c r="T17" i="12"/>
  <c r="G18" i="12"/>
  <c r="F16" i="9"/>
  <c r="K16" i="9"/>
  <c r="M17" i="9"/>
  <c r="H27" i="5"/>
  <c r="E28" i="5"/>
  <c r="F28" i="5"/>
  <c r="B29" i="5"/>
  <c r="P20" i="10"/>
  <c r="M21" i="10"/>
  <c r="B21" i="10"/>
  <c r="R20" i="10"/>
  <c r="Q20" i="10"/>
  <c r="O20" i="10"/>
  <c r="S20" i="10"/>
  <c r="H17" i="12"/>
  <c r="E18" i="12"/>
  <c r="Q18" i="12"/>
  <c r="U17" i="12"/>
  <c r="V17" i="12"/>
  <c r="G21" i="10"/>
  <c r="D20" i="10"/>
  <c r="N22" i="10"/>
  <c r="C20" i="10"/>
  <c r="J22" i="10"/>
  <c r="D28" i="5"/>
  <c r="G29" i="5"/>
  <c r="C28" i="5"/>
  <c r="L17" i="9"/>
  <c r="B17" i="9"/>
  <c r="M19" i="12"/>
  <c r="F18" i="12"/>
  <c r="K18" i="12"/>
  <c r="L19" i="12"/>
  <c r="P18" i="12"/>
  <c r="O18" i="12"/>
  <c r="R18" i="12"/>
  <c r="S18" i="12"/>
  <c r="H20" i="10"/>
  <c r="E21" i="10"/>
  <c r="T20" i="10"/>
  <c r="U20" i="10"/>
  <c r="V20" i="10"/>
  <c r="F21" i="10"/>
  <c r="K21" i="10"/>
  <c r="L22" i="10"/>
  <c r="G17" i="9"/>
  <c r="D16" i="9"/>
  <c r="C16" i="9"/>
  <c r="N18" i="9"/>
  <c r="J18" i="9"/>
  <c r="H28" i="5"/>
  <c r="E29" i="5"/>
  <c r="F29" i="5"/>
  <c r="B30" i="5"/>
  <c r="B19" i="12"/>
  <c r="N20" i="12"/>
  <c r="D29" i="5"/>
  <c r="G30" i="5"/>
  <c r="C29" i="5"/>
  <c r="E17" i="9"/>
  <c r="H16" i="9"/>
  <c r="M22" i="10"/>
  <c r="B22" i="10"/>
  <c r="O21" i="10"/>
  <c r="R21" i="10"/>
  <c r="S21" i="10"/>
  <c r="Q21" i="10"/>
  <c r="P21" i="10"/>
  <c r="D18" i="12"/>
  <c r="J20" i="12"/>
  <c r="C18" i="12"/>
  <c r="T18" i="12"/>
  <c r="G19" i="12"/>
  <c r="D21" i="10"/>
  <c r="N23" i="10"/>
  <c r="G22" i="10"/>
  <c r="C21" i="10"/>
  <c r="J23" i="10"/>
  <c r="F17" i="9"/>
  <c r="K17" i="9"/>
  <c r="M18" i="9"/>
  <c r="H29" i="5"/>
  <c r="E30" i="5"/>
  <c r="F30" i="5"/>
  <c r="B31" i="5"/>
  <c r="U18" i="12"/>
  <c r="V18" i="12"/>
  <c r="H18" i="12"/>
  <c r="E19" i="12"/>
  <c r="L18" i="9"/>
  <c r="B18" i="9"/>
  <c r="H21" i="10"/>
  <c r="E22" i="10"/>
  <c r="T21" i="10"/>
  <c r="U21" i="10"/>
  <c r="V21" i="10"/>
  <c r="F22" i="10"/>
  <c r="K22" i="10"/>
  <c r="L23" i="10"/>
  <c r="D30" i="5"/>
  <c r="G31" i="5"/>
  <c r="C30" i="5"/>
  <c r="O19" i="12"/>
  <c r="S19" i="12"/>
  <c r="M20" i="12"/>
  <c r="F19" i="12"/>
  <c r="K19" i="12"/>
  <c r="L20" i="12"/>
  <c r="Q19" i="12"/>
  <c r="R19" i="12"/>
  <c r="P19" i="12"/>
  <c r="M23" i="10"/>
  <c r="B23" i="10"/>
  <c r="R22" i="10"/>
  <c r="Q22" i="10"/>
  <c r="O22" i="10"/>
  <c r="S22" i="10"/>
  <c r="P22" i="10"/>
  <c r="D17" i="9"/>
  <c r="G18" i="9"/>
  <c r="N19" i="9"/>
  <c r="C17" i="9"/>
  <c r="J19" i="9"/>
  <c r="H30" i="5"/>
  <c r="E31" i="5"/>
  <c r="F31" i="5"/>
  <c r="B32" i="5"/>
  <c r="B20" i="12"/>
  <c r="J21" i="12"/>
  <c r="N24" i="10"/>
  <c r="D22" i="10"/>
  <c r="G23" i="10"/>
  <c r="C22" i="10"/>
  <c r="J24" i="10"/>
  <c r="G32" i="5"/>
  <c r="D31" i="5"/>
  <c r="C31" i="5"/>
  <c r="E18" i="9"/>
  <c r="H17" i="9"/>
  <c r="G20" i="12"/>
  <c r="D19" i="12"/>
  <c r="C19" i="12"/>
  <c r="N21" i="12"/>
  <c r="E23" i="10"/>
  <c r="T22" i="10"/>
  <c r="H22" i="10"/>
  <c r="U22" i="10"/>
  <c r="V22" i="10"/>
  <c r="F23" i="10"/>
  <c r="K23" i="10"/>
  <c r="L24" i="10"/>
  <c r="M19" i="9"/>
  <c r="F18" i="9"/>
  <c r="K18" i="9"/>
  <c r="H31" i="5"/>
  <c r="E32" i="5"/>
  <c r="F32" i="5"/>
  <c r="B33" i="5"/>
  <c r="E20" i="12"/>
  <c r="T19" i="12"/>
  <c r="U19" i="12"/>
  <c r="V19" i="12"/>
  <c r="H19" i="12"/>
  <c r="L19" i="9"/>
  <c r="B19" i="9"/>
  <c r="O23" i="10"/>
  <c r="M24" i="10"/>
  <c r="B24" i="10"/>
  <c r="S23" i="10"/>
  <c r="R23" i="10"/>
  <c r="Q23" i="10"/>
  <c r="P23" i="10"/>
  <c r="G33" i="5"/>
  <c r="D32" i="5"/>
  <c r="C32" i="5"/>
  <c r="R20" i="12"/>
  <c r="F20" i="12"/>
  <c r="K20" i="12"/>
  <c r="L21" i="12"/>
  <c r="P20" i="12"/>
  <c r="M21" i="12"/>
  <c r="Q20" i="12"/>
  <c r="S20" i="12"/>
  <c r="O20" i="12"/>
  <c r="G24" i="10"/>
  <c r="N25" i="10"/>
  <c r="D23" i="10"/>
  <c r="C23" i="10"/>
  <c r="J25" i="10"/>
  <c r="N20" i="9"/>
  <c r="D18" i="9"/>
  <c r="G19" i="9"/>
  <c r="C18" i="9"/>
  <c r="J20" i="9"/>
  <c r="H32" i="5"/>
  <c r="E33" i="5"/>
  <c r="F33" i="5"/>
  <c r="B34" i="5"/>
  <c r="B21" i="12"/>
  <c r="G21" i="12"/>
  <c r="E24" i="10"/>
  <c r="H23" i="10"/>
  <c r="T23" i="10"/>
  <c r="U23" i="10"/>
  <c r="V23" i="10"/>
  <c r="F24" i="10"/>
  <c r="K24" i="10"/>
  <c r="L25" i="10"/>
  <c r="D33" i="5"/>
  <c r="G34" i="5"/>
  <c r="C33" i="5"/>
  <c r="E19" i="9"/>
  <c r="H18" i="9"/>
  <c r="N22" i="12"/>
  <c r="C20" i="12"/>
  <c r="U20" i="12"/>
  <c r="V20" i="12"/>
  <c r="J22" i="12"/>
  <c r="D20" i="12"/>
  <c r="H33" i="5"/>
  <c r="E34" i="5"/>
  <c r="F34" i="5"/>
  <c r="B35" i="5"/>
  <c r="F19" i="9"/>
  <c r="K19" i="9"/>
  <c r="M20" i="9"/>
  <c r="P24" i="10"/>
  <c r="S24" i="10"/>
  <c r="M25" i="10"/>
  <c r="B25" i="10"/>
  <c r="R24" i="10"/>
  <c r="Q24" i="10"/>
  <c r="O24" i="10"/>
  <c r="E21" i="12"/>
  <c r="H20" i="12"/>
  <c r="T20" i="12"/>
  <c r="D24" i="10"/>
  <c r="G25" i="10"/>
  <c r="N26" i="10"/>
  <c r="C24" i="10"/>
  <c r="J26" i="10"/>
  <c r="L20" i="9"/>
  <c r="B20" i="9"/>
  <c r="D34" i="5"/>
  <c r="G35" i="5"/>
  <c r="C34" i="5"/>
  <c r="R21" i="12"/>
  <c r="O21" i="12"/>
  <c r="F21" i="12"/>
  <c r="K21" i="12"/>
  <c r="L22" i="12"/>
  <c r="S21" i="12"/>
  <c r="P21" i="12"/>
  <c r="Q21" i="12"/>
  <c r="M22" i="12"/>
  <c r="E25" i="10"/>
  <c r="T24" i="10"/>
  <c r="H24" i="10"/>
  <c r="U24" i="10"/>
  <c r="V24" i="10"/>
  <c r="F25" i="10"/>
  <c r="K25" i="10"/>
  <c r="L26" i="10"/>
  <c r="H34" i="5"/>
  <c r="E35" i="5"/>
  <c r="F35" i="5"/>
  <c r="B36" i="5"/>
  <c r="D19" i="9"/>
  <c r="N21" i="9"/>
  <c r="G20" i="9"/>
  <c r="C19" i="9"/>
  <c r="J21" i="9"/>
  <c r="B22" i="12"/>
  <c r="D35" i="5"/>
  <c r="G36" i="5"/>
  <c r="C35" i="5"/>
  <c r="H19" i="9"/>
  <c r="E20" i="9"/>
  <c r="P25" i="10"/>
  <c r="O25" i="10"/>
  <c r="Q25" i="10"/>
  <c r="M26" i="10"/>
  <c r="B26" i="10"/>
  <c r="S25" i="10"/>
  <c r="R25" i="10"/>
  <c r="J23" i="12"/>
  <c r="N23" i="12"/>
  <c r="G22" i="12"/>
  <c r="D21" i="12"/>
  <c r="C21" i="12"/>
  <c r="G26" i="10"/>
  <c r="D25" i="10"/>
  <c r="N27" i="10"/>
  <c r="C25" i="10"/>
  <c r="J27" i="10"/>
  <c r="M21" i="9"/>
  <c r="F20" i="9"/>
  <c r="K20" i="9"/>
  <c r="H35" i="5"/>
  <c r="E36" i="5"/>
  <c r="F36" i="5"/>
  <c r="B37" i="5"/>
  <c r="U21" i="12"/>
  <c r="V21" i="12"/>
  <c r="E22" i="12"/>
  <c r="H21" i="12"/>
  <c r="T21" i="12"/>
  <c r="H25" i="10"/>
  <c r="E26" i="10"/>
  <c r="T25" i="10"/>
  <c r="U25" i="10"/>
  <c r="V25" i="10"/>
  <c r="F26" i="10"/>
  <c r="K26" i="10"/>
  <c r="L27" i="10"/>
  <c r="G37" i="5"/>
  <c r="D36" i="5"/>
  <c r="C36" i="5"/>
  <c r="B21" i="9"/>
  <c r="L21" i="9"/>
  <c r="F22" i="12"/>
  <c r="K22" i="12"/>
  <c r="L23" i="12"/>
  <c r="O22" i="12"/>
  <c r="M23" i="12"/>
  <c r="P22" i="12"/>
  <c r="S22" i="12"/>
  <c r="R22" i="12"/>
  <c r="Q22" i="12"/>
  <c r="G21" i="9"/>
  <c r="N22" i="9"/>
  <c r="D20" i="9"/>
  <c r="C20" i="9"/>
  <c r="J22" i="9"/>
  <c r="H36" i="5"/>
  <c r="E37" i="5"/>
  <c r="F37" i="5"/>
  <c r="B38" i="5"/>
  <c r="M27" i="10"/>
  <c r="B27" i="10"/>
  <c r="O26" i="10"/>
  <c r="P26" i="10"/>
  <c r="Q26" i="10"/>
  <c r="R26" i="10"/>
  <c r="S26" i="10"/>
  <c r="B23" i="12"/>
  <c r="D26" i="10"/>
  <c r="N28" i="10"/>
  <c r="G27" i="10"/>
  <c r="C26" i="10"/>
  <c r="J28" i="10"/>
  <c r="D37" i="5"/>
  <c r="G38" i="5"/>
  <c r="C37" i="5"/>
  <c r="H20" i="9"/>
  <c r="E21" i="9"/>
  <c r="J24" i="12"/>
  <c r="D22" i="12"/>
  <c r="G23" i="12"/>
  <c r="N24" i="12"/>
  <c r="C22" i="12"/>
  <c r="F21" i="9"/>
  <c r="K21" i="9"/>
  <c r="M22" i="9"/>
  <c r="H26" i="10"/>
  <c r="E27" i="10"/>
  <c r="T26" i="10"/>
  <c r="U26" i="10"/>
  <c r="V26" i="10"/>
  <c r="F27" i="10"/>
  <c r="K27" i="10"/>
  <c r="L28" i="10"/>
  <c r="H37" i="5"/>
  <c r="E38" i="5"/>
  <c r="F38" i="5"/>
  <c r="B39" i="5"/>
  <c r="U22" i="12"/>
  <c r="V22" i="12"/>
  <c r="E23" i="12"/>
  <c r="H22" i="12"/>
  <c r="T22" i="12"/>
  <c r="G39" i="5"/>
  <c r="D38" i="5"/>
  <c r="C38" i="5"/>
  <c r="Q27" i="10"/>
  <c r="S27" i="10"/>
  <c r="M28" i="10"/>
  <c r="B28" i="10"/>
  <c r="P27" i="10"/>
  <c r="O27" i="10"/>
  <c r="R27" i="10"/>
  <c r="L22" i="9"/>
  <c r="B22" i="9"/>
  <c r="Q23" i="12"/>
  <c r="P23" i="12"/>
  <c r="M24" i="12"/>
  <c r="S23" i="12"/>
  <c r="R23" i="12"/>
  <c r="F23" i="12"/>
  <c r="K23" i="12"/>
  <c r="L24" i="12"/>
  <c r="B24" i="12"/>
  <c r="O23" i="12"/>
  <c r="G28" i="10"/>
  <c r="D27" i="10"/>
  <c r="N29" i="10"/>
  <c r="C27" i="10"/>
  <c r="E28" i="10"/>
  <c r="J29" i="10"/>
  <c r="H38" i="5"/>
  <c r="E39" i="5"/>
  <c r="F39" i="5"/>
  <c r="B40" i="5"/>
  <c r="G22" i="9"/>
  <c r="D21" i="9"/>
  <c r="N23" i="9"/>
  <c r="C21" i="9"/>
  <c r="J23" i="9"/>
  <c r="C23" i="12"/>
  <c r="N25" i="12"/>
  <c r="G24" i="12"/>
  <c r="D23" i="12"/>
  <c r="J25" i="12"/>
  <c r="H21" i="9"/>
  <c r="E22" i="9"/>
  <c r="H27" i="10"/>
  <c r="T27" i="10"/>
  <c r="U27" i="10"/>
  <c r="V27" i="10"/>
  <c r="F28" i="10"/>
  <c r="K28" i="10"/>
  <c r="L29" i="10"/>
  <c r="G40" i="5"/>
  <c r="D39" i="5"/>
  <c r="C39" i="5"/>
  <c r="H23" i="12"/>
  <c r="T23" i="12"/>
  <c r="U23" i="12"/>
  <c r="V23" i="12"/>
  <c r="E24" i="12"/>
  <c r="H39" i="5"/>
  <c r="E40" i="5"/>
  <c r="F40" i="5"/>
  <c r="B41" i="5"/>
  <c r="Q28" i="10"/>
  <c r="P28" i="10"/>
  <c r="O28" i="10"/>
  <c r="R28" i="10"/>
  <c r="S28" i="10"/>
  <c r="M29" i="10"/>
  <c r="B29" i="10"/>
  <c r="M23" i="9"/>
  <c r="F22" i="9"/>
  <c r="K22" i="9"/>
  <c r="S24" i="12"/>
  <c r="M25" i="12"/>
  <c r="O24" i="12"/>
  <c r="R24" i="12"/>
  <c r="F24" i="12"/>
  <c r="K24" i="12"/>
  <c r="L25" i="12"/>
  <c r="B25" i="12"/>
  <c r="P24" i="12"/>
  <c r="Q24" i="12"/>
  <c r="G29" i="10"/>
  <c r="D28" i="10"/>
  <c r="N30" i="10"/>
  <c r="C28" i="10"/>
  <c r="J30" i="10"/>
  <c r="B23" i="9"/>
  <c r="L23" i="9"/>
  <c r="D40" i="5"/>
  <c r="G41" i="5"/>
  <c r="C40" i="5"/>
  <c r="D24" i="12"/>
  <c r="C24" i="12"/>
  <c r="G25" i="12"/>
  <c r="N26" i="12"/>
  <c r="J26" i="12"/>
  <c r="H28" i="10"/>
  <c r="T28" i="10"/>
  <c r="E29" i="10"/>
  <c r="U28" i="10"/>
  <c r="V28" i="10"/>
  <c r="F29" i="10"/>
  <c r="K29" i="10"/>
  <c r="L30" i="10"/>
  <c r="D22" i="9"/>
  <c r="G23" i="9"/>
  <c r="N24" i="9"/>
  <c r="C22" i="9"/>
  <c r="J24" i="9"/>
  <c r="H40" i="5"/>
  <c r="E41" i="5"/>
  <c r="F41" i="5"/>
  <c r="B42" i="5"/>
  <c r="E25" i="12"/>
  <c r="H24" i="12"/>
  <c r="U24" i="12"/>
  <c r="V24" i="12"/>
  <c r="T24" i="12"/>
  <c r="D41" i="5"/>
  <c r="G42" i="5"/>
  <c r="C41" i="5"/>
  <c r="O29" i="10"/>
  <c r="S29" i="10"/>
  <c r="M30" i="10"/>
  <c r="B30" i="10"/>
  <c r="P29" i="10"/>
  <c r="R29" i="10"/>
  <c r="Q29" i="10"/>
  <c r="H22" i="9"/>
  <c r="E23" i="9"/>
  <c r="S25" i="12"/>
  <c r="O25" i="12"/>
  <c r="P25" i="12"/>
  <c r="R25" i="12"/>
  <c r="Q25" i="12"/>
  <c r="M26" i="12"/>
  <c r="F25" i="12"/>
  <c r="K25" i="12"/>
  <c r="L26" i="12"/>
  <c r="D29" i="10"/>
  <c r="G30" i="10"/>
  <c r="N31" i="10"/>
  <c r="C29" i="10"/>
  <c r="J31" i="10"/>
  <c r="H41" i="5"/>
  <c r="E42" i="5"/>
  <c r="F42" i="5"/>
  <c r="B43" i="5"/>
  <c r="F23" i="9"/>
  <c r="K23" i="9"/>
  <c r="M24" i="9"/>
  <c r="B26" i="12"/>
  <c r="D25" i="12"/>
  <c r="G43" i="5"/>
  <c r="D42" i="5"/>
  <c r="C42" i="5"/>
  <c r="E30" i="10"/>
  <c r="H29" i="10"/>
  <c r="T29" i="10"/>
  <c r="U29" i="10"/>
  <c r="V29" i="10"/>
  <c r="F30" i="10"/>
  <c r="K30" i="10"/>
  <c r="L31" i="10"/>
  <c r="L24" i="9"/>
  <c r="B24" i="9"/>
  <c r="G26" i="12"/>
  <c r="C25" i="12"/>
  <c r="T25" i="12"/>
  <c r="J27" i="12"/>
  <c r="N27" i="12"/>
  <c r="Q30" i="10"/>
  <c r="M31" i="10"/>
  <c r="B31" i="10"/>
  <c r="S30" i="10"/>
  <c r="P30" i="10"/>
  <c r="R30" i="10"/>
  <c r="O30" i="10"/>
  <c r="H42" i="5"/>
  <c r="E43" i="5"/>
  <c r="F43" i="5"/>
  <c r="B44" i="5"/>
  <c r="N25" i="9"/>
  <c r="G24" i="9"/>
  <c r="D23" i="9"/>
  <c r="C23" i="9"/>
  <c r="J25" i="9"/>
  <c r="U25" i="12"/>
  <c r="V25" i="12"/>
  <c r="E26" i="12"/>
  <c r="P26" i="12"/>
  <c r="H25" i="12"/>
  <c r="G31" i="10"/>
  <c r="N32" i="10"/>
  <c r="D30" i="10"/>
  <c r="C30" i="10"/>
  <c r="J32" i="10"/>
  <c r="H23" i="9"/>
  <c r="E24" i="9"/>
  <c r="D43" i="5"/>
  <c r="G44" i="5"/>
  <c r="C43" i="5"/>
  <c r="F26" i="12"/>
  <c r="K26" i="12"/>
  <c r="L27" i="12"/>
  <c r="M27" i="12"/>
  <c r="R26" i="12"/>
  <c r="O26" i="12"/>
  <c r="Q26" i="12"/>
  <c r="S26" i="12"/>
  <c r="H30" i="10"/>
  <c r="E31" i="10"/>
  <c r="T30" i="10"/>
  <c r="U30" i="10"/>
  <c r="V30" i="10"/>
  <c r="F31" i="10"/>
  <c r="K31" i="10"/>
  <c r="L32" i="10"/>
  <c r="H43" i="5"/>
  <c r="E44" i="5"/>
  <c r="F44" i="5"/>
  <c r="B45" i="5"/>
  <c r="M25" i="9"/>
  <c r="F24" i="9"/>
  <c r="K24" i="9"/>
  <c r="B27" i="12"/>
  <c r="N28" i="12"/>
  <c r="G45" i="5"/>
  <c r="D44" i="5"/>
  <c r="C44" i="5"/>
  <c r="S31" i="10"/>
  <c r="Q31" i="10"/>
  <c r="R31" i="10"/>
  <c r="M32" i="10"/>
  <c r="B32" i="10"/>
  <c r="O31" i="10"/>
  <c r="P31" i="10"/>
  <c r="B25" i="9"/>
  <c r="L25" i="9"/>
  <c r="J28" i="12"/>
  <c r="G27" i="12"/>
  <c r="C26" i="12"/>
  <c r="T26" i="12"/>
  <c r="D26" i="12"/>
  <c r="H26" i="12"/>
  <c r="E27" i="12"/>
  <c r="P27" i="12"/>
  <c r="G32" i="10"/>
  <c r="D31" i="10"/>
  <c r="N33" i="10"/>
  <c r="C31" i="10"/>
  <c r="J33" i="10"/>
  <c r="H44" i="5"/>
  <c r="E45" i="5"/>
  <c r="F45" i="5"/>
  <c r="B46" i="5"/>
  <c r="N26" i="9"/>
  <c r="G25" i="9"/>
  <c r="C24" i="9"/>
  <c r="D24" i="9"/>
  <c r="J26" i="9"/>
  <c r="U26" i="12"/>
  <c r="V26" i="12"/>
  <c r="O27" i="12"/>
  <c r="M28" i="12"/>
  <c r="R27" i="12"/>
  <c r="Q27" i="12"/>
  <c r="F27" i="12"/>
  <c r="K27" i="12"/>
  <c r="L28" i="12"/>
  <c r="B28" i="12"/>
  <c r="C27" i="12"/>
  <c r="S27" i="12"/>
  <c r="H24" i="9"/>
  <c r="E25" i="9"/>
  <c r="T31" i="10"/>
  <c r="H31" i="10"/>
  <c r="E32" i="10"/>
  <c r="U31" i="10"/>
  <c r="V31" i="10"/>
  <c r="F32" i="10"/>
  <c r="K32" i="10"/>
  <c r="L33" i="10"/>
  <c r="D45" i="5"/>
  <c r="G46" i="5"/>
  <c r="C45" i="5"/>
  <c r="D27" i="12"/>
  <c r="N29" i="12"/>
  <c r="J29" i="12"/>
  <c r="G28" i="12"/>
  <c r="H27" i="12"/>
  <c r="E28" i="12"/>
  <c r="T27" i="12"/>
  <c r="U27" i="12"/>
  <c r="V27" i="12"/>
  <c r="O32" i="10"/>
  <c r="Q32" i="10"/>
  <c r="M33" i="10"/>
  <c r="B33" i="10"/>
  <c r="S32" i="10"/>
  <c r="R32" i="10"/>
  <c r="P32" i="10"/>
  <c r="H45" i="5"/>
  <c r="E46" i="5"/>
  <c r="F46" i="5"/>
  <c r="B47" i="5"/>
  <c r="F25" i="9"/>
  <c r="K25" i="9"/>
  <c r="M26" i="9"/>
  <c r="S28" i="12"/>
  <c r="R28" i="12"/>
  <c r="F28" i="12"/>
  <c r="K28" i="12"/>
  <c r="L29" i="12"/>
  <c r="O28" i="12"/>
  <c r="Q28" i="12"/>
  <c r="P28" i="12"/>
  <c r="M29" i="12"/>
  <c r="D32" i="10"/>
  <c r="N34" i="10"/>
  <c r="G33" i="10"/>
  <c r="C32" i="10"/>
  <c r="J34" i="10"/>
  <c r="G47" i="5"/>
  <c r="D46" i="5"/>
  <c r="C46" i="5"/>
  <c r="B26" i="9"/>
  <c r="L26" i="9"/>
  <c r="B29" i="12"/>
  <c r="G26" i="9"/>
  <c r="D25" i="9"/>
  <c r="N27" i="9"/>
  <c r="C25" i="9"/>
  <c r="J27" i="9"/>
  <c r="T32" i="10"/>
  <c r="H32" i="10"/>
  <c r="E33" i="10"/>
  <c r="U32" i="10"/>
  <c r="V32" i="10"/>
  <c r="F33" i="10"/>
  <c r="K33" i="10"/>
  <c r="L34" i="10"/>
  <c r="H46" i="5"/>
  <c r="E47" i="5"/>
  <c r="F47" i="5"/>
  <c r="B48" i="5"/>
  <c r="D28" i="12"/>
  <c r="N30" i="12"/>
  <c r="J30" i="12"/>
  <c r="C28" i="12"/>
  <c r="G29" i="12"/>
  <c r="G48" i="5"/>
  <c r="D47" i="5"/>
  <c r="C47" i="5"/>
  <c r="H25" i="9"/>
  <c r="E26" i="9"/>
  <c r="S33" i="10"/>
  <c r="M34" i="10"/>
  <c r="B34" i="10"/>
  <c r="R33" i="10"/>
  <c r="P33" i="10"/>
  <c r="O33" i="10"/>
  <c r="Q33" i="10"/>
  <c r="U28" i="12"/>
  <c r="V28" i="12"/>
  <c r="T28" i="12"/>
  <c r="H28" i="12"/>
  <c r="E29" i="12"/>
  <c r="G34" i="10"/>
  <c r="D33" i="10"/>
  <c r="N35" i="10"/>
  <c r="C33" i="10"/>
  <c r="J35" i="10"/>
  <c r="F26" i="9"/>
  <c r="K26" i="9"/>
  <c r="M27" i="9"/>
  <c r="H47" i="5"/>
  <c r="E48" i="5"/>
  <c r="F48" i="5"/>
  <c r="B49" i="5"/>
  <c r="R29" i="12"/>
  <c r="O29" i="12"/>
  <c r="F29" i="12"/>
  <c r="K29" i="12"/>
  <c r="L30" i="12"/>
  <c r="P29" i="12"/>
  <c r="M30" i="12"/>
  <c r="S29" i="12"/>
  <c r="Q29" i="12"/>
  <c r="B27" i="9"/>
  <c r="L27" i="9"/>
  <c r="G49" i="5"/>
  <c r="D48" i="5"/>
  <c r="C48" i="5"/>
  <c r="E34" i="10"/>
  <c r="T33" i="10"/>
  <c r="H33" i="10"/>
  <c r="U33" i="10"/>
  <c r="V33" i="10"/>
  <c r="F34" i="10"/>
  <c r="K34" i="10"/>
  <c r="L35" i="10"/>
  <c r="B30" i="12"/>
  <c r="C29" i="12"/>
  <c r="O34" i="10"/>
  <c r="S34" i="10"/>
  <c r="R34" i="10"/>
  <c r="P34" i="10"/>
  <c r="Q34" i="10"/>
  <c r="M35" i="10"/>
  <c r="B35" i="10"/>
  <c r="H48" i="5"/>
  <c r="E49" i="5"/>
  <c r="F49" i="5"/>
  <c r="B50" i="5"/>
  <c r="D26" i="9"/>
  <c r="N28" i="9"/>
  <c r="G27" i="9"/>
  <c r="C26" i="9"/>
  <c r="J28" i="9"/>
  <c r="G30" i="12"/>
  <c r="N31" i="12"/>
  <c r="J31" i="12"/>
  <c r="D29" i="12"/>
  <c r="H29" i="12"/>
  <c r="U29" i="12"/>
  <c r="V29" i="12"/>
  <c r="T29" i="12"/>
  <c r="E30" i="12"/>
  <c r="D49" i="5"/>
  <c r="G50" i="5"/>
  <c r="C49" i="5"/>
  <c r="H26" i="9"/>
  <c r="E27" i="9"/>
  <c r="G35" i="10"/>
  <c r="D34" i="10"/>
  <c r="N36" i="10"/>
  <c r="C34" i="10"/>
  <c r="J36" i="10"/>
  <c r="M31" i="12"/>
  <c r="R30" i="12"/>
  <c r="Q30" i="12"/>
  <c r="O30" i="12"/>
  <c r="S30" i="12"/>
  <c r="P30" i="12"/>
  <c r="F30" i="12"/>
  <c r="K30" i="12"/>
  <c r="L31" i="12"/>
  <c r="M28" i="9"/>
  <c r="F27" i="9"/>
  <c r="K27" i="9"/>
  <c r="H49" i="5"/>
  <c r="E50" i="5"/>
  <c r="F50" i="5"/>
  <c r="B51" i="5"/>
  <c r="H34" i="10"/>
  <c r="T34" i="10"/>
  <c r="E35" i="10"/>
  <c r="U34" i="10"/>
  <c r="V34" i="10"/>
  <c r="F35" i="10"/>
  <c r="K35" i="10"/>
  <c r="L36" i="10"/>
  <c r="B31" i="12"/>
  <c r="G31" i="12"/>
  <c r="O35" i="10"/>
  <c r="P35" i="10"/>
  <c r="S35" i="10"/>
  <c r="Q35" i="10"/>
  <c r="M36" i="10"/>
  <c r="B36" i="10"/>
  <c r="R35" i="10"/>
  <c r="D50" i="5"/>
  <c r="G51" i="5"/>
  <c r="C50" i="5"/>
  <c r="B28" i="9"/>
  <c r="L28" i="9"/>
  <c r="D30" i="12"/>
  <c r="J32" i="12"/>
  <c r="N32" i="12"/>
  <c r="C30" i="12"/>
  <c r="H30" i="12"/>
  <c r="H50" i="5"/>
  <c r="E51" i="5"/>
  <c r="F51" i="5"/>
  <c r="B52" i="5"/>
  <c r="N29" i="9"/>
  <c r="D27" i="9"/>
  <c r="G28" i="9"/>
  <c r="C27" i="9"/>
  <c r="J29" i="9"/>
  <c r="N37" i="10"/>
  <c r="G36" i="10"/>
  <c r="D35" i="10"/>
  <c r="C35" i="10"/>
  <c r="J37" i="10"/>
  <c r="U30" i="12"/>
  <c r="V30" i="12"/>
  <c r="T30" i="12"/>
  <c r="E31" i="12"/>
  <c r="O31" i="12"/>
  <c r="E28" i="9"/>
  <c r="H27" i="9"/>
  <c r="T35" i="10"/>
  <c r="H35" i="10"/>
  <c r="E36" i="10"/>
  <c r="U35" i="10"/>
  <c r="V35" i="10"/>
  <c r="F36" i="10"/>
  <c r="K36" i="10"/>
  <c r="L37" i="10"/>
  <c r="G52" i="5"/>
  <c r="D51" i="5"/>
  <c r="C51" i="5"/>
  <c r="F31" i="12"/>
  <c r="K31" i="12"/>
  <c r="L32" i="12"/>
  <c r="R31" i="12"/>
  <c r="S31" i="12"/>
  <c r="P31" i="12"/>
  <c r="Q31" i="12"/>
  <c r="M32" i="12"/>
  <c r="H51" i="5"/>
  <c r="E52" i="5"/>
  <c r="F52" i="5"/>
  <c r="B53" i="5"/>
  <c r="Q36" i="10"/>
  <c r="S36" i="10"/>
  <c r="M37" i="10"/>
  <c r="B37" i="10"/>
  <c r="P36" i="10"/>
  <c r="R36" i="10"/>
  <c r="O36" i="10"/>
  <c r="M29" i="9"/>
  <c r="F28" i="9"/>
  <c r="K28" i="9"/>
  <c r="B32" i="12"/>
  <c r="C31" i="12"/>
  <c r="H31" i="12"/>
  <c r="N38" i="10"/>
  <c r="G37" i="10"/>
  <c r="D36" i="10"/>
  <c r="C36" i="10"/>
  <c r="J38" i="10"/>
  <c r="L29" i="9"/>
  <c r="B29" i="9"/>
  <c r="D52" i="5"/>
  <c r="G53" i="5"/>
  <c r="C52" i="5"/>
  <c r="E32" i="12"/>
  <c r="M33" i="12"/>
  <c r="U31" i="12"/>
  <c r="V31" i="12"/>
  <c r="T31" i="12"/>
  <c r="G32" i="12"/>
  <c r="D31" i="12"/>
  <c r="J33" i="12"/>
  <c r="N33" i="12"/>
  <c r="N30" i="9"/>
  <c r="D28" i="9"/>
  <c r="G29" i="9"/>
  <c r="C28" i="9"/>
  <c r="J30" i="9"/>
  <c r="T36" i="10"/>
  <c r="E37" i="10"/>
  <c r="H36" i="10"/>
  <c r="U36" i="10"/>
  <c r="V36" i="10"/>
  <c r="F37" i="10"/>
  <c r="K37" i="10"/>
  <c r="L38" i="10"/>
  <c r="H52" i="5"/>
  <c r="E53" i="5"/>
  <c r="F53" i="5"/>
  <c r="B54" i="5"/>
  <c r="F32" i="12"/>
  <c r="K32" i="12"/>
  <c r="L33" i="12"/>
  <c r="B33" i="12"/>
  <c r="C32" i="12"/>
  <c r="P32" i="12"/>
  <c r="O32" i="12"/>
  <c r="Q32" i="12"/>
  <c r="R32" i="12"/>
  <c r="S32" i="12"/>
  <c r="H28" i="9"/>
  <c r="E29" i="9"/>
  <c r="D53" i="5"/>
  <c r="G54" i="5"/>
  <c r="C53" i="5"/>
  <c r="O37" i="10"/>
  <c r="M38" i="10"/>
  <c r="B38" i="10"/>
  <c r="Q37" i="10"/>
  <c r="S37" i="10"/>
  <c r="P37" i="10"/>
  <c r="R37" i="10"/>
  <c r="J34" i="12"/>
  <c r="G33" i="12"/>
  <c r="D32" i="12"/>
  <c r="N34" i="12"/>
  <c r="H32" i="12"/>
  <c r="U32" i="12"/>
  <c r="V32" i="12"/>
  <c r="T32" i="12"/>
  <c r="E33" i="12"/>
  <c r="H53" i="5"/>
  <c r="E54" i="5"/>
  <c r="F54" i="5"/>
  <c r="B55" i="5"/>
  <c r="M30" i="9"/>
  <c r="F29" i="9"/>
  <c r="K29" i="9"/>
  <c r="N39" i="10"/>
  <c r="D37" i="10"/>
  <c r="G38" i="10"/>
  <c r="C37" i="10"/>
  <c r="J39" i="10"/>
  <c r="S33" i="12"/>
  <c r="F33" i="12"/>
  <c r="K33" i="12"/>
  <c r="L34" i="12"/>
  <c r="M34" i="12"/>
  <c r="P33" i="12"/>
  <c r="R33" i="12"/>
  <c r="O33" i="12"/>
  <c r="Q33" i="12"/>
  <c r="H37" i="10"/>
  <c r="T37" i="10"/>
  <c r="E38" i="10"/>
  <c r="U37" i="10"/>
  <c r="V37" i="10"/>
  <c r="F38" i="10"/>
  <c r="K38" i="10"/>
  <c r="L39" i="10"/>
  <c r="B30" i="9"/>
  <c r="L30" i="9"/>
  <c r="D54" i="5"/>
  <c r="G55" i="5"/>
  <c r="C54" i="5"/>
  <c r="B34" i="12"/>
  <c r="N35" i="12"/>
  <c r="H54" i="5"/>
  <c r="E55" i="5"/>
  <c r="F55" i="5"/>
  <c r="B56" i="5"/>
  <c r="S38" i="10"/>
  <c r="M39" i="10"/>
  <c r="B39" i="10"/>
  <c r="R38" i="10"/>
  <c r="P38" i="10"/>
  <c r="Q38" i="10"/>
  <c r="O38" i="10"/>
  <c r="D29" i="9"/>
  <c r="N31" i="9"/>
  <c r="G30" i="9"/>
  <c r="C29" i="9"/>
  <c r="J31" i="9"/>
  <c r="G34" i="12"/>
  <c r="D33" i="12"/>
  <c r="C33" i="12"/>
  <c r="T33" i="12"/>
  <c r="J35" i="12"/>
  <c r="N40" i="10"/>
  <c r="D38" i="10"/>
  <c r="G39" i="10"/>
  <c r="C38" i="10"/>
  <c r="J40" i="10"/>
  <c r="E30" i="9"/>
  <c r="H29" i="9"/>
  <c r="G56" i="5"/>
  <c r="D55" i="5"/>
  <c r="C55" i="5"/>
  <c r="E34" i="12"/>
  <c r="R34" i="12"/>
  <c r="H33" i="12"/>
  <c r="U33" i="12"/>
  <c r="V33" i="12"/>
  <c r="H38" i="10"/>
  <c r="T38" i="10"/>
  <c r="E39" i="10"/>
  <c r="U38" i="10"/>
  <c r="V38" i="10"/>
  <c r="F39" i="10"/>
  <c r="K39" i="10"/>
  <c r="L40" i="10"/>
  <c r="H55" i="5"/>
  <c r="E56" i="5"/>
  <c r="F56" i="5"/>
  <c r="B57" i="5"/>
  <c r="M31" i="9"/>
  <c r="F30" i="9"/>
  <c r="K30" i="9"/>
  <c r="F34" i="12"/>
  <c r="K34" i="12"/>
  <c r="L35" i="12"/>
  <c r="S34" i="12"/>
  <c r="M35" i="12"/>
  <c r="P34" i="12"/>
  <c r="Q34" i="12"/>
  <c r="O34" i="12"/>
  <c r="M40" i="10"/>
  <c r="B40" i="10"/>
  <c r="S39" i="10"/>
  <c r="R39" i="10"/>
  <c r="P39" i="10"/>
  <c r="O39" i="10"/>
  <c r="Q39" i="10"/>
  <c r="L31" i="9"/>
  <c r="B31" i="9"/>
  <c r="G57" i="5"/>
  <c r="D56" i="5"/>
  <c r="C56" i="5"/>
  <c r="B35" i="12"/>
  <c r="N36" i="12"/>
  <c r="G31" i="9"/>
  <c r="D30" i="9"/>
  <c r="N32" i="9"/>
  <c r="C30" i="9"/>
  <c r="J32" i="9"/>
  <c r="N41" i="10"/>
  <c r="D39" i="10"/>
  <c r="G40" i="10"/>
  <c r="C39" i="10"/>
  <c r="J41" i="10"/>
  <c r="H56" i="5"/>
  <c r="E57" i="5"/>
  <c r="F57" i="5"/>
  <c r="B58" i="5"/>
  <c r="C34" i="12"/>
  <c r="T34" i="12"/>
  <c r="D34" i="12"/>
  <c r="J36" i="12"/>
  <c r="G35" i="12"/>
  <c r="H30" i="9"/>
  <c r="E31" i="9"/>
  <c r="T39" i="10"/>
  <c r="H39" i="10"/>
  <c r="E40" i="10"/>
  <c r="U39" i="10"/>
  <c r="V39" i="10"/>
  <c r="F40" i="10"/>
  <c r="K40" i="10"/>
  <c r="L41" i="10"/>
  <c r="G58" i="5"/>
  <c r="D57" i="5"/>
  <c r="C57" i="5"/>
  <c r="E35" i="12"/>
  <c r="O35" i="12"/>
  <c r="U34" i="12"/>
  <c r="V34" i="12"/>
  <c r="H34" i="12"/>
  <c r="M32" i="9"/>
  <c r="F31" i="9"/>
  <c r="K31" i="9"/>
  <c r="H57" i="5"/>
  <c r="E58" i="5"/>
  <c r="F58" i="5"/>
  <c r="B59" i="5"/>
  <c r="R40" i="10"/>
  <c r="M41" i="10"/>
  <c r="B41" i="10"/>
  <c r="P40" i="10"/>
  <c r="Q40" i="10"/>
  <c r="O40" i="10"/>
  <c r="S40" i="10"/>
  <c r="Q35" i="12"/>
  <c r="M36" i="12"/>
  <c r="R35" i="12"/>
  <c r="F35" i="12"/>
  <c r="K35" i="12"/>
  <c r="L36" i="12"/>
  <c r="S35" i="12"/>
  <c r="P35" i="12"/>
  <c r="N42" i="10"/>
  <c r="D40" i="10"/>
  <c r="G41" i="10"/>
  <c r="C40" i="10"/>
  <c r="J42" i="10"/>
  <c r="G59" i="5"/>
  <c r="D58" i="5"/>
  <c r="C58" i="5"/>
  <c r="B32" i="9"/>
  <c r="L32" i="9"/>
  <c r="B36" i="12"/>
  <c r="D35" i="12"/>
  <c r="H40" i="10"/>
  <c r="E41" i="10"/>
  <c r="T40" i="10"/>
  <c r="U40" i="10"/>
  <c r="V40" i="10"/>
  <c r="F41" i="10"/>
  <c r="K41" i="10"/>
  <c r="L42" i="10"/>
  <c r="N33" i="9"/>
  <c r="D31" i="9"/>
  <c r="G32" i="9"/>
  <c r="C31" i="9"/>
  <c r="J33" i="9"/>
  <c r="H58" i="5"/>
  <c r="E59" i="5"/>
  <c r="F59" i="5"/>
  <c r="B60" i="5"/>
  <c r="C35" i="12"/>
  <c r="E36" i="12"/>
  <c r="G36" i="12"/>
  <c r="N37" i="12"/>
  <c r="J37" i="12"/>
  <c r="H31" i="9"/>
  <c r="E32" i="9"/>
  <c r="G60" i="5"/>
  <c r="D59" i="5"/>
  <c r="C59" i="5"/>
  <c r="R41" i="10"/>
  <c r="Q41" i="10"/>
  <c r="M42" i="10"/>
  <c r="B42" i="10"/>
  <c r="S41" i="10"/>
  <c r="O41" i="10"/>
  <c r="P41" i="10"/>
  <c r="T35" i="12"/>
  <c r="H35" i="12"/>
  <c r="U35" i="12"/>
  <c r="V35" i="12"/>
  <c r="Q36" i="12"/>
  <c r="M37" i="12"/>
  <c r="O36" i="12"/>
  <c r="F36" i="12"/>
  <c r="K36" i="12"/>
  <c r="L37" i="12"/>
  <c r="R36" i="12"/>
  <c r="P36" i="12"/>
  <c r="S36" i="12"/>
  <c r="D41" i="10"/>
  <c r="G42" i="10"/>
  <c r="N43" i="10"/>
  <c r="C41" i="10"/>
  <c r="J43" i="10"/>
  <c r="H59" i="5"/>
  <c r="E60" i="5"/>
  <c r="F60" i="5"/>
  <c r="B61" i="5"/>
  <c r="M33" i="9"/>
  <c r="F32" i="9"/>
  <c r="K32" i="9"/>
  <c r="B37" i="12"/>
  <c r="D36" i="12"/>
  <c r="E42" i="10"/>
  <c r="T41" i="10"/>
  <c r="H41" i="10"/>
  <c r="U41" i="10"/>
  <c r="V41" i="10"/>
  <c r="F42" i="10"/>
  <c r="K42" i="10"/>
  <c r="L43" i="10"/>
  <c r="L33" i="9"/>
  <c r="B33" i="9"/>
  <c r="G61" i="5"/>
  <c r="D60" i="5"/>
  <c r="C60" i="5"/>
  <c r="C36" i="12"/>
  <c r="T36" i="12"/>
  <c r="J38" i="12"/>
  <c r="N38" i="12"/>
  <c r="G37" i="12"/>
  <c r="S42" i="10"/>
  <c r="M43" i="10"/>
  <c r="B43" i="10"/>
  <c r="Q42" i="10"/>
  <c r="P42" i="10"/>
  <c r="O42" i="10"/>
  <c r="R42" i="10"/>
  <c r="H60" i="5"/>
  <c r="E61" i="5"/>
  <c r="F61" i="5"/>
  <c r="B62" i="5"/>
  <c r="D32" i="9"/>
  <c r="G33" i="9"/>
  <c r="N34" i="9"/>
  <c r="C32" i="9"/>
  <c r="J34" i="9"/>
  <c r="U36" i="12"/>
  <c r="V36" i="12"/>
  <c r="H36" i="12"/>
  <c r="E37" i="12"/>
  <c r="S37" i="12"/>
  <c r="D61" i="5"/>
  <c r="G62" i="5"/>
  <c r="C61" i="5"/>
  <c r="N44" i="10"/>
  <c r="G43" i="10"/>
  <c r="D42" i="10"/>
  <c r="C42" i="10"/>
  <c r="J44" i="10"/>
  <c r="E33" i="9"/>
  <c r="H32" i="9"/>
  <c r="Q37" i="12"/>
  <c r="R37" i="12"/>
  <c r="F37" i="12"/>
  <c r="K37" i="12"/>
  <c r="L38" i="12"/>
  <c r="O37" i="12"/>
  <c r="P37" i="12"/>
  <c r="M38" i="12"/>
  <c r="E43" i="10"/>
  <c r="T42" i="10"/>
  <c r="H42" i="10"/>
  <c r="U42" i="10"/>
  <c r="V42" i="10"/>
  <c r="F43" i="10"/>
  <c r="K43" i="10"/>
  <c r="L44" i="10"/>
  <c r="M34" i="9"/>
  <c r="F33" i="9"/>
  <c r="K33" i="9"/>
  <c r="H61" i="5"/>
  <c r="E62" i="5"/>
  <c r="F62" i="5"/>
  <c r="B63" i="5"/>
  <c r="B38" i="12"/>
  <c r="C37" i="12"/>
  <c r="L34" i="9"/>
  <c r="B34" i="9"/>
  <c r="D62" i="5"/>
  <c r="G63" i="5"/>
  <c r="C62" i="5"/>
  <c r="P43" i="10"/>
  <c r="S43" i="10"/>
  <c r="Q43" i="10"/>
  <c r="R43" i="10"/>
  <c r="M44" i="10"/>
  <c r="B44" i="10"/>
  <c r="O43" i="10"/>
  <c r="N39" i="12"/>
  <c r="D37" i="12"/>
  <c r="J39" i="12"/>
  <c r="G38" i="12"/>
  <c r="U37" i="12"/>
  <c r="V37" i="12"/>
  <c r="T37" i="12"/>
  <c r="E38" i="12"/>
  <c r="F38" i="12"/>
  <c r="K38" i="12"/>
  <c r="L39" i="12"/>
  <c r="H37" i="12"/>
  <c r="D43" i="10"/>
  <c r="G44" i="10"/>
  <c r="N45" i="10"/>
  <c r="C43" i="10"/>
  <c r="J45" i="10"/>
  <c r="H62" i="5"/>
  <c r="E63" i="5"/>
  <c r="F63" i="5"/>
  <c r="B64" i="5"/>
  <c r="G34" i="9"/>
  <c r="D33" i="9"/>
  <c r="N35" i="9"/>
  <c r="C33" i="9"/>
  <c r="J35" i="9"/>
  <c r="M39" i="12"/>
  <c r="B39" i="12"/>
  <c r="D38" i="12"/>
  <c r="R38" i="12"/>
  <c r="Q38" i="12"/>
  <c r="P38" i="12"/>
  <c r="O38" i="12"/>
  <c r="S38" i="12"/>
  <c r="E44" i="10"/>
  <c r="H43" i="10"/>
  <c r="T43" i="10"/>
  <c r="U43" i="10"/>
  <c r="V43" i="10"/>
  <c r="F44" i="10"/>
  <c r="K44" i="10"/>
  <c r="L45" i="10"/>
  <c r="H33" i="9"/>
  <c r="E34" i="9"/>
  <c r="G64" i="5"/>
  <c r="D63" i="5"/>
  <c r="C63" i="5"/>
  <c r="J40" i="12"/>
  <c r="G39" i="12"/>
  <c r="C38" i="12"/>
  <c r="E39" i="12"/>
  <c r="N40" i="12"/>
  <c r="H63" i="5"/>
  <c r="E64" i="5"/>
  <c r="F64" i="5"/>
  <c r="B65" i="5"/>
  <c r="S44" i="10"/>
  <c r="O44" i="10"/>
  <c r="P44" i="10"/>
  <c r="R44" i="10"/>
  <c r="Q44" i="10"/>
  <c r="M45" i="10"/>
  <c r="B45" i="10"/>
  <c r="M35" i="9"/>
  <c r="F34" i="9"/>
  <c r="K34" i="9"/>
  <c r="H38" i="12"/>
  <c r="T38" i="12"/>
  <c r="U38" i="12"/>
  <c r="V38" i="12"/>
  <c r="F39" i="12"/>
  <c r="K39" i="12"/>
  <c r="L40" i="12"/>
  <c r="O39" i="12"/>
  <c r="Q39" i="12"/>
  <c r="S39" i="12"/>
  <c r="P39" i="12"/>
  <c r="R39" i="12"/>
  <c r="M40" i="12"/>
  <c r="N46" i="10"/>
  <c r="G45" i="10"/>
  <c r="D44" i="10"/>
  <c r="C44" i="10"/>
  <c r="J46" i="10"/>
  <c r="L35" i="9"/>
  <c r="B35" i="9"/>
  <c r="G65" i="5"/>
  <c r="D64" i="5"/>
  <c r="C64" i="5"/>
  <c r="B40" i="12"/>
  <c r="T44" i="10"/>
  <c r="H44" i="10"/>
  <c r="E45" i="10"/>
  <c r="U44" i="10"/>
  <c r="V44" i="10"/>
  <c r="F45" i="10"/>
  <c r="K45" i="10"/>
  <c r="L46" i="10"/>
  <c r="H64" i="5"/>
  <c r="E65" i="5"/>
  <c r="F65" i="5"/>
  <c r="B66" i="5"/>
  <c r="D34" i="9"/>
  <c r="G35" i="9"/>
  <c r="N36" i="9"/>
  <c r="C34" i="9"/>
  <c r="J36" i="9"/>
  <c r="C39" i="12"/>
  <c r="G40" i="12"/>
  <c r="N41" i="12"/>
  <c r="D39" i="12"/>
  <c r="J41" i="12"/>
  <c r="G66" i="5"/>
  <c r="D65" i="5"/>
  <c r="C65" i="5"/>
  <c r="E35" i="9"/>
  <c r="H34" i="9"/>
  <c r="Q45" i="10"/>
  <c r="P45" i="10"/>
  <c r="S45" i="10"/>
  <c r="R45" i="10"/>
  <c r="O45" i="10"/>
  <c r="M46" i="10"/>
  <c r="B46" i="10"/>
  <c r="E40" i="12"/>
  <c r="H39" i="12"/>
  <c r="T39" i="12"/>
  <c r="U39" i="12"/>
  <c r="V39" i="12"/>
  <c r="N47" i="10"/>
  <c r="G46" i="10"/>
  <c r="D45" i="10"/>
  <c r="C45" i="10"/>
  <c r="J47" i="10"/>
  <c r="F35" i="9"/>
  <c r="K35" i="9"/>
  <c r="M36" i="9"/>
  <c r="H65" i="5"/>
  <c r="E66" i="5"/>
  <c r="F66" i="5"/>
  <c r="B67" i="5"/>
  <c r="O40" i="12"/>
  <c r="Q40" i="12"/>
  <c r="P40" i="12"/>
  <c r="F40" i="12"/>
  <c r="K40" i="12"/>
  <c r="L41" i="12"/>
  <c r="M41" i="12"/>
  <c r="S40" i="12"/>
  <c r="R40" i="12"/>
  <c r="L36" i="9"/>
  <c r="B36" i="9"/>
  <c r="H45" i="10"/>
  <c r="T45" i="10"/>
  <c r="E46" i="10"/>
  <c r="U45" i="10"/>
  <c r="V45" i="10"/>
  <c r="F46" i="10"/>
  <c r="K46" i="10"/>
  <c r="L47" i="10"/>
  <c r="D66" i="5"/>
  <c r="G67" i="5"/>
  <c r="C66" i="5"/>
  <c r="B41" i="12"/>
  <c r="D40" i="12"/>
  <c r="N37" i="9"/>
  <c r="G36" i="9"/>
  <c r="D35" i="9"/>
  <c r="C35" i="9"/>
  <c r="J37" i="9"/>
  <c r="H66" i="5"/>
  <c r="E67" i="5"/>
  <c r="F67" i="5"/>
  <c r="B68" i="5"/>
  <c r="O46" i="10"/>
  <c r="Q46" i="10"/>
  <c r="M47" i="10"/>
  <c r="B47" i="10"/>
  <c r="P46" i="10"/>
  <c r="S46" i="10"/>
  <c r="R46" i="10"/>
  <c r="C40" i="12"/>
  <c r="U40" i="12"/>
  <c r="V40" i="12"/>
  <c r="N42" i="12"/>
  <c r="J42" i="12"/>
  <c r="G41" i="12"/>
  <c r="N48" i="10"/>
  <c r="D46" i="10"/>
  <c r="G47" i="10"/>
  <c r="C46" i="10"/>
  <c r="J48" i="10"/>
  <c r="H35" i="9"/>
  <c r="E36" i="9"/>
  <c r="G68" i="5"/>
  <c r="D67" i="5"/>
  <c r="C67" i="5"/>
  <c r="H40" i="12"/>
  <c r="T40" i="12"/>
  <c r="E41" i="12"/>
  <c r="S41" i="12"/>
  <c r="H67" i="5"/>
  <c r="E68" i="5"/>
  <c r="F68" i="5"/>
  <c r="B69" i="5"/>
  <c r="H46" i="10"/>
  <c r="T46" i="10"/>
  <c r="E47" i="10"/>
  <c r="U46" i="10"/>
  <c r="V46" i="10"/>
  <c r="F47" i="10"/>
  <c r="K47" i="10"/>
  <c r="L48" i="10"/>
  <c r="F36" i="9"/>
  <c r="K36" i="9"/>
  <c r="M37" i="9"/>
  <c r="M42" i="12"/>
  <c r="O41" i="12"/>
  <c r="P41" i="12"/>
  <c r="Q41" i="12"/>
  <c r="F41" i="12"/>
  <c r="K41" i="12"/>
  <c r="L42" i="12"/>
  <c r="R41" i="12"/>
  <c r="Q47" i="10"/>
  <c r="P47" i="10"/>
  <c r="S47" i="10"/>
  <c r="R47" i="10"/>
  <c r="O47" i="10"/>
  <c r="M48" i="10"/>
  <c r="B48" i="10"/>
  <c r="L37" i="9"/>
  <c r="B37" i="9"/>
  <c r="D68" i="5"/>
  <c r="G69" i="5"/>
  <c r="C68" i="5"/>
  <c r="B42" i="12"/>
  <c r="J43" i="12"/>
  <c r="G48" i="10"/>
  <c r="D47" i="10"/>
  <c r="N49" i="10"/>
  <c r="C47" i="10"/>
  <c r="J49" i="10"/>
  <c r="H68" i="5"/>
  <c r="E69" i="5"/>
  <c r="F69" i="5"/>
  <c r="B70" i="5"/>
  <c r="G37" i="9"/>
  <c r="D36" i="9"/>
  <c r="N38" i="9"/>
  <c r="C36" i="9"/>
  <c r="J38" i="9"/>
  <c r="C41" i="12"/>
  <c r="E42" i="12"/>
  <c r="M43" i="12"/>
  <c r="N43" i="12"/>
  <c r="D41" i="12"/>
  <c r="G42" i="12"/>
  <c r="T47" i="10"/>
  <c r="H47" i="10"/>
  <c r="E48" i="10"/>
  <c r="U47" i="10"/>
  <c r="V47" i="10"/>
  <c r="F48" i="10"/>
  <c r="K48" i="10"/>
  <c r="L49" i="10"/>
  <c r="H36" i="9"/>
  <c r="E37" i="9"/>
  <c r="D69" i="5"/>
  <c r="G70" i="5"/>
  <c r="C69" i="5"/>
  <c r="F42" i="12"/>
  <c r="K42" i="12"/>
  <c r="L43" i="12"/>
  <c r="B43" i="12"/>
  <c r="D42" i="12"/>
  <c r="H41" i="12"/>
  <c r="U41" i="12"/>
  <c r="V41" i="12"/>
  <c r="T41" i="12"/>
  <c r="R42" i="12"/>
  <c r="O42" i="12"/>
  <c r="P42" i="12"/>
  <c r="S42" i="12"/>
  <c r="Q42" i="12"/>
  <c r="S48" i="10"/>
  <c r="R48" i="10"/>
  <c r="M49" i="10"/>
  <c r="B49" i="10"/>
  <c r="O48" i="10"/>
  <c r="P48" i="10"/>
  <c r="Q48" i="10"/>
  <c r="H69" i="5"/>
  <c r="E70" i="5"/>
  <c r="F70" i="5"/>
  <c r="B71" i="5"/>
  <c r="F37" i="9"/>
  <c r="K37" i="9"/>
  <c r="M38" i="9"/>
  <c r="G43" i="12"/>
  <c r="J44" i="12"/>
  <c r="N44" i="12"/>
  <c r="C42" i="12"/>
  <c r="T42" i="12"/>
  <c r="N50" i="10"/>
  <c r="G49" i="10"/>
  <c r="D48" i="10"/>
  <c r="C48" i="10"/>
  <c r="J50" i="10"/>
  <c r="B38" i="9"/>
  <c r="L38" i="9"/>
  <c r="D70" i="5"/>
  <c r="G71" i="5"/>
  <c r="C70" i="5"/>
  <c r="E43" i="12"/>
  <c r="Q43" i="12"/>
  <c r="H42" i="12"/>
  <c r="U42" i="12"/>
  <c r="V42" i="12"/>
  <c r="H48" i="10"/>
  <c r="T48" i="10"/>
  <c r="E49" i="10"/>
  <c r="U48" i="10"/>
  <c r="V48" i="10"/>
  <c r="F49" i="10"/>
  <c r="K49" i="10"/>
  <c r="L50" i="10"/>
  <c r="D37" i="9"/>
  <c r="G38" i="9"/>
  <c r="N39" i="9"/>
  <c r="C37" i="9"/>
  <c r="J39" i="9"/>
  <c r="H70" i="5"/>
  <c r="E71" i="5"/>
  <c r="F71" i="5"/>
  <c r="B72" i="5"/>
  <c r="F43" i="12"/>
  <c r="K43" i="12"/>
  <c r="L44" i="12"/>
  <c r="R43" i="12"/>
  <c r="S43" i="12"/>
  <c r="O43" i="12"/>
  <c r="M44" i="12"/>
  <c r="P43" i="12"/>
  <c r="H37" i="9"/>
  <c r="E38" i="9"/>
  <c r="D71" i="5"/>
  <c r="G72" i="5"/>
  <c r="C71" i="5"/>
  <c r="M50" i="10"/>
  <c r="B50" i="10"/>
  <c r="R49" i="10"/>
  <c r="Q49" i="10"/>
  <c r="S49" i="10"/>
  <c r="O49" i="10"/>
  <c r="P49" i="10"/>
  <c r="B44" i="12"/>
  <c r="D43" i="12"/>
  <c r="D49" i="10"/>
  <c r="N51" i="10"/>
  <c r="G50" i="10"/>
  <c r="C49" i="10"/>
  <c r="J51" i="10"/>
  <c r="H71" i="5"/>
  <c r="E72" i="5"/>
  <c r="F72" i="5"/>
  <c r="B73" i="5"/>
  <c r="M39" i="9"/>
  <c r="F38" i="9"/>
  <c r="K38" i="9"/>
  <c r="C43" i="12"/>
  <c r="E44" i="12"/>
  <c r="M45" i="12"/>
  <c r="N45" i="12"/>
  <c r="G44" i="12"/>
  <c r="J45" i="12"/>
  <c r="T49" i="10"/>
  <c r="H49" i="10"/>
  <c r="E50" i="10"/>
  <c r="U49" i="10"/>
  <c r="V49" i="10"/>
  <c r="F50" i="10"/>
  <c r="K50" i="10"/>
  <c r="L51" i="10"/>
  <c r="L39" i="9"/>
  <c r="B39" i="9"/>
  <c r="D72" i="5"/>
  <c r="G73" i="5"/>
  <c r="C72" i="5"/>
  <c r="T43" i="12"/>
  <c r="F44" i="12"/>
  <c r="K44" i="12"/>
  <c r="L45" i="12"/>
  <c r="B45" i="12"/>
  <c r="J46" i="12"/>
  <c r="U43" i="12"/>
  <c r="V43" i="12"/>
  <c r="H43" i="12"/>
  <c r="R44" i="12"/>
  <c r="O44" i="12"/>
  <c r="P44" i="12"/>
  <c r="Q44" i="12"/>
  <c r="S44" i="12"/>
  <c r="H72" i="5"/>
  <c r="E73" i="5"/>
  <c r="F73" i="5"/>
  <c r="B74" i="5"/>
  <c r="M51" i="10"/>
  <c r="B51" i="10"/>
  <c r="P50" i="10"/>
  <c r="O50" i="10"/>
  <c r="Q50" i="10"/>
  <c r="S50" i="10"/>
  <c r="R50" i="10"/>
  <c r="D38" i="9"/>
  <c r="G39" i="9"/>
  <c r="N40" i="9"/>
  <c r="C38" i="9"/>
  <c r="J40" i="9"/>
  <c r="D44" i="12"/>
  <c r="G45" i="12"/>
  <c r="C44" i="12"/>
  <c r="E45" i="12"/>
  <c r="F45" i="12"/>
  <c r="K45" i="12"/>
  <c r="L46" i="12"/>
  <c r="N46" i="12"/>
  <c r="D50" i="10"/>
  <c r="N52" i="10"/>
  <c r="G51" i="10"/>
  <c r="C50" i="10"/>
  <c r="J52" i="10"/>
  <c r="H38" i="9"/>
  <c r="E39" i="9"/>
  <c r="G74" i="5"/>
  <c r="D73" i="5"/>
  <c r="C73" i="5"/>
  <c r="U44" i="12"/>
  <c r="V44" i="12"/>
  <c r="H44" i="12"/>
  <c r="T44" i="12"/>
  <c r="Q45" i="12"/>
  <c r="R45" i="12"/>
  <c r="M46" i="12"/>
  <c r="B46" i="12"/>
  <c r="G46" i="12"/>
  <c r="S45" i="12"/>
  <c r="O45" i="12"/>
  <c r="P45" i="12"/>
  <c r="H73" i="5"/>
  <c r="E74" i="5"/>
  <c r="F74" i="5"/>
  <c r="B75" i="5"/>
  <c r="T50" i="10"/>
  <c r="H50" i="10"/>
  <c r="E51" i="10"/>
  <c r="U50" i="10"/>
  <c r="V50" i="10"/>
  <c r="F51" i="10"/>
  <c r="K51" i="10"/>
  <c r="L52" i="10"/>
  <c r="F39" i="9"/>
  <c r="K39" i="9"/>
  <c r="M40" i="9"/>
  <c r="D45" i="12"/>
  <c r="J47" i="12"/>
  <c r="N47" i="12"/>
  <c r="C45" i="12"/>
  <c r="E46" i="12"/>
  <c r="S46" i="12"/>
  <c r="D74" i="5"/>
  <c r="G75" i="5"/>
  <c r="C74" i="5"/>
  <c r="B40" i="9"/>
  <c r="L40" i="9"/>
  <c r="Q51" i="10"/>
  <c r="R51" i="10"/>
  <c r="S51" i="10"/>
  <c r="P51" i="10"/>
  <c r="O51" i="10"/>
  <c r="M52" i="10"/>
  <c r="B52" i="10"/>
  <c r="H45" i="12"/>
  <c r="R46" i="12"/>
  <c r="F46" i="12"/>
  <c r="K46" i="12"/>
  <c r="L47" i="12"/>
  <c r="U45" i="12"/>
  <c r="V45" i="12"/>
  <c r="T45" i="12"/>
  <c r="O46" i="12"/>
  <c r="P46" i="12"/>
  <c r="M47" i="12"/>
  <c r="Q46" i="12"/>
  <c r="N53" i="10"/>
  <c r="G52" i="10"/>
  <c r="D51" i="10"/>
  <c r="C51" i="10"/>
  <c r="J53" i="10"/>
  <c r="N41" i="9"/>
  <c r="D39" i="9"/>
  <c r="G40" i="9"/>
  <c r="C39" i="9"/>
  <c r="J41" i="9"/>
  <c r="H74" i="5"/>
  <c r="E75" i="5"/>
  <c r="F75" i="5"/>
  <c r="B76" i="5"/>
  <c r="B47" i="12"/>
  <c r="D46" i="12"/>
  <c r="D75" i="5"/>
  <c r="G76" i="5"/>
  <c r="C75" i="5"/>
  <c r="H51" i="10"/>
  <c r="E52" i="10"/>
  <c r="T51" i="10"/>
  <c r="U51" i="10"/>
  <c r="V51" i="10"/>
  <c r="F52" i="10"/>
  <c r="K52" i="10"/>
  <c r="L53" i="10"/>
  <c r="E40" i="9"/>
  <c r="H39" i="9"/>
  <c r="G47" i="12"/>
  <c r="C46" i="12"/>
  <c r="H46" i="12"/>
  <c r="J48" i="12"/>
  <c r="N48" i="12"/>
  <c r="R52" i="10"/>
  <c r="P52" i="10"/>
  <c r="Q52" i="10"/>
  <c r="S52" i="10"/>
  <c r="M53" i="10"/>
  <c r="B53" i="10"/>
  <c r="O52" i="10"/>
  <c r="H75" i="5"/>
  <c r="E76" i="5"/>
  <c r="F76" i="5"/>
  <c r="B77" i="5"/>
  <c r="M41" i="9"/>
  <c r="F40" i="9"/>
  <c r="K40" i="9"/>
  <c r="U46" i="12"/>
  <c r="V46" i="12"/>
  <c r="E47" i="12"/>
  <c r="O47" i="12"/>
  <c r="T46" i="12"/>
  <c r="D52" i="10"/>
  <c r="G53" i="10"/>
  <c r="N54" i="10"/>
  <c r="C52" i="10"/>
  <c r="J54" i="10"/>
  <c r="D76" i="5"/>
  <c r="G77" i="5"/>
  <c r="C76" i="5"/>
  <c r="B41" i="9"/>
  <c r="L41" i="9"/>
  <c r="R47" i="12"/>
  <c r="F47" i="12"/>
  <c r="K47" i="12"/>
  <c r="L48" i="12"/>
  <c r="M48" i="12"/>
  <c r="Q47" i="12"/>
  <c r="S47" i="12"/>
  <c r="P47" i="12"/>
  <c r="T52" i="10"/>
  <c r="E53" i="10"/>
  <c r="H52" i="10"/>
  <c r="U52" i="10"/>
  <c r="V52" i="10"/>
  <c r="F53" i="10"/>
  <c r="K53" i="10"/>
  <c r="L54" i="10"/>
  <c r="G41" i="9"/>
  <c r="N42" i="9"/>
  <c r="D40" i="9"/>
  <c r="C40" i="9"/>
  <c r="J42" i="9"/>
  <c r="H76" i="5"/>
  <c r="E77" i="5"/>
  <c r="F77" i="5"/>
  <c r="B78" i="5"/>
  <c r="B48" i="12"/>
  <c r="C47" i="12"/>
  <c r="E48" i="12"/>
  <c r="H40" i="9"/>
  <c r="E41" i="9"/>
  <c r="R53" i="10"/>
  <c r="Q53" i="10"/>
  <c r="S53" i="10"/>
  <c r="O53" i="10"/>
  <c r="P53" i="10"/>
  <c r="M54" i="10"/>
  <c r="B54" i="10"/>
  <c r="D77" i="5"/>
  <c r="G78" i="5"/>
  <c r="C77" i="5"/>
  <c r="T47" i="12"/>
  <c r="U47" i="12"/>
  <c r="V47" i="12"/>
  <c r="H47" i="12"/>
  <c r="D47" i="12"/>
  <c r="G48" i="12"/>
  <c r="Q48" i="12"/>
  <c r="N49" i="12"/>
  <c r="J49" i="12"/>
  <c r="F48" i="12"/>
  <c r="K48" i="12"/>
  <c r="L49" i="12"/>
  <c r="M49" i="12"/>
  <c r="N55" i="10"/>
  <c r="G54" i="10"/>
  <c r="D53" i="10"/>
  <c r="C53" i="10"/>
  <c r="J55" i="10"/>
  <c r="H77" i="5"/>
  <c r="E78" i="5"/>
  <c r="F78" i="5"/>
  <c r="B79" i="5"/>
  <c r="F41" i="9"/>
  <c r="K41" i="9"/>
  <c r="M42" i="9"/>
  <c r="R48" i="12"/>
  <c r="S48" i="12"/>
  <c r="P48" i="12"/>
  <c r="O48" i="12"/>
  <c r="B49" i="12"/>
  <c r="J50" i="12"/>
  <c r="E54" i="10"/>
  <c r="T53" i="10"/>
  <c r="H53" i="10"/>
  <c r="U53" i="10"/>
  <c r="V53" i="10"/>
  <c r="F54" i="10"/>
  <c r="K54" i="10"/>
  <c r="L55" i="10"/>
  <c r="L42" i="9"/>
  <c r="B42" i="9"/>
  <c r="G79" i="5"/>
  <c r="D78" i="5"/>
  <c r="C78" i="5"/>
  <c r="G49" i="12"/>
  <c r="D48" i="12"/>
  <c r="N50" i="12"/>
  <c r="C48" i="12"/>
  <c r="E49" i="12"/>
  <c r="R54" i="10"/>
  <c r="P54" i="10"/>
  <c r="Q54" i="10"/>
  <c r="O54" i="10"/>
  <c r="S54" i="10"/>
  <c r="M55" i="10"/>
  <c r="B55" i="10"/>
  <c r="G42" i="9"/>
  <c r="N43" i="9"/>
  <c r="D41" i="9"/>
  <c r="C41" i="9"/>
  <c r="J43" i="9"/>
  <c r="H78" i="5"/>
  <c r="E79" i="5"/>
  <c r="F79" i="5"/>
  <c r="B80" i="5"/>
  <c r="H48" i="12"/>
  <c r="T48" i="12"/>
  <c r="U48" i="12"/>
  <c r="V48" i="12"/>
  <c r="F49" i="12"/>
  <c r="K49" i="12"/>
  <c r="L50" i="12"/>
  <c r="M50" i="12"/>
  <c r="Q49" i="12"/>
  <c r="R49" i="12"/>
  <c r="O49" i="12"/>
  <c r="P49" i="12"/>
  <c r="S49" i="12"/>
  <c r="N56" i="10"/>
  <c r="G55" i="10"/>
  <c r="D54" i="10"/>
  <c r="C54" i="10"/>
  <c r="J56" i="10"/>
  <c r="D79" i="5"/>
  <c r="G80" i="5"/>
  <c r="C79" i="5"/>
  <c r="E42" i="9"/>
  <c r="H41" i="9"/>
  <c r="B50" i="12"/>
  <c r="N51" i="12"/>
  <c r="F42" i="9"/>
  <c r="K42" i="9"/>
  <c r="M43" i="9"/>
  <c r="T54" i="10"/>
  <c r="H54" i="10"/>
  <c r="E55" i="10"/>
  <c r="U54" i="10"/>
  <c r="V54" i="10"/>
  <c r="F55" i="10"/>
  <c r="K55" i="10"/>
  <c r="L56" i="10"/>
  <c r="H79" i="5"/>
  <c r="E80" i="5"/>
  <c r="F80" i="5"/>
  <c r="B81" i="5"/>
  <c r="D49" i="12"/>
  <c r="G50" i="12"/>
  <c r="J51" i="12"/>
  <c r="C49" i="12"/>
  <c r="T49" i="12"/>
  <c r="P55" i="10"/>
  <c r="M56" i="10"/>
  <c r="B56" i="10"/>
  <c r="R55" i="10"/>
  <c r="S55" i="10"/>
  <c r="Q55" i="10"/>
  <c r="O55" i="10"/>
  <c r="G81" i="5"/>
  <c r="D80" i="5"/>
  <c r="C80" i="5"/>
  <c r="L43" i="9"/>
  <c r="B43" i="9"/>
  <c r="H49" i="12"/>
  <c r="E50" i="12"/>
  <c r="Q50" i="12"/>
  <c r="U49" i="12"/>
  <c r="V49" i="12"/>
  <c r="N57" i="10"/>
  <c r="G56" i="10"/>
  <c r="D55" i="10"/>
  <c r="C55" i="10"/>
  <c r="J57" i="10"/>
  <c r="H80" i="5"/>
  <c r="E81" i="5"/>
  <c r="F81" i="5"/>
  <c r="B82" i="5"/>
  <c r="G43" i="9"/>
  <c r="D42" i="9"/>
  <c r="N44" i="9"/>
  <c r="C42" i="9"/>
  <c r="J44" i="9"/>
  <c r="R50" i="12"/>
  <c r="M51" i="12"/>
  <c r="F50" i="12"/>
  <c r="K50" i="12"/>
  <c r="L51" i="12"/>
  <c r="B51" i="12"/>
  <c r="C50" i="12"/>
  <c r="H50" i="12"/>
  <c r="S50" i="12"/>
  <c r="O50" i="12"/>
  <c r="P50" i="12"/>
  <c r="E43" i="9"/>
  <c r="H42" i="9"/>
  <c r="E56" i="10"/>
  <c r="H55" i="10"/>
  <c r="T55" i="10"/>
  <c r="U55" i="10"/>
  <c r="V55" i="10"/>
  <c r="F56" i="10"/>
  <c r="K56" i="10"/>
  <c r="L57" i="10"/>
  <c r="D81" i="5"/>
  <c r="G82" i="5"/>
  <c r="C81" i="5"/>
  <c r="D50" i="12"/>
  <c r="U50" i="12"/>
  <c r="V50" i="12"/>
  <c r="T50" i="12"/>
  <c r="E51" i="12"/>
  <c r="F51" i="12"/>
  <c r="K51" i="12"/>
  <c r="L52" i="12"/>
  <c r="G51" i="12"/>
  <c r="N52" i="12"/>
  <c r="J52" i="12"/>
  <c r="S56" i="10"/>
  <c r="M57" i="10"/>
  <c r="B57" i="10"/>
  <c r="P56" i="10"/>
  <c r="O56" i="10"/>
  <c r="Q56" i="10"/>
  <c r="R56" i="10"/>
  <c r="F43" i="9"/>
  <c r="K43" i="9"/>
  <c r="M44" i="9"/>
  <c r="H81" i="5"/>
  <c r="E82" i="5"/>
  <c r="F82" i="5"/>
  <c r="B83" i="5"/>
  <c r="Q51" i="12"/>
  <c r="R51" i="12"/>
  <c r="M52" i="12"/>
  <c r="B52" i="12"/>
  <c r="C51" i="12"/>
  <c r="H51" i="12"/>
  <c r="O51" i="12"/>
  <c r="P51" i="12"/>
  <c r="S51" i="12"/>
  <c r="N58" i="10"/>
  <c r="G57" i="10"/>
  <c r="D56" i="10"/>
  <c r="C56" i="10"/>
  <c r="J58" i="10"/>
  <c r="G83" i="5"/>
  <c r="D82" i="5"/>
  <c r="C82" i="5"/>
  <c r="B44" i="9"/>
  <c r="L44" i="9"/>
  <c r="J53" i="12"/>
  <c r="N53" i="12"/>
  <c r="U51" i="12"/>
  <c r="V51" i="12"/>
  <c r="E52" i="12"/>
  <c r="F52" i="12"/>
  <c r="K52" i="12"/>
  <c r="L53" i="12"/>
  <c r="T51" i="12"/>
  <c r="G52" i="12"/>
  <c r="D51" i="12"/>
  <c r="H82" i="5"/>
  <c r="E83" i="5"/>
  <c r="F83" i="5"/>
  <c r="B84" i="5"/>
  <c r="H56" i="10"/>
  <c r="E57" i="10"/>
  <c r="T56" i="10"/>
  <c r="U56" i="10"/>
  <c r="V56" i="10"/>
  <c r="F57" i="10"/>
  <c r="K57" i="10"/>
  <c r="L58" i="10"/>
  <c r="G44" i="9"/>
  <c r="N45" i="9"/>
  <c r="D43" i="9"/>
  <c r="C43" i="9"/>
  <c r="J45" i="9"/>
  <c r="P52" i="12"/>
  <c r="M53" i="12"/>
  <c r="B53" i="12"/>
  <c r="N54" i="12"/>
  <c r="R52" i="12"/>
  <c r="O52" i="12"/>
  <c r="Q52" i="12"/>
  <c r="S52" i="12"/>
  <c r="E44" i="9"/>
  <c r="H43" i="9"/>
  <c r="R57" i="10"/>
  <c r="S57" i="10"/>
  <c r="M58" i="10"/>
  <c r="B58" i="10"/>
  <c r="P57" i="10"/>
  <c r="Q57" i="10"/>
  <c r="O57" i="10"/>
  <c r="D83" i="5"/>
  <c r="G84" i="5"/>
  <c r="C83" i="5"/>
  <c r="J54" i="12"/>
  <c r="C52" i="12"/>
  <c r="E53" i="12"/>
  <c r="D52" i="12"/>
  <c r="G53" i="12"/>
  <c r="G58" i="10"/>
  <c r="D57" i="10"/>
  <c r="N59" i="10"/>
  <c r="C57" i="10"/>
  <c r="J59" i="10"/>
  <c r="F44" i="9"/>
  <c r="K44" i="9"/>
  <c r="M45" i="9"/>
  <c r="H83" i="5"/>
  <c r="E84" i="5"/>
  <c r="F84" i="5"/>
  <c r="B85" i="5"/>
  <c r="T52" i="12"/>
  <c r="H52" i="12"/>
  <c r="U52" i="12"/>
  <c r="V52" i="12"/>
  <c r="S53" i="12"/>
  <c r="O53" i="12"/>
  <c r="M54" i="12"/>
  <c r="F53" i="12"/>
  <c r="K53" i="12"/>
  <c r="L54" i="12"/>
  <c r="Q53" i="12"/>
  <c r="R53" i="12"/>
  <c r="P53" i="12"/>
  <c r="L45" i="9"/>
  <c r="B45" i="9"/>
  <c r="T57" i="10"/>
  <c r="H57" i="10"/>
  <c r="E58" i="10"/>
  <c r="U57" i="10"/>
  <c r="V57" i="10"/>
  <c r="F58" i="10"/>
  <c r="K58" i="10"/>
  <c r="L59" i="10"/>
  <c r="G85" i="5"/>
  <c r="D84" i="5"/>
  <c r="C84" i="5"/>
  <c r="B54" i="12"/>
  <c r="D53" i="12"/>
  <c r="P58" i="10"/>
  <c r="R58" i="10"/>
  <c r="M59" i="10"/>
  <c r="B59" i="10"/>
  <c r="S58" i="10"/>
  <c r="O58" i="10"/>
  <c r="Q58" i="10"/>
  <c r="N46" i="9"/>
  <c r="G45" i="9"/>
  <c r="D44" i="9"/>
  <c r="C44" i="9"/>
  <c r="J46" i="9"/>
  <c r="H84" i="5"/>
  <c r="E85" i="5"/>
  <c r="F85" i="5"/>
  <c r="B86" i="5"/>
  <c r="C53" i="12"/>
  <c r="T53" i="12"/>
  <c r="G54" i="12"/>
  <c r="J55" i="12"/>
  <c r="N55" i="12"/>
  <c r="G59" i="10"/>
  <c r="D58" i="10"/>
  <c r="N60" i="10"/>
  <c r="C58" i="10"/>
  <c r="J60" i="10"/>
  <c r="E45" i="9"/>
  <c r="H44" i="9"/>
  <c r="D85" i="5"/>
  <c r="G86" i="5"/>
  <c r="C85" i="5"/>
  <c r="U53" i="12"/>
  <c r="V53" i="12"/>
  <c r="E54" i="12"/>
  <c r="R54" i="12"/>
  <c r="H53" i="12"/>
  <c r="M46" i="9"/>
  <c r="F45" i="9"/>
  <c r="K45" i="9"/>
  <c r="H58" i="10"/>
  <c r="E59" i="10"/>
  <c r="T58" i="10"/>
  <c r="U58" i="10"/>
  <c r="V58" i="10"/>
  <c r="F59" i="10"/>
  <c r="K59" i="10"/>
  <c r="L60" i="10"/>
  <c r="H85" i="5"/>
  <c r="E86" i="5"/>
  <c r="F86" i="5"/>
  <c r="B87" i="5"/>
  <c r="O54" i="12"/>
  <c r="Q54" i="12"/>
  <c r="P54" i="12"/>
  <c r="F54" i="12"/>
  <c r="K54" i="12"/>
  <c r="L55" i="12"/>
  <c r="S54" i="12"/>
  <c r="M55" i="12"/>
  <c r="S59" i="10"/>
  <c r="Q59" i="10"/>
  <c r="O59" i="10"/>
  <c r="M60" i="10"/>
  <c r="B60" i="10"/>
  <c r="R59" i="10"/>
  <c r="P59" i="10"/>
  <c r="L46" i="9"/>
  <c r="B46" i="9"/>
  <c r="D86" i="5"/>
  <c r="G87" i="5"/>
  <c r="C86" i="5"/>
  <c r="B55" i="12"/>
  <c r="D54" i="12"/>
  <c r="G60" i="10"/>
  <c r="N61" i="10"/>
  <c r="D59" i="10"/>
  <c r="C59" i="10"/>
  <c r="J61" i="10"/>
  <c r="D45" i="9"/>
  <c r="N47" i="9"/>
  <c r="G46" i="9"/>
  <c r="C45" i="9"/>
  <c r="J47" i="9"/>
  <c r="H86" i="5"/>
  <c r="E87" i="5"/>
  <c r="F87" i="5"/>
  <c r="B88" i="5"/>
  <c r="G55" i="12"/>
  <c r="C54" i="12"/>
  <c r="E55" i="12"/>
  <c r="M56" i="12"/>
  <c r="N56" i="12"/>
  <c r="J56" i="12"/>
  <c r="D87" i="5"/>
  <c r="G88" i="5"/>
  <c r="C87" i="5"/>
  <c r="T59" i="10"/>
  <c r="H59" i="10"/>
  <c r="E60" i="10"/>
  <c r="U59" i="10"/>
  <c r="V59" i="10"/>
  <c r="F60" i="10"/>
  <c r="K60" i="10"/>
  <c r="L61" i="10"/>
  <c r="H45" i="9"/>
  <c r="E46" i="9"/>
  <c r="R55" i="12"/>
  <c r="F55" i="12"/>
  <c r="K55" i="12"/>
  <c r="L56" i="12"/>
  <c r="B56" i="12"/>
  <c r="N57" i="12"/>
  <c r="U54" i="12"/>
  <c r="V54" i="12"/>
  <c r="S55" i="12"/>
  <c r="T54" i="12"/>
  <c r="H54" i="12"/>
  <c r="P55" i="12"/>
  <c r="Q55" i="12"/>
  <c r="O55" i="12"/>
  <c r="F46" i="9"/>
  <c r="K46" i="9"/>
  <c r="M47" i="9"/>
  <c r="H87" i="5"/>
  <c r="E88" i="5"/>
  <c r="F88" i="5"/>
  <c r="B89" i="5"/>
  <c r="P60" i="10"/>
  <c r="O60" i="10"/>
  <c r="R60" i="10"/>
  <c r="S60" i="10"/>
  <c r="M61" i="10"/>
  <c r="B61" i="10"/>
  <c r="Q60" i="10"/>
  <c r="D55" i="12"/>
  <c r="C55" i="12"/>
  <c r="T55" i="12"/>
  <c r="G56" i="12"/>
  <c r="J57" i="12"/>
  <c r="H55" i="12"/>
  <c r="G61" i="10"/>
  <c r="N62" i="10"/>
  <c r="D60" i="10"/>
  <c r="C60" i="10"/>
  <c r="J62" i="10"/>
  <c r="D88" i="5"/>
  <c r="G89" i="5"/>
  <c r="C88" i="5"/>
  <c r="B47" i="9"/>
  <c r="L47" i="9"/>
  <c r="U55" i="12"/>
  <c r="V55" i="12"/>
  <c r="E56" i="12"/>
  <c r="F56" i="12"/>
  <c r="K56" i="12"/>
  <c r="L57" i="12"/>
  <c r="H60" i="10"/>
  <c r="T60" i="10"/>
  <c r="E61" i="10"/>
  <c r="U60" i="10"/>
  <c r="V60" i="10"/>
  <c r="F61" i="10"/>
  <c r="K61" i="10"/>
  <c r="L62" i="10"/>
  <c r="H88" i="5"/>
  <c r="E89" i="5"/>
  <c r="F89" i="5"/>
  <c r="B90" i="5"/>
  <c r="G47" i="9"/>
  <c r="D46" i="9"/>
  <c r="N48" i="9"/>
  <c r="C46" i="9"/>
  <c r="J48" i="9"/>
  <c r="M57" i="12"/>
  <c r="B57" i="12"/>
  <c r="P56" i="12"/>
  <c r="S56" i="12"/>
  <c r="R56" i="12"/>
  <c r="O56" i="12"/>
  <c r="Q56" i="12"/>
  <c r="G90" i="5"/>
  <c r="D89" i="5"/>
  <c r="C89" i="5"/>
  <c r="O61" i="10"/>
  <c r="M62" i="10"/>
  <c r="B62" i="10"/>
  <c r="S61" i="10"/>
  <c r="R61" i="10"/>
  <c r="Q61" i="10"/>
  <c r="P61" i="10"/>
  <c r="H46" i="9"/>
  <c r="E47" i="9"/>
  <c r="N58" i="12"/>
  <c r="C56" i="12"/>
  <c r="G57" i="12"/>
  <c r="D56" i="12"/>
  <c r="J58" i="12"/>
  <c r="N63" i="10"/>
  <c r="G62" i="10"/>
  <c r="D61" i="10"/>
  <c r="C61" i="10"/>
  <c r="J63" i="10"/>
  <c r="H89" i="5"/>
  <c r="E90" i="5"/>
  <c r="F90" i="5"/>
  <c r="B91" i="5"/>
  <c r="F47" i="9"/>
  <c r="K47" i="9"/>
  <c r="M48" i="9"/>
  <c r="H56" i="12"/>
  <c r="U56" i="12"/>
  <c r="V56" i="12"/>
  <c r="E57" i="12"/>
  <c r="T56" i="12"/>
  <c r="E62" i="10"/>
  <c r="T61" i="10"/>
  <c r="H61" i="10"/>
  <c r="U61" i="10"/>
  <c r="V61" i="10"/>
  <c r="F62" i="10"/>
  <c r="K62" i="10"/>
  <c r="L63" i="10"/>
  <c r="L48" i="9"/>
  <c r="B48" i="9"/>
  <c r="G91" i="5"/>
  <c r="D90" i="5"/>
  <c r="C90" i="5"/>
  <c r="O57" i="12"/>
  <c r="F57" i="12"/>
  <c r="K57" i="12"/>
  <c r="L58" i="12"/>
  <c r="Q57" i="12"/>
  <c r="P57" i="12"/>
  <c r="M58" i="12"/>
  <c r="R57" i="12"/>
  <c r="S57" i="12"/>
  <c r="M63" i="10"/>
  <c r="B63" i="10"/>
  <c r="Q62" i="10"/>
  <c r="R62" i="10"/>
  <c r="S62" i="10"/>
  <c r="P62" i="10"/>
  <c r="O62" i="10"/>
  <c r="N49" i="9"/>
  <c r="D47" i="9"/>
  <c r="G48" i="9"/>
  <c r="C47" i="9"/>
  <c r="J49" i="9"/>
  <c r="H90" i="5"/>
  <c r="E91" i="5"/>
  <c r="F91" i="5"/>
  <c r="B92" i="5"/>
  <c r="B58" i="12"/>
  <c r="D57" i="12"/>
  <c r="D62" i="10"/>
  <c r="N64" i="10"/>
  <c r="G63" i="10"/>
  <c r="C62" i="10"/>
  <c r="J64" i="10"/>
  <c r="E48" i="9"/>
  <c r="H47" i="9"/>
  <c r="G92" i="5"/>
  <c r="D91" i="5"/>
  <c r="C91" i="5"/>
  <c r="J59" i="12"/>
  <c r="G58" i="12"/>
  <c r="N59" i="12"/>
  <c r="C57" i="12"/>
  <c r="E58" i="12"/>
  <c r="H91" i="5"/>
  <c r="E92" i="5"/>
  <c r="F92" i="5"/>
  <c r="B93" i="5"/>
  <c r="T62" i="10"/>
  <c r="H62" i="10"/>
  <c r="E63" i="10"/>
  <c r="U62" i="10"/>
  <c r="V62" i="10"/>
  <c r="F63" i="10"/>
  <c r="K63" i="10"/>
  <c r="L64" i="10"/>
  <c r="M49" i="9"/>
  <c r="F48" i="9"/>
  <c r="K48" i="9"/>
  <c r="H57" i="12"/>
  <c r="T57" i="12"/>
  <c r="U57" i="12"/>
  <c r="V57" i="12"/>
  <c r="Q58" i="12"/>
  <c r="R58" i="12"/>
  <c r="P58" i="12"/>
  <c r="M59" i="12"/>
  <c r="S58" i="12"/>
  <c r="F58" i="12"/>
  <c r="K58" i="12"/>
  <c r="L59" i="12"/>
  <c r="O58" i="12"/>
  <c r="L49" i="9"/>
  <c r="B49" i="9"/>
  <c r="O63" i="10"/>
  <c r="P63" i="10"/>
  <c r="Q63" i="10"/>
  <c r="R63" i="10"/>
  <c r="M64" i="10"/>
  <c r="B64" i="10"/>
  <c r="S63" i="10"/>
  <c r="G93" i="5"/>
  <c r="D92" i="5"/>
  <c r="C92" i="5"/>
  <c r="B59" i="12"/>
  <c r="D58" i="12"/>
  <c r="D63" i="10"/>
  <c r="G64" i="10"/>
  <c r="N65" i="10"/>
  <c r="C63" i="10"/>
  <c r="J65" i="10"/>
  <c r="H92" i="5"/>
  <c r="E93" i="5"/>
  <c r="F93" i="5"/>
  <c r="B94" i="5"/>
  <c r="D48" i="9"/>
  <c r="G49" i="9"/>
  <c r="N50" i="9"/>
  <c r="C48" i="9"/>
  <c r="J50" i="9"/>
  <c r="N60" i="12"/>
  <c r="G59" i="12"/>
  <c r="C58" i="12"/>
  <c r="E59" i="12"/>
  <c r="J60" i="12"/>
  <c r="T63" i="10"/>
  <c r="H63" i="10"/>
  <c r="E64" i="10"/>
  <c r="U63" i="10"/>
  <c r="V63" i="10"/>
  <c r="F64" i="10"/>
  <c r="K64" i="10"/>
  <c r="L65" i="10"/>
  <c r="G94" i="5"/>
  <c r="D93" i="5"/>
  <c r="C93" i="5"/>
  <c r="E49" i="9"/>
  <c r="H48" i="9"/>
  <c r="T58" i="12"/>
  <c r="U58" i="12"/>
  <c r="V58" i="12"/>
  <c r="H58" i="12"/>
  <c r="S59" i="12"/>
  <c r="O59" i="12"/>
  <c r="M60" i="12"/>
  <c r="P59" i="12"/>
  <c r="R59" i="12"/>
  <c r="F59" i="12"/>
  <c r="K59" i="12"/>
  <c r="L60" i="12"/>
  <c r="Q59" i="12"/>
  <c r="M50" i="9"/>
  <c r="F49" i="9"/>
  <c r="K49" i="9"/>
  <c r="H93" i="5"/>
  <c r="E94" i="5"/>
  <c r="F94" i="5"/>
  <c r="B95" i="5"/>
  <c r="R64" i="10"/>
  <c r="S64" i="10"/>
  <c r="Q64" i="10"/>
  <c r="M65" i="10"/>
  <c r="B65" i="10"/>
  <c r="P64" i="10"/>
  <c r="O64" i="10"/>
  <c r="B60" i="12"/>
  <c r="C59" i="12"/>
  <c r="G65" i="10"/>
  <c r="N66" i="10"/>
  <c r="D64" i="10"/>
  <c r="C64" i="10"/>
  <c r="J66" i="10"/>
  <c r="D94" i="5"/>
  <c r="G95" i="5"/>
  <c r="C94" i="5"/>
  <c r="B50" i="9"/>
  <c r="L50" i="9"/>
  <c r="G60" i="12"/>
  <c r="N61" i="12"/>
  <c r="D59" i="12"/>
  <c r="J61" i="12"/>
  <c r="H59" i="12"/>
  <c r="T59" i="12"/>
  <c r="U59" i="12"/>
  <c r="V59" i="12"/>
  <c r="E60" i="12"/>
  <c r="T64" i="10"/>
  <c r="H64" i="10"/>
  <c r="E65" i="10"/>
  <c r="U64" i="10"/>
  <c r="V64" i="10"/>
  <c r="F65" i="10"/>
  <c r="K65" i="10"/>
  <c r="L66" i="10"/>
  <c r="G50" i="9"/>
  <c r="N51" i="9"/>
  <c r="D49" i="9"/>
  <c r="C49" i="9"/>
  <c r="J51" i="9"/>
  <c r="H94" i="5"/>
  <c r="E95" i="5"/>
  <c r="F95" i="5"/>
  <c r="B96" i="5"/>
  <c r="O60" i="12"/>
  <c r="Q60" i="12"/>
  <c r="R60" i="12"/>
  <c r="S60" i="12"/>
  <c r="F60" i="12"/>
  <c r="K60" i="12"/>
  <c r="L61" i="12"/>
  <c r="P60" i="12"/>
  <c r="M61" i="12"/>
  <c r="M66" i="10"/>
  <c r="B66" i="10"/>
  <c r="S65" i="10"/>
  <c r="O65" i="10"/>
  <c r="P65" i="10"/>
  <c r="R65" i="10"/>
  <c r="Q65" i="10"/>
  <c r="D95" i="5"/>
  <c r="G96" i="5"/>
  <c r="C95" i="5"/>
  <c r="E50" i="9"/>
  <c r="H49" i="9"/>
  <c r="B61" i="12"/>
  <c r="N62" i="12"/>
  <c r="G66" i="10"/>
  <c r="N67" i="10"/>
  <c r="D65" i="10"/>
  <c r="C65" i="10"/>
  <c r="J67" i="10"/>
  <c r="F50" i="9"/>
  <c r="K50" i="9"/>
  <c r="M51" i="9"/>
  <c r="H95" i="5"/>
  <c r="E96" i="5"/>
  <c r="F96" i="5"/>
  <c r="B97" i="5"/>
  <c r="D60" i="12"/>
  <c r="G61" i="12"/>
  <c r="J62" i="12"/>
  <c r="C60" i="12"/>
  <c r="H60" i="12"/>
  <c r="T65" i="10"/>
  <c r="E66" i="10"/>
  <c r="H65" i="10"/>
  <c r="U65" i="10"/>
  <c r="V65" i="10"/>
  <c r="F66" i="10"/>
  <c r="K66" i="10"/>
  <c r="L67" i="10"/>
  <c r="B51" i="9"/>
  <c r="L51" i="9"/>
  <c r="D96" i="5"/>
  <c r="G97" i="5"/>
  <c r="C96" i="5"/>
  <c r="U60" i="12"/>
  <c r="V60" i="12"/>
  <c r="E61" i="12"/>
  <c r="Q61" i="12"/>
  <c r="T60" i="12"/>
  <c r="D50" i="9"/>
  <c r="G51" i="9"/>
  <c r="N52" i="9"/>
  <c r="C50" i="9"/>
  <c r="J52" i="9"/>
  <c r="O66" i="10"/>
  <c r="S66" i="10"/>
  <c r="R66" i="10"/>
  <c r="M67" i="10"/>
  <c r="B67" i="10"/>
  <c r="Q66" i="10"/>
  <c r="P66" i="10"/>
  <c r="H96" i="5"/>
  <c r="E97" i="5"/>
  <c r="F97" i="5"/>
  <c r="B98" i="5"/>
  <c r="F61" i="12"/>
  <c r="K61" i="12"/>
  <c r="L62" i="12"/>
  <c r="S61" i="12"/>
  <c r="P61" i="12"/>
  <c r="O61" i="12"/>
  <c r="R61" i="12"/>
  <c r="M62" i="12"/>
  <c r="D66" i="10"/>
  <c r="N68" i="10"/>
  <c r="G67" i="10"/>
  <c r="C66" i="10"/>
  <c r="J68" i="10"/>
  <c r="H50" i="9"/>
  <c r="E51" i="9"/>
  <c r="D97" i="5"/>
  <c r="G98" i="5"/>
  <c r="C97" i="5"/>
  <c r="B62" i="12"/>
  <c r="J63" i="12"/>
  <c r="H97" i="5"/>
  <c r="E98" i="5"/>
  <c r="F98" i="5"/>
  <c r="B99" i="5"/>
  <c r="E67" i="10"/>
  <c r="H66" i="10"/>
  <c r="T66" i="10"/>
  <c r="U66" i="10"/>
  <c r="V66" i="10"/>
  <c r="F67" i="10"/>
  <c r="K67" i="10"/>
  <c r="L68" i="10"/>
  <c r="F51" i="9"/>
  <c r="K51" i="9"/>
  <c r="M52" i="9"/>
  <c r="D61" i="12"/>
  <c r="G62" i="12"/>
  <c r="N63" i="12"/>
  <c r="C61" i="12"/>
  <c r="L52" i="9"/>
  <c r="B52" i="9"/>
  <c r="P67" i="10"/>
  <c r="M68" i="10"/>
  <c r="B68" i="10"/>
  <c r="Q67" i="10"/>
  <c r="O67" i="10"/>
  <c r="R67" i="10"/>
  <c r="S67" i="10"/>
  <c r="G99" i="5"/>
  <c r="D98" i="5"/>
  <c r="C98" i="5"/>
  <c r="U61" i="12"/>
  <c r="V61" i="12"/>
  <c r="E62" i="12"/>
  <c r="T61" i="12"/>
  <c r="H61" i="12"/>
  <c r="G68" i="10"/>
  <c r="D67" i="10"/>
  <c r="N69" i="10"/>
  <c r="C67" i="10"/>
  <c r="J69" i="10"/>
  <c r="N53" i="9"/>
  <c r="G52" i="9"/>
  <c r="D51" i="9"/>
  <c r="C51" i="9"/>
  <c r="J53" i="9"/>
  <c r="H98" i="5"/>
  <c r="E99" i="5"/>
  <c r="F99" i="5"/>
  <c r="B100" i="5"/>
  <c r="P62" i="12"/>
  <c r="S62" i="12"/>
  <c r="Q62" i="12"/>
  <c r="R62" i="12"/>
  <c r="O62" i="12"/>
  <c r="F62" i="12"/>
  <c r="K62" i="12"/>
  <c r="L63" i="12"/>
  <c r="M63" i="12"/>
  <c r="G100" i="5"/>
  <c r="D99" i="5"/>
  <c r="C99" i="5"/>
  <c r="T67" i="10"/>
  <c r="E68" i="10"/>
  <c r="H67" i="10"/>
  <c r="U67" i="10"/>
  <c r="V67" i="10"/>
  <c r="F68" i="10"/>
  <c r="K68" i="10"/>
  <c r="L69" i="10"/>
  <c r="E52" i="9"/>
  <c r="H51" i="9"/>
  <c r="B63" i="12"/>
  <c r="G63" i="12"/>
  <c r="M69" i="10"/>
  <c r="B69" i="10"/>
  <c r="Q68" i="10"/>
  <c r="O68" i="10"/>
  <c r="R68" i="10"/>
  <c r="S68" i="10"/>
  <c r="P68" i="10"/>
  <c r="F52" i="9"/>
  <c r="K52" i="9"/>
  <c r="M53" i="9"/>
  <c r="H99" i="5"/>
  <c r="E100" i="5"/>
  <c r="F100" i="5"/>
  <c r="B101" i="5"/>
  <c r="N64" i="12"/>
  <c r="D62" i="12"/>
  <c r="C62" i="12"/>
  <c r="T62" i="12"/>
  <c r="J64" i="12"/>
  <c r="D68" i="10"/>
  <c r="G69" i="10"/>
  <c r="N70" i="10"/>
  <c r="C68" i="10"/>
  <c r="J70" i="10"/>
  <c r="B53" i="9"/>
  <c r="L53" i="9"/>
  <c r="D100" i="5"/>
  <c r="G101" i="5"/>
  <c r="C100" i="5"/>
  <c r="U62" i="12"/>
  <c r="V62" i="12"/>
  <c r="E63" i="12"/>
  <c r="P63" i="12"/>
  <c r="H62" i="12"/>
  <c r="G53" i="9"/>
  <c r="N54" i="9"/>
  <c r="D52" i="9"/>
  <c r="C52" i="9"/>
  <c r="J54" i="9"/>
  <c r="H68" i="10"/>
  <c r="T68" i="10"/>
  <c r="E69" i="10"/>
  <c r="U68" i="10"/>
  <c r="V68" i="10"/>
  <c r="F69" i="10"/>
  <c r="K69" i="10"/>
  <c r="L70" i="10"/>
  <c r="H100" i="5"/>
  <c r="E101" i="5"/>
  <c r="F101" i="5"/>
  <c r="B102" i="5"/>
  <c r="M64" i="12"/>
  <c r="R63" i="12"/>
  <c r="Q63" i="12"/>
  <c r="O63" i="12"/>
  <c r="F63" i="12"/>
  <c r="K63" i="12"/>
  <c r="L64" i="12"/>
  <c r="S63" i="12"/>
  <c r="G102" i="5"/>
  <c r="D101" i="5"/>
  <c r="C101" i="5"/>
  <c r="E53" i="9"/>
  <c r="H52" i="9"/>
  <c r="O69" i="10"/>
  <c r="S69" i="10"/>
  <c r="P69" i="10"/>
  <c r="R69" i="10"/>
  <c r="M70" i="10"/>
  <c r="B70" i="10"/>
  <c r="Q69" i="10"/>
  <c r="B64" i="12"/>
  <c r="C63" i="12"/>
  <c r="U63" i="12"/>
  <c r="V63" i="12"/>
  <c r="G70" i="10"/>
  <c r="D69" i="10"/>
  <c r="N71" i="10"/>
  <c r="C69" i="10"/>
  <c r="J71" i="10"/>
  <c r="F53" i="9"/>
  <c r="K53" i="9"/>
  <c r="M54" i="9"/>
  <c r="H101" i="5"/>
  <c r="E102" i="5"/>
  <c r="F102" i="5"/>
  <c r="B103" i="5"/>
  <c r="G64" i="12"/>
  <c r="T63" i="12"/>
  <c r="H63" i="12"/>
  <c r="E64" i="12"/>
  <c r="J65" i="12"/>
  <c r="N65" i="12"/>
  <c r="D63" i="12"/>
  <c r="L54" i="9"/>
  <c r="B54" i="9"/>
  <c r="T69" i="10"/>
  <c r="E70" i="10"/>
  <c r="H69" i="10"/>
  <c r="U69" i="10"/>
  <c r="V69" i="10"/>
  <c r="F70" i="10"/>
  <c r="K70" i="10"/>
  <c r="L71" i="10"/>
  <c r="G103" i="5"/>
  <c r="D102" i="5"/>
  <c r="C102" i="5"/>
  <c r="O64" i="12"/>
  <c r="P64" i="12"/>
  <c r="Q64" i="12"/>
  <c r="M65" i="12"/>
  <c r="R64" i="12"/>
  <c r="S64" i="12"/>
  <c r="F64" i="12"/>
  <c r="K64" i="12"/>
  <c r="L65" i="12"/>
  <c r="R70" i="10"/>
  <c r="P70" i="10"/>
  <c r="M71" i="10"/>
  <c r="B71" i="10"/>
  <c r="Q70" i="10"/>
  <c r="S70" i="10"/>
  <c r="O70" i="10"/>
  <c r="N55" i="9"/>
  <c r="G54" i="9"/>
  <c r="D53" i="9"/>
  <c r="C53" i="9"/>
  <c r="J55" i="9"/>
  <c r="H102" i="5"/>
  <c r="E103" i="5"/>
  <c r="F103" i="5"/>
  <c r="B104" i="5"/>
  <c r="B65" i="12"/>
  <c r="D64" i="12"/>
  <c r="N72" i="10"/>
  <c r="D70" i="10"/>
  <c r="G71" i="10"/>
  <c r="C70" i="10"/>
  <c r="J72" i="10"/>
  <c r="D103" i="5"/>
  <c r="G104" i="5"/>
  <c r="C103" i="5"/>
  <c r="H53" i="9"/>
  <c r="E54" i="9"/>
  <c r="N66" i="12"/>
  <c r="J66" i="12"/>
  <c r="C64" i="12"/>
  <c r="E65" i="12"/>
  <c r="G65" i="12"/>
  <c r="T70" i="10"/>
  <c r="E71" i="10"/>
  <c r="H70" i="10"/>
  <c r="U70" i="10"/>
  <c r="V70" i="10"/>
  <c r="F71" i="10"/>
  <c r="K71" i="10"/>
  <c r="L72" i="10"/>
  <c r="M55" i="9"/>
  <c r="F54" i="9"/>
  <c r="K54" i="9"/>
  <c r="H103" i="5"/>
  <c r="E104" i="5"/>
  <c r="F104" i="5"/>
  <c r="B105" i="5"/>
  <c r="H64" i="12"/>
  <c r="R65" i="12"/>
  <c r="U64" i="12"/>
  <c r="V64" i="12"/>
  <c r="T64" i="12"/>
  <c r="P65" i="12"/>
  <c r="S65" i="12"/>
  <c r="M66" i="12"/>
  <c r="Q65" i="12"/>
  <c r="F65" i="12"/>
  <c r="K65" i="12"/>
  <c r="L66" i="12"/>
  <c r="O65" i="12"/>
  <c r="D104" i="5"/>
  <c r="G105" i="5"/>
  <c r="C104" i="5"/>
  <c r="L55" i="9"/>
  <c r="B55" i="9"/>
  <c r="P71" i="10"/>
  <c r="O71" i="10"/>
  <c r="M72" i="10"/>
  <c r="B72" i="10"/>
  <c r="R71" i="10"/>
  <c r="S71" i="10"/>
  <c r="Q71" i="10"/>
  <c r="B66" i="12"/>
  <c r="J67" i="12"/>
  <c r="G72" i="10"/>
  <c r="D71" i="10"/>
  <c r="N73" i="10"/>
  <c r="C71" i="10"/>
  <c r="J73" i="10"/>
  <c r="N56" i="9"/>
  <c r="G55" i="9"/>
  <c r="D54" i="9"/>
  <c r="C54" i="9"/>
  <c r="J56" i="9"/>
  <c r="H104" i="5"/>
  <c r="E105" i="5"/>
  <c r="F105" i="5"/>
  <c r="B106" i="5"/>
  <c r="G66" i="12"/>
  <c r="C65" i="12"/>
  <c r="E66" i="12"/>
  <c r="D65" i="12"/>
  <c r="N67" i="12"/>
  <c r="D105" i="5"/>
  <c r="G106" i="5"/>
  <c r="C105" i="5"/>
  <c r="T71" i="10"/>
  <c r="H71" i="10"/>
  <c r="E72" i="10"/>
  <c r="U71" i="10"/>
  <c r="V71" i="10"/>
  <c r="F72" i="10"/>
  <c r="K72" i="10"/>
  <c r="L73" i="10"/>
  <c r="H54" i="9"/>
  <c r="E55" i="9"/>
  <c r="R66" i="12"/>
  <c r="S66" i="12"/>
  <c r="P66" i="12"/>
  <c r="T65" i="12"/>
  <c r="H65" i="12"/>
  <c r="U65" i="12"/>
  <c r="V65" i="12"/>
  <c r="Q66" i="12"/>
  <c r="F66" i="12"/>
  <c r="K66" i="12"/>
  <c r="L67" i="12"/>
  <c r="M67" i="12"/>
  <c r="O66" i="12"/>
  <c r="F55" i="9"/>
  <c r="K55" i="9"/>
  <c r="M56" i="9"/>
  <c r="H105" i="5"/>
  <c r="E106" i="5"/>
  <c r="F106" i="5"/>
  <c r="B107" i="5"/>
  <c r="S72" i="10"/>
  <c r="O72" i="10"/>
  <c r="M73" i="10"/>
  <c r="B73" i="10"/>
  <c r="Q72" i="10"/>
  <c r="P72" i="10"/>
  <c r="R72" i="10"/>
  <c r="B67" i="12"/>
  <c r="N68" i="12"/>
  <c r="N74" i="10"/>
  <c r="D72" i="10"/>
  <c r="G73" i="10"/>
  <c r="C72" i="10"/>
  <c r="J74" i="10"/>
  <c r="D106" i="5"/>
  <c r="G107" i="5"/>
  <c r="C106" i="5"/>
  <c r="L56" i="9"/>
  <c r="B56" i="9"/>
  <c r="G67" i="12"/>
  <c r="C66" i="12"/>
  <c r="E67" i="12"/>
  <c r="F67" i="12"/>
  <c r="K67" i="12"/>
  <c r="L68" i="12"/>
  <c r="J68" i="12"/>
  <c r="D66" i="12"/>
  <c r="H72" i="10"/>
  <c r="T72" i="10"/>
  <c r="E73" i="10"/>
  <c r="U72" i="10"/>
  <c r="V72" i="10"/>
  <c r="F73" i="10"/>
  <c r="K73" i="10"/>
  <c r="L74" i="10"/>
  <c r="G56" i="9"/>
  <c r="D55" i="9"/>
  <c r="N57" i="9"/>
  <c r="C55" i="9"/>
  <c r="J57" i="9"/>
  <c r="H106" i="5"/>
  <c r="E107" i="5"/>
  <c r="F107" i="5"/>
  <c r="B108" i="5"/>
  <c r="T66" i="12"/>
  <c r="H66" i="12"/>
  <c r="U66" i="12"/>
  <c r="V66" i="12"/>
  <c r="R67" i="12"/>
  <c r="P67" i="12"/>
  <c r="Q67" i="12"/>
  <c r="S67" i="12"/>
  <c r="M68" i="12"/>
  <c r="B68" i="12"/>
  <c r="O67" i="12"/>
  <c r="H55" i="9"/>
  <c r="E56" i="9"/>
  <c r="G108" i="5"/>
  <c r="D107" i="5"/>
  <c r="C107" i="5"/>
  <c r="S73" i="10"/>
  <c r="Q73" i="10"/>
  <c r="M74" i="10"/>
  <c r="B74" i="10"/>
  <c r="R73" i="10"/>
  <c r="P73" i="10"/>
  <c r="O73" i="10"/>
  <c r="J69" i="12"/>
  <c r="G68" i="12"/>
  <c r="C67" i="12"/>
  <c r="D67" i="12"/>
  <c r="N69" i="12"/>
  <c r="G74" i="10"/>
  <c r="D73" i="10"/>
  <c r="N75" i="10"/>
  <c r="C73" i="10"/>
  <c r="J75" i="10"/>
  <c r="H107" i="5"/>
  <c r="E108" i="5"/>
  <c r="F108" i="5"/>
  <c r="B109" i="5"/>
  <c r="F56" i="9"/>
  <c r="K56" i="9"/>
  <c r="M57" i="9"/>
  <c r="H67" i="12"/>
  <c r="T67" i="12"/>
  <c r="U67" i="12"/>
  <c r="V67" i="12"/>
  <c r="E68" i="12"/>
  <c r="G109" i="5"/>
  <c r="D108" i="5"/>
  <c r="C108" i="5"/>
  <c r="H73" i="10"/>
  <c r="E74" i="10"/>
  <c r="T73" i="10"/>
  <c r="U73" i="10"/>
  <c r="V73" i="10"/>
  <c r="F74" i="10"/>
  <c r="K74" i="10"/>
  <c r="L75" i="10"/>
  <c r="L57" i="9"/>
  <c r="B57" i="9"/>
  <c r="P68" i="12"/>
  <c r="S68" i="12"/>
  <c r="O68" i="12"/>
  <c r="Q68" i="12"/>
  <c r="R68" i="12"/>
  <c r="M69" i="12"/>
  <c r="F68" i="12"/>
  <c r="K68" i="12"/>
  <c r="L69" i="12"/>
  <c r="R74" i="10"/>
  <c r="S74" i="10"/>
  <c r="P74" i="10"/>
  <c r="Q74" i="10"/>
  <c r="O74" i="10"/>
  <c r="M75" i="10"/>
  <c r="B75" i="10"/>
  <c r="H108" i="5"/>
  <c r="E109" i="5"/>
  <c r="F109" i="5"/>
  <c r="B110" i="5"/>
  <c r="N58" i="9"/>
  <c r="G57" i="9"/>
  <c r="D56" i="9"/>
  <c r="C56" i="9"/>
  <c r="J58" i="9"/>
  <c r="B69" i="12"/>
  <c r="N70" i="12"/>
  <c r="G75" i="10"/>
  <c r="D74" i="10"/>
  <c r="N76" i="10"/>
  <c r="C74" i="10"/>
  <c r="J76" i="10"/>
  <c r="G110" i="5"/>
  <c r="D109" i="5"/>
  <c r="C109" i="5"/>
  <c r="E57" i="9"/>
  <c r="H56" i="9"/>
  <c r="D68" i="12"/>
  <c r="J70" i="12"/>
  <c r="C68" i="12"/>
  <c r="H68" i="12"/>
  <c r="G69" i="12"/>
  <c r="T74" i="10"/>
  <c r="E75" i="10"/>
  <c r="H74" i="10"/>
  <c r="U74" i="10"/>
  <c r="V74" i="10"/>
  <c r="F75" i="10"/>
  <c r="K75" i="10"/>
  <c r="L76" i="10"/>
  <c r="F57" i="9"/>
  <c r="K57" i="9"/>
  <c r="M58" i="9"/>
  <c r="H109" i="5"/>
  <c r="E110" i="5"/>
  <c r="F110" i="5"/>
  <c r="B111" i="5"/>
  <c r="T68" i="12"/>
  <c r="U68" i="12"/>
  <c r="V68" i="12"/>
  <c r="E69" i="12"/>
  <c r="F69" i="12"/>
  <c r="K69" i="12"/>
  <c r="L70" i="12"/>
  <c r="L58" i="9"/>
  <c r="B58" i="9"/>
  <c r="P75" i="10"/>
  <c r="O75" i="10"/>
  <c r="S75" i="10"/>
  <c r="R75" i="10"/>
  <c r="Q75" i="10"/>
  <c r="M76" i="10"/>
  <c r="B76" i="10"/>
  <c r="G111" i="5"/>
  <c r="D110" i="5"/>
  <c r="C110" i="5"/>
  <c r="P69" i="12"/>
  <c r="Q69" i="12"/>
  <c r="M70" i="12"/>
  <c r="B70" i="12"/>
  <c r="D69" i="12"/>
  <c r="R69" i="12"/>
  <c r="S69" i="12"/>
  <c r="O69" i="12"/>
  <c r="G76" i="10"/>
  <c r="N77" i="10"/>
  <c r="D75" i="10"/>
  <c r="C75" i="10"/>
  <c r="J77" i="10"/>
  <c r="N59" i="9"/>
  <c r="D57" i="9"/>
  <c r="G58" i="9"/>
  <c r="C57" i="9"/>
  <c r="J59" i="9"/>
  <c r="H110" i="5"/>
  <c r="E111" i="5"/>
  <c r="F111" i="5"/>
  <c r="B112" i="5"/>
  <c r="G70" i="12"/>
  <c r="C69" i="12"/>
  <c r="U69" i="12"/>
  <c r="V69" i="12"/>
  <c r="N71" i="12"/>
  <c r="J71" i="12"/>
  <c r="T75" i="10"/>
  <c r="H75" i="10"/>
  <c r="E76" i="10"/>
  <c r="U75" i="10"/>
  <c r="V75" i="10"/>
  <c r="F76" i="10"/>
  <c r="K76" i="10"/>
  <c r="L77" i="10"/>
  <c r="H57" i="9"/>
  <c r="E58" i="9"/>
  <c r="D111" i="5"/>
  <c r="G112" i="5"/>
  <c r="C111" i="5"/>
  <c r="T69" i="12"/>
  <c r="E70" i="12"/>
  <c r="Q70" i="12"/>
  <c r="H69" i="12"/>
  <c r="P76" i="10"/>
  <c r="S76" i="10"/>
  <c r="M77" i="10"/>
  <c r="B77" i="10"/>
  <c r="R76" i="10"/>
  <c r="O76" i="10"/>
  <c r="Q76" i="10"/>
  <c r="M59" i="9"/>
  <c r="F58" i="9"/>
  <c r="K58" i="9"/>
  <c r="H111" i="5"/>
  <c r="E112" i="5"/>
  <c r="F112" i="5"/>
  <c r="B113" i="5"/>
  <c r="F70" i="12"/>
  <c r="K70" i="12"/>
  <c r="L71" i="12"/>
  <c r="P70" i="12"/>
  <c r="R70" i="12"/>
  <c r="O70" i="12"/>
  <c r="M71" i="12"/>
  <c r="S70" i="12"/>
  <c r="N78" i="10"/>
  <c r="G77" i="10"/>
  <c r="D76" i="10"/>
  <c r="C76" i="10"/>
  <c r="J78" i="10"/>
  <c r="L59" i="9"/>
  <c r="B59" i="9"/>
  <c r="D112" i="5"/>
  <c r="G113" i="5"/>
  <c r="C112" i="5"/>
  <c r="B71" i="12"/>
  <c r="J72" i="12"/>
  <c r="T76" i="10"/>
  <c r="H76" i="10"/>
  <c r="E77" i="10"/>
  <c r="U76" i="10"/>
  <c r="V76" i="10"/>
  <c r="F77" i="10"/>
  <c r="K77" i="10"/>
  <c r="L78" i="10"/>
  <c r="H112" i="5"/>
  <c r="E113" i="5"/>
  <c r="F113" i="5"/>
  <c r="B114" i="5"/>
  <c r="D58" i="9"/>
  <c r="G59" i="9"/>
  <c r="N60" i="9"/>
  <c r="C58" i="9"/>
  <c r="J60" i="9"/>
  <c r="C70" i="12"/>
  <c r="H70" i="12"/>
  <c r="D70" i="12"/>
  <c r="G71" i="12"/>
  <c r="N72" i="12"/>
  <c r="D113" i="5"/>
  <c r="G114" i="5"/>
  <c r="C113" i="5"/>
  <c r="E59" i="9"/>
  <c r="H58" i="9"/>
  <c r="M78" i="10"/>
  <c r="B78" i="10"/>
  <c r="R77" i="10"/>
  <c r="S77" i="10"/>
  <c r="P77" i="10"/>
  <c r="Q77" i="10"/>
  <c r="O77" i="10"/>
  <c r="E71" i="12"/>
  <c r="O71" i="12"/>
  <c r="T70" i="12"/>
  <c r="U70" i="12"/>
  <c r="V70" i="12"/>
  <c r="G78" i="10"/>
  <c r="N79" i="10"/>
  <c r="D77" i="10"/>
  <c r="C77" i="10"/>
  <c r="J79" i="10"/>
  <c r="F59" i="9"/>
  <c r="K59" i="9"/>
  <c r="M60" i="9"/>
  <c r="H113" i="5"/>
  <c r="E114" i="5"/>
  <c r="F114" i="5"/>
  <c r="B115" i="5"/>
  <c r="F71" i="12"/>
  <c r="K71" i="12"/>
  <c r="L72" i="12"/>
  <c r="Q71" i="12"/>
  <c r="P71" i="12"/>
  <c r="M72" i="12"/>
  <c r="R71" i="12"/>
  <c r="S71" i="12"/>
  <c r="L60" i="9"/>
  <c r="B60" i="9"/>
  <c r="T77" i="10"/>
  <c r="H77" i="10"/>
  <c r="E78" i="10"/>
  <c r="U77" i="10"/>
  <c r="V77" i="10"/>
  <c r="F78" i="10"/>
  <c r="K78" i="10"/>
  <c r="L79" i="10"/>
  <c r="G115" i="5"/>
  <c r="D114" i="5"/>
  <c r="C114" i="5"/>
  <c r="B72" i="12"/>
  <c r="N73" i="12"/>
  <c r="M79" i="10"/>
  <c r="B79" i="10"/>
  <c r="O78" i="10"/>
  <c r="P78" i="10"/>
  <c r="R78" i="10"/>
  <c r="Q78" i="10"/>
  <c r="S78" i="10"/>
  <c r="N61" i="9"/>
  <c r="G60" i="9"/>
  <c r="D59" i="9"/>
  <c r="C59" i="9"/>
  <c r="J61" i="9"/>
  <c r="H114" i="5"/>
  <c r="E115" i="5"/>
  <c r="F115" i="5"/>
  <c r="B116" i="5"/>
  <c r="J73" i="12"/>
  <c r="C71" i="12"/>
  <c r="G72" i="12"/>
  <c r="D71" i="12"/>
  <c r="H71" i="12"/>
  <c r="U71" i="12"/>
  <c r="V71" i="12"/>
  <c r="G116" i="5"/>
  <c r="D115" i="5"/>
  <c r="C115" i="5"/>
  <c r="D78" i="10"/>
  <c r="G79" i="10"/>
  <c r="N80" i="10"/>
  <c r="C78" i="10"/>
  <c r="J80" i="10"/>
  <c r="E60" i="9"/>
  <c r="H59" i="9"/>
  <c r="T71" i="12"/>
  <c r="E72" i="12"/>
  <c r="M61" i="9"/>
  <c r="F60" i="9"/>
  <c r="K60" i="9"/>
  <c r="E79" i="10"/>
  <c r="H78" i="10"/>
  <c r="T78" i="10"/>
  <c r="U78" i="10"/>
  <c r="V78" i="10"/>
  <c r="F79" i="10"/>
  <c r="K79" i="10"/>
  <c r="L80" i="10"/>
  <c r="H115" i="5"/>
  <c r="E116" i="5"/>
  <c r="F116" i="5"/>
  <c r="B117" i="5"/>
  <c r="R72" i="12"/>
  <c r="P72" i="12"/>
  <c r="Q72" i="12"/>
  <c r="F72" i="12"/>
  <c r="K72" i="12"/>
  <c r="L73" i="12"/>
  <c r="O72" i="12"/>
  <c r="M73" i="12"/>
  <c r="S72" i="12"/>
  <c r="D116" i="5"/>
  <c r="G117" i="5"/>
  <c r="C116" i="5"/>
  <c r="Q79" i="10"/>
  <c r="M80" i="10"/>
  <c r="B80" i="10"/>
  <c r="S79" i="10"/>
  <c r="P79" i="10"/>
  <c r="O79" i="10"/>
  <c r="R79" i="10"/>
  <c r="B61" i="9"/>
  <c r="L61" i="9"/>
  <c r="B73" i="12"/>
  <c r="J74" i="12"/>
  <c r="N81" i="10"/>
  <c r="G80" i="10"/>
  <c r="D79" i="10"/>
  <c r="C79" i="10"/>
  <c r="J81" i="10"/>
  <c r="H116" i="5"/>
  <c r="E117" i="5"/>
  <c r="F117" i="5"/>
  <c r="B118" i="5"/>
  <c r="G61" i="9"/>
  <c r="N62" i="9"/>
  <c r="D60" i="9"/>
  <c r="C60" i="9"/>
  <c r="J62" i="9"/>
  <c r="G73" i="12"/>
  <c r="D72" i="12"/>
  <c r="C72" i="12"/>
  <c r="N74" i="12"/>
  <c r="H79" i="10"/>
  <c r="E80" i="10"/>
  <c r="T79" i="10"/>
  <c r="U79" i="10"/>
  <c r="V79" i="10"/>
  <c r="F80" i="10"/>
  <c r="K80" i="10"/>
  <c r="L81" i="10"/>
  <c r="D117" i="5"/>
  <c r="G118" i="5"/>
  <c r="C117" i="5"/>
  <c r="E61" i="9"/>
  <c r="H60" i="9"/>
  <c r="E73" i="12"/>
  <c r="H72" i="12"/>
  <c r="T72" i="12"/>
  <c r="U72" i="12"/>
  <c r="V72" i="12"/>
  <c r="F61" i="9"/>
  <c r="K61" i="9"/>
  <c r="M62" i="9"/>
  <c r="H117" i="5"/>
  <c r="E118" i="5"/>
  <c r="F118" i="5"/>
  <c r="B119" i="5"/>
  <c r="S80" i="10"/>
  <c r="Q80" i="10"/>
  <c r="P80" i="10"/>
  <c r="M81" i="10"/>
  <c r="B81" i="10"/>
  <c r="O80" i="10"/>
  <c r="R80" i="10"/>
  <c r="M74" i="12"/>
  <c r="P73" i="12"/>
  <c r="F73" i="12"/>
  <c r="K73" i="12"/>
  <c r="L74" i="12"/>
  <c r="Q73" i="12"/>
  <c r="S73" i="12"/>
  <c r="O73" i="12"/>
  <c r="R73" i="12"/>
  <c r="G81" i="10"/>
  <c r="D80" i="10"/>
  <c r="N82" i="10"/>
  <c r="C80" i="10"/>
  <c r="J82" i="10"/>
  <c r="G119" i="5"/>
  <c r="D118" i="5"/>
  <c r="C118" i="5"/>
  <c r="L62" i="9"/>
  <c r="B62" i="9"/>
  <c r="B74" i="12"/>
  <c r="C73" i="12"/>
  <c r="E81" i="10"/>
  <c r="H80" i="10"/>
  <c r="T80" i="10"/>
  <c r="U80" i="10"/>
  <c r="V80" i="10"/>
  <c r="F81" i="10"/>
  <c r="K81" i="10"/>
  <c r="L82" i="10"/>
  <c r="G62" i="9"/>
  <c r="N63" i="9"/>
  <c r="D61" i="9"/>
  <c r="C61" i="9"/>
  <c r="J63" i="9"/>
  <c r="H118" i="5"/>
  <c r="E119" i="5"/>
  <c r="F119" i="5"/>
  <c r="B120" i="5"/>
  <c r="D73" i="12"/>
  <c r="J75" i="12"/>
  <c r="G74" i="12"/>
  <c r="N75" i="12"/>
  <c r="H73" i="12"/>
  <c r="E74" i="12"/>
  <c r="T73" i="12"/>
  <c r="U73" i="12"/>
  <c r="V73" i="12"/>
  <c r="D119" i="5"/>
  <c r="G120" i="5"/>
  <c r="C119" i="5"/>
  <c r="P81" i="10"/>
  <c r="Q81" i="10"/>
  <c r="O81" i="10"/>
  <c r="R81" i="10"/>
  <c r="S81" i="10"/>
  <c r="M82" i="10"/>
  <c r="B82" i="10"/>
  <c r="H61" i="9"/>
  <c r="E62" i="9"/>
  <c r="F74" i="12"/>
  <c r="K74" i="12"/>
  <c r="L75" i="12"/>
  <c r="M75" i="12"/>
  <c r="R74" i="12"/>
  <c r="Q74" i="12"/>
  <c r="P74" i="12"/>
  <c r="O74" i="12"/>
  <c r="S74" i="12"/>
  <c r="N83" i="10"/>
  <c r="D81" i="10"/>
  <c r="G82" i="10"/>
  <c r="C81" i="10"/>
  <c r="J83" i="10"/>
  <c r="F62" i="9"/>
  <c r="K62" i="9"/>
  <c r="M63" i="9"/>
  <c r="H119" i="5"/>
  <c r="E120" i="5"/>
  <c r="F120" i="5"/>
  <c r="B121" i="5"/>
  <c r="B75" i="12"/>
  <c r="J76" i="12"/>
  <c r="L63" i="9"/>
  <c r="B63" i="9"/>
  <c r="H81" i="10"/>
  <c r="T81" i="10"/>
  <c r="E82" i="10"/>
  <c r="U81" i="10"/>
  <c r="V81" i="10"/>
  <c r="F82" i="10"/>
  <c r="K82" i="10"/>
  <c r="L83" i="10"/>
  <c r="G121" i="5"/>
  <c r="D120" i="5"/>
  <c r="C120" i="5"/>
  <c r="N76" i="12"/>
  <c r="C74" i="12"/>
  <c r="G75" i="12"/>
  <c r="D74" i="12"/>
  <c r="H74" i="12"/>
  <c r="T74" i="12"/>
  <c r="E75" i="12"/>
  <c r="U74" i="12"/>
  <c r="V74" i="12"/>
  <c r="H120" i="5"/>
  <c r="E121" i="5"/>
  <c r="F121" i="5"/>
  <c r="B122" i="5"/>
  <c r="S82" i="10"/>
  <c r="R82" i="10"/>
  <c r="M83" i="10"/>
  <c r="B83" i="10"/>
  <c r="Q82" i="10"/>
  <c r="P82" i="10"/>
  <c r="O82" i="10"/>
  <c r="D62" i="9"/>
  <c r="G63" i="9"/>
  <c r="N64" i="9"/>
  <c r="C62" i="9"/>
  <c r="J64" i="9"/>
  <c r="Q75" i="12"/>
  <c r="R75" i="12"/>
  <c r="S75" i="12"/>
  <c r="O75" i="12"/>
  <c r="F75" i="12"/>
  <c r="K75" i="12"/>
  <c r="L76" i="12"/>
  <c r="P75" i="12"/>
  <c r="M76" i="12"/>
  <c r="H62" i="9"/>
  <c r="E63" i="9"/>
  <c r="D82" i="10"/>
  <c r="G83" i="10"/>
  <c r="N84" i="10"/>
  <c r="C82" i="10"/>
  <c r="J84" i="10"/>
  <c r="D121" i="5"/>
  <c r="G122" i="5"/>
  <c r="C121" i="5"/>
  <c r="B76" i="12"/>
  <c r="D75" i="12"/>
  <c r="H82" i="10"/>
  <c r="T82" i="10"/>
  <c r="E83" i="10"/>
  <c r="U82" i="10"/>
  <c r="V82" i="10"/>
  <c r="F83" i="10"/>
  <c r="K83" i="10"/>
  <c r="L84" i="10"/>
  <c r="M64" i="9"/>
  <c r="F63" i="9"/>
  <c r="K63" i="9"/>
  <c r="H121" i="5"/>
  <c r="E122" i="5"/>
  <c r="F122" i="5"/>
  <c r="B123" i="5"/>
  <c r="N77" i="12"/>
  <c r="J77" i="12"/>
  <c r="G76" i="12"/>
  <c r="C75" i="12"/>
  <c r="E76" i="12"/>
  <c r="G123" i="5"/>
  <c r="D122" i="5"/>
  <c r="C122" i="5"/>
  <c r="O83" i="10"/>
  <c r="S83" i="10"/>
  <c r="P83" i="10"/>
  <c r="M84" i="10"/>
  <c r="B84" i="10"/>
  <c r="R83" i="10"/>
  <c r="Q83" i="10"/>
  <c r="B64" i="9"/>
  <c r="L64" i="9"/>
  <c r="U75" i="12"/>
  <c r="V75" i="12"/>
  <c r="H75" i="12"/>
  <c r="T75" i="12"/>
  <c r="Q76" i="12"/>
  <c r="O76" i="12"/>
  <c r="R76" i="12"/>
  <c r="F76" i="12"/>
  <c r="K76" i="12"/>
  <c r="L77" i="12"/>
  <c r="S76" i="12"/>
  <c r="P76" i="12"/>
  <c r="M77" i="12"/>
  <c r="N85" i="10"/>
  <c r="G84" i="10"/>
  <c r="D83" i="10"/>
  <c r="C83" i="10"/>
  <c r="J85" i="10"/>
  <c r="G64" i="9"/>
  <c r="D63" i="9"/>
  <c r="N65" i="9"/>
  <c r="C63" i="9"/>
  <c r="J65" i="9"/>
  <c r="H122" i="5"/>
  <c r="E123" i="5"/>
  <c r="F123" i="5"/>
  <c r="B124" i="5"/>
  <c r="B77" i="12"/>
  <c r="D76" i="12"/>
  <c r="D123" i="5"/>
  <c r="G124" i="5"/>
  <c r="C123" i="5"/>
  <c r="H83" i="10"/>
  <c r="T83" i="10"/>
  <c r="E84" i="10"/>
  <c r="U83" i="10"/>
  <c r="V83" i="10"/>
  <c r="F84" i="10"/>
  <c r="K84" i="10"/>
  <c r="L85" i="10"/>
  <c r="H63" i="9"/>
  <c r="E64" i="9"/>
  <c r="C76" i="12"/>
  <c r="E77" i="12"/>
  <c r="J78" i="12"/>
  <c r="N78" i="12"/>
  <c r="G77" i="12"/>
  <c r="H123" i="5"/>
  <c r="E124" i="5"/>
  <c r="F124" i="5"/>
  <c r="B125" i="5"/>
  <c r="O84" i="10"/>
  <c r="R84" i="10"/>
  <c r="S84" i="10"/>
  <c r="P84" i="10"/>
  <c r="Q84" i="10"/>
  <c r="M85" i="10"/>
  <c r="B85" i="10"/>
  <c r="F64" i="9"/>
  <c r="K64" i="9"/>
  <c r="M65" i="9"/>
  <c r="H76" i="12"/>
  <c r="U76" i="12"/>
  <c r="V76" i="12"/>
  <c r="T76" i="12"/>
  <c r="P77" i="12"/>
  <c r="F77" i="12"/>
  <c r="K77" i="12"/>
  <c r="L78" i="12"/>
  <c r="O77" i="12"/>
  <c r="R77" i="12"/>
  <c r="M78" i="12"/>
  <c r="Q77" i="12"/>
  <c r="S77" i="12"/>
  <c r="N86" i="10"/>
  <c r="G85" i="10"/>
  <c r="D84" i="10"/>
  <c r="J86" i="10"/>
  <c r="C84" i="10"/>
  <c r="D124" i="5"/>
  <c r="G125" i="5"/>
  <c r="C124" i="5"/>
  <c r="B65" i="9"/>
  <c r="L65" i="9"/>
  <c r="B78" i="12"/>
  <c r="C77" i="12"/>
  <c r="E85" i="10"/>
  <c r="H84" i="10"/>
  <c r="T84" i="10"/>
  <c r="U84" i="10"/>
  <c r="V84" i="10"/>
  <c r="F85" i="10"/>
  <c r="K85" i="10"/>
  <c r="L86" i="10"/>
  <c r="N66" i="9"/>
  <c r="D64" i="9"/>
  <c r="G65" i="9"/>
  <c r="C64" i="9"/>
  <c r="J66" i="9"/>
  <c r="H124" i="5"/>
  <c r="E125" i="5"/>
  <c r="F125" i="5"/>
  <c r="B126" i="5"/>
  <c r="J79" i="12"/>
  <c r="D77" i="12"/>
  <c r="G78" i="12"/>
  <c r="N79" i="12"/>
  <c r="E78" i="12"/>
  <c r="T77" i="12"/>
  <c r="H77" i="12"/>
  <c r="U77" i="12"/>
  <c r="V77" i="12"/>
  <c r="E65" i="9"/>
  <c r="H64" i="9"/>
  <c r="G126" i="5"/>
  <c r="D125" i="5"/>
  <c r="C125" i="5"/>
  <c r="O85" i="10"/>
  <c r="P85" i="10"/>
  <c r="M86" i="10"/>
  <c r="B86" i="10"/>
  <c r="R85" i="10"/>
  <c r="S85" i="10"/>
  <c r="Q85" i="10"/>
  <c r="R78" i="12"/>
  <c r="Q78" i="12"/>
  <c r="P78" i="12"/>
  <c r="F78" i="12"/>
  <c r="K78" i="12"/>
  <c r="L79" i="12"/>
  <c r="M79" i="12"/>
  <c r="O78" i="12"/>
  <c r="S78" i="12"/>
  <c r="D85" i="10"/>
  <c r="G86" i="10"/>
  <c r="N87" i="10"/>
  <c r="C85" i="10"/>
  <c r="J87" i="10"/>
  <c r="H125" i="5"/>
  <c r="E126" i="5"/>
  <c r="F126" i="5"/>
  <c r="B127" i="5"/>
  <c r="F65" i="9"/>
  <c r="K65" i="9"/>
  <c r="M66" i="9"/>
  <c r="B79" i="12"/>
  <c r="D78" i="12"/>
  <c r="G127" i="5"/>
  <c r="D126" i="5"/>
  <c r="C126" i="5"/>
  <c r="T85" i="10"/>
  <c r="E86" i="10"/>
  <c r="H85" i="10"/>
  <c r="U85" i="10"/>
  <c r="V85" i="10"/>
  <c r="F86" i="10"/>
  <c r="K86" i="10"/>
  <c r="L87" i="10"/>
  <c r="L66" i="9"/>
  <c r="B66" i="9"/>
  <c r="G79" i="12"/>
  <c r="J80" i="12"/>
  <c r="C78" i="12"/>
  <c r="T78" i="12"/>
  <c r="N80" i="12"/>
  <c r="P86" i="10"/>
  <c r="S86" i="10"/>
  <c r="Q86" i="10"/>
  <c r="R86" i="10"/>
  <c r="O86" i="10"/>
  <c r="M87" i="10"/>
  <c r="B87" i="10"/>
  <c r="H126" i="5"/>
  <c r="E127" i="5"/>
  <c r="F127" i="5"/>
  <c r="B128" i="5"/>
  <c r="N67" i="9"/>
  <c r="G66" i="9"/>
  <c r="D65" i="9"/>
  <c r="C65" i="9"/>
  <c r="J67" i="9"/>
  <c r="E79" i="12"/>
  <c r="R79" i="12"/>
  <c r="H78" i="12"/>
  <c r="U78" i="12"/>
  <c r="V78" i="12"/>
  <c r="D86" i="10"/>
  <c r="G87" i="10"/>
  <c r="N88" i="10"/>
  <c r="C86" i="10"/>
  <c r="J88" i="10"/>
  <c r="G128" i="5"/>
  <c r="D127" i="5"/>
  <c r="C127" i="5"/>
  <c r="H65" i="9"/>
  <c r="E66" i="9"/>
  <c r="F79" i="12"/>
  <c r="K79" i="12"/>
  <c r="L80" i="12"/>
  <c r="O79" i="12"/>
  <c r="S79" i="12"/>
  <c r="Q79" i="12"/>
  <c r="P79" i="12"/>
  <c r="M80" i="12"/>
  <c r="F66" i="9"/>
  <c r="K66" i="9"/>
  <c r="M67" i="9"/>
  <c r="H86" i="10"/>
  <c r="E87" i="10"/>
  <c r="T86" i="10"/>
  <c r="U86" i="10"/>
  <c r="V86" i="10"/>
  <c r="F87" i="10"/>
  <c r="K87" i="10"/>
  <c r="L88" i="10"/>
  <c r="H127" i="5"/>
  <c r="E128" i="5"/>
  <c r="F128" i="5"/>
  <c r="B129" i="5"/>
  <c r="B80" i="12"/>
  <c r="C79" i="12"/>
  <c r="T79" i="12"/>
  <c r="O87" i="10"/>
  <c r="S87" i="10"/>
  <c r="P87" i="10"/>
  <c r="R87" i="10"/>
  <c r="Q87" i="10"/>
  <c r="M88" i="10"/>
  <c r="B88" i="10"/>
  <c r="L67" i="9"/>
  <c r="B67" i="9"/>
  <c r="D128" i="5"/>
  <c r="G129" i="5"/>
  <c r="C128" i="5"/>
  <c r="D79" i="12"/>
  <c r="G80" i="12"/>
  <c r="N81" i="12"/>
  <c r="J81" i="12"/>
  <c r="E80" i="12"/>
  <c r="M81" i="12"/>
  <c r="H79" i="12"/>
  <c r="U79" i="12"/>
  <c r="V79" i="12"/>
  <c r="G88" i="10"/>
  <c r="D87" i="10"/>
  <c r="N89" i="10"/>
  <c r="C87" i="10"/>
  <c r="J89" i="10"/>
  <c r="N68" i="9"/>
  <c r="D66" i="9"/>
  <c r="G67" i="9"/>
  <c r="C66" i="9"/>
  <c r="J68" i="9"/>
  <c r="H128" i="5"/>
  <c r="E129" i="5"/>
  <c r="F129" i="5"/>
  <c r="B130" i="5"/>
  <c r="Q80" i="12"/>
  <c r="R80" i="12"/>
  <c r="P80" i="12"/>
  <c r="S80" i="12"/>
  <c r="F80" i="12"/>
  <c r="K80" i="12"/>
  <c r="L81" i="12"/>
  <c r="B81" i="12"/>
  <c r="C80" i="12"/>
  <c r="O80" i="12"/>
  <c r="E88" i="10"/>
  <c r="H87" i="10"/>
  <c r="T87" i="10"/>
  <c r="U87" i="10"/>
  <c r="V87" i="10"/>
  <c r="F88" i="10"/>
  <c r="K88" i="10"/>
  <c r="L89" i="10"/>
  <c r="D129" i="5"/>
  <c r="G130" i="5"/>
  <c r="C129" i="5"/>
  <c r="H66" i="9"/>
  <c r="E67" i="9"/>
  <c r="D80" i="12"/>
  <c r="J82" i="12"/>
  <c r="G81" i="12"/>
  <c r="N82" i="12"/>
  <c r="T80" i="12"/>
  <c r="E81" i="12"/>
  <c r="U80" i="12"/>
  <c r="V80" i="12"/>
  <c r="H80" i="12"/>
  <c r="M68" i="9"/>
  <c r="F67" i="9"/>
  <c r="K67" i="9"/>
  <c r="H129" i="5"/>
  <c r="E130" i="5"/>
  <c r="F130" i="5"/>
  <c r="B131" i="5"/>
  <c r="P88" i="10"/>
  <c r="M89" i="10"/>
  <c r="B89" i="10"/>
  <c r="O88" i="10"/>
  <c r="R88" i="10"/>
  <c r="Q88" i="10"/>
  <c r="S88" i="10"/>
  <c r="F81" i="12"/>
  <c r="K81" i="12"/>
  <c r="L82" i="12"/>
  <c r="O81" i="12"/>
  <c r="Q81" i="12"/>
  <c r="R81" i="12"/>
  <c r="P81" i="12"/>
  <c r="M82" i="12"/>
  <c r="S81" i="12"/>
  <c r="N90" i="10"/>
  <c r="G89" i="10"/>
  <c r="D88" i="10"/>
  <c r="C88" i="10"/>
  <c r="J90" i="10"/>
  <c r="G131" i="5"/>
  <c r="D130" i="5"/>
  <c r="C130" i="5"/>
  <c r="B68" i="9"/>
  <c r="L68" i="9"/>
  <c r="B82" i="12"/>
  <c r="H130" i="5"/>
  <c r="E131" i="5"/>
  <c r="F131" i="5"/>
  <c r="B132" i="5"/>
  <c r="H88" i="10"/>
  <c r="T88" i="10"/>
  <c r="E89" i="10"/>
  <c r="U88" i="10"/>
  <c r="V88" i="10"/>
  <c r="F89" i="10"/>
  <c r="K89" i="10"/>
  <c r="L90" i="10"/>
  <c r="N69" i="9"/>
  <c r="G68" i="9"/>
  <c r="D67" i="9"/>
  <c r="C67" i="9"/>
  <c r="J69" i="9"/>
  <c r="J83" i="12"/>
  <c r="G82" i="12"/>
  <c r="N83" i="12"/>
  <c r="C81" i="12"/>
  <c r="D81" i="12"/>
  <c r="O89" i="10"/>
  <c r="R89" i="10"/>
  <c r="Q89" i="10"/>
  <c r="M90" i="10"/>
  <c r="B90" i="10"/>
  <c r="P89" i="10"/>
  <c r="S89" i="10"/>
  <c r="H67" i="9"/>
  <c r="E68" i="9"/>
  <c r="G132" i="5"/>
  <c r="D131" i="5"/>
  <c r="C131" i="5"/>
  <c r="H81" i="12"/>
  <c r="E82" i="12"/>
  <c r="U81" i="12"/>
  <c r="V81" i="12"/>
  <c r="T81" i="12"/>
  <c r="N91" i="10"/>
  <c r="D89" i="10"/>
  <c r="G90" i="10"/>
  <c r="C89" i="10"/>
  <c r="J91" i="10"/>
  <c r="H131" i="5"/>
  <c r="E132" i="5"/>
  <c r="F132" i="5"/>
  <c r="B133" i="5"/>
  <c r="M69" i="9"/>
  <c r="F68" i="9"/>
  <c r="K68" i="9"/>
  <c r="Q82" i="12"/>
  <c r="O82" i="12"/>
  <c r="M83" i="12"/>
  <c r="S82" i="12"/>
  <c r="F82" i="12"/>
  <c r="K82" i="12"/>
  <c r="L83" i="12"/>
  <c r="B83" i="12"/>
  <c r="R82" i="12"/>
  <c r="P82" i="12"/>
  <c r="G133" i="5"/>
  <c r="D132" i="5"/>
  <c r="C132" i="5"/>
  <c r="H89" i="10"/>
  <c r="E90" i="10"/>
  <c r="T89" i="10"/>
  <c r="U89" i="10"/>
  <c r="V89" i="10"/>
  <c r="F90" i="10"/>
  <c r="K90" i="10"/>
  <c r="L91" i="10"/>
  <c r="L69" i="9"/>
  <c r="B69" i="9"/>
  <c r="C82" i="12"/>
  <c r="N84" i="12"/>
  <c r="G83" i="12"/>
  <c r="D82" i="12"/>
  <c r="J84" i="12"/>
  <c r="M91" i="10"/>
  <c r="B91" i="10"/>
  <c r="O90" i="10"/>
  <c r="R90" i="10"/>
  <c r="S90" i="10"/>
  <c r="Q90" i="10"/>
  <c r="P90" i="10"/>
  <c r="H132" i="5"/>
  <c r="E133" i="5"/>
  <c r="F133" i="5"/>
  <c r="B134" i="5"/>
  <c r="D68" i="9"/>
  <c r="N70" i="9"/>
  <c r="G69" i="9"/>
  <c r="C68" i="9"/>
  <c r="J70" i="9"/>
  <c r="E83" i="12"/>
  <c r="H82" i="12"/>
  <c r="U82" i="12"/>
  <c r="V82" i="12"/>
  <c r="T82" i="12"/>
  <c r="N92" i="10"/>
  <c r="G91" i="10"/>
  <c r="D90" i="10"/>
  <c r="C90" i="10"/>
  <c r="J92" i="10"/>
  <c r="H68" i="9"/>
  <c r="E69" i="9"/>
  <c r="D133" i="5"/>
  <c r="G134" i="5"/>
  <c r="C133" i="5"/>
  <c r="S83" i="12"/>
  <c r="P83" i="12"/>
  <c r="M84" i="12"/>
  <c r="R83" i="12"/>
  <c r="Q83" i="12"/>
  <c r="F83" i="12"/>
  <c r="K83" i="12"/>
  <c r="L84" i="12"/>
  <c r="B84" i="12"/>
  <c r="O83" i="12"/>
  <c r="T90" i="10"/>
  <c r="H90" i="10"/>
  <c r="E91" i="10"/>
  <c r="U90" i="10"/>
  <c r="V90" i="10"/>
  <c r="F91" i="10"/>
  <c r="K91" i="10"/>
  <c r="L92" i="10"/>
  <c r="F69" i="9"/>
  <c r="K69" i="9"/>
  <c r="M70" i="9"/>
  <c r="H133" i="5"/>
  <c r="E134" i="5"/>
  <c r="F134" i="5"/>
  <c r="B135" i="5"/>
  <c r="N85" i="12"/>
  <c r="J85" i="12"/>
  <c r="C83" i="12"/>
  <c r="D83" i="12"/>
  <c r="G84" i="12"/>
  <c r="D134" i="5"/>
  <c r="G135" i="5"/>
  <c r="C134" i="5"/>
  <c r="L70" i="9"/>
  <c r="B70" i="9"/>
  <c r="M92" i="10"/>
  <c r="B92" i="10"/>
  <c r="R91" i="10"/>
  <c r="P91" i="10"/>
  <c r="Q91" i="10"/>
  <c r="S91" i="10"/>
  <c r="O91" i="10"/>
  <c r="E84" i="12"/>
  <c r="U83" i="12"/>
  <c r="V83" i="12"/>
  <c r="H83" i="12"/>
  <c r="T83" i="12"/>
  <c r="G92" i="10"/>
  <c r="N93" i="10"/>
  <c r="D91" i="10"/>
  <c r="C91" i="10"/>
  <c r="J93" i="10"/>
  <c r="D69" i="9"/>
  <c r="G70" i="9"/>
  <c r="N71" i="9"/>
  <c r="C69" i="9"/>
  <c r="J71" i="9"/>
  <c r="H134" i="5"/>
  <c r="E135" i="5"/>
  <c r="F135" i="5"/>
  <c r="B136" i="5"/>
  <c r="S84" i="12"/>
  <c r="Q84" i="12"/>
  <c r="O84" i="12"/>
  <c r="R84" i="12"/>
  <c r="M85" i="12"/>
  <c r="P84" i="12"/>
  <c r="F84" i="12"/>
  <c r="K84" i="12"/>
  <c r="L85" i="12"/>
  <c r="B85" i="12"/>
  <c r="T91" i="10"/>
  <c r="E92" i="10"/>
  <c r="H91" i="10"/>
  <c r="U91" i="10"/>
  <c r="V91" i="10"/>
  <c r="F92" i="10"/>
  <c r="K92" i="10"/>
  <c r="L93" i="10"/>
  <c r="E70" i="9"/>
  <c r="H69" i="9"/>
  <c r="D135" i="5"/>
  <c r="G136" i="5"/>
  <c r="C135" i="5"/>
  <c r="C84" i="12"/>
  <c r="J86" i="12"/>
  <c r="G85" i="12"/>
  <c r="N86" i="12"/>
  <c r="D84" i="12"/>
  <c r="M93" i="10"/>
  <c r="B93" i="10"/>
  <c r="S92" i="10"/>
  <c r="Q92" i="10"/>
  <c r="O92" i="10"/>
  <c r="R92" i="10"/>
  <c r="P92" i="10"/>
  <c r="M71" i="9"/>
  <c r="F70" i="9"/>
  <c r="K70" i="9"/>
  <c r="H135" i="5"/>
  <c r="E136" i="5"/>
  <c r="F136" i="5"/>
  <c r="B137" i="5"/>
  <c r="T84" i="12"/>
  <c r="H84" i="12"/>
  <c r="E85" i="12"/>
  <c r="U84" i="12"/>
  <c r="V84" i="12"/>
  <c r="N94" i="10"/>
  <c r="G93" i="10"/>
  <c r="D92" i="10"/>
  <c r="C92" i="10"/>
  <c r="J94" i="10"/>
  <c r="L71" i="9"/>
  <c r="B71" i="9"/>
  <c r="G137" i="5"/>
  <c r="D136" i="5"/>
  <c r="C136" i="5"/>
  <c r="P85" i="12"/>
  <c r="Q85" i="12"/>
  <c r="F85" i="12"/>
  <c r="K85" i="12"/>
  <c r="L86" i="12"/>
  <c r="O85" i="12"/>
  <c r="M86" i="12"/>
  <c r="S85" i="12"/>
  <c r="R85" i="12"/>
  <c r="E93" i="10"/>
  <c r="T92" i="10"/>
  <c r="H92" i="10"/>
  <c r="U92" i="10"/>
  <c r="V92" i="10"/>
  <c r="F93" i="10"/>
  <c r="K93" i="10"/>
  <c r="L94" i="10"/>
  <c r="D70" i="9"/>
  <c r="G71" i="9"/>
  <c r="C70" i="9"/>
  <c r="N72" i="9"/>
  <c r="J72" i="9"/>
  <c r="H136" i="5"/>
  <c r="E137" i="5"/>
  <c r="F137" i="5"/>
  <c r="B138" i="5"/>
  <c r="B86" i="12"/>
  <c r="C85" i="12"/>
  <c r="D137" i="5"/>
  <c r="G138" i="5"/>
  <c r="C137" i="5"/>
  <c r="S93" i="10"/>
  <c r="R93" i="10"/>
  <c r="O93" i="10"/>
  <c r="Q93" i="10"/>
  <c r="P93" i="10"/>
  <c r="M94" i="10"/>
  <c r="B94" i="10"/>
  <c r="H70" i="9"/>
  <c r="E71" i="9"/>
  <c r="D85" i="12"/>
  <c r="N87" i="12"/>
  <c r="G86" i="12"/>
  <c r="J87" i="12"/>
  <c r="U85" i="12"/>
  <c r="V85" i="12"/>
  <c r="E86" i="12"/>
  <c r="H85" i="12"/>
  <c r="T85" i="12"/>
  <c r="F71" i="9"/>
  <c r="K71" i="9"/>
  <c r="M72" i="9"/>
  <c r="H137" i="5"/>
  <c r="E138" i="5"/>
  <c r="F138" i="5"/>
  <c r="B139" i="5"/>
  <c r="D93" i="10"/>
  <c r="G94" i="10"/>
  <c r="N95" i="10"/>
  <c r="C93" i="10"/>
  <c r="J95" i="10"/>
  <c r="S86" i="12"/>
  <c r="P86" i="12"/>
  <c r="R86" i="12"/>
  <c r="O86" i="12"/>
  <c r="F86" i="12"/>
  <c r="K86" i="12"/>
  <c r="L87" i="12"/>
  <c r="Q86" i="12"/>
  <c r="M87" i="12"/>
  <c r="T93" i="10"/>
  <c r="E94" i="10"/>
  <c r="H93" i="10"/>
  <c r="U93" i="10"/>
  <c r="V93" i="10"/>
  <c r="F94" i="10"/>
  <c r="K94" i="10"/>
  <c r="L95" i="10"/>
  <c r="D138" i="5"/>
  <c r="G139" i="5"/>
  <c r="C138" i="5"/>
  <c r="L72" i="9"/>
  <c r="B72" i="9"/>
  <c r="B87" i="12"/>
  <c r="N88" i="12"/>
  <c r="H138" i="5"/>
  <c r="E139" i="5"/>
  <c r="F139" i="5"/>
  <c r="B140" i="5"/>
  <c r="P94" i="10"/>
  <c r="Q94" i="10"/>
  <c r="M95" i="10"/>
  <c r="B95" i="10"/>
  <c r="S94" i="10"/>
  <c r="O94" i="10"/>
  <c r="R94" i="10"/>
  <c r="N73" i="9"/>
  <c r="G72" i="9"/>
  <c r="D71" i="9"/>
  <c r="C71" i="9"/>
  <c r="J73" i="9"/>
  <c r="G87" i="12"/>
  <c r="J88" i="12"/>
  <c r="D86" i="12"/>
  <c r="C86" i="12"/>
  <c r="T86" i="12"/>
  <c r="D94" i="10"/>
  <c r="G95" i="10"/>
  <c r="N96" i="10"/>
  <c r="C94" i="10"/>
  <c r="J96" i="10"/>
  <c r="E72" i="9"/>
  <c r="H71" i="9"/>
  <c r="G140" i="5"/>
  <c r="D139" i="5"/>
  <c r="C139" i="5"/>
  <c r="H86" i="12"/>
  <c r="E87" i="12"/>
  <c r="F87" i="12"/>
  <c r="K87" i="12"/>
  <c r="L88" i="12"/>
  <c r="U86" i="12"/>
  <c r="V86" i="12"/>
  <c r="T94" i="10"/>
  <c r="H94" i="10"/>
  <c r="E95" i="10"/>
  <c r="U94" i="10"/>
  <c r="V94" i="10"/>
  <c r="F95" i="10"/>
  <c r="K95" i="10"/>
  <c r="L96" i="10"/>
  <c r="H139" i="5"/>
  <c r="E140" i="5"/>
  <c r="F140" i="5"/>
  <c r="B141" i="5"/>
  <c r="F72" i="9"/>
  <c r="K72" i="9"/>
  <c r="M73" i="9"/>
  <c r="R87" i="12"/>
  <c r="Q87" i="12"/>
  <c r="M88" i="12"/>
  <c r="B88" i="12"/>
  <c r="N89" i="12"/>
  <c r="S87" i="12"/>
  <c r="O87" i="12"/>
  <c r="P87" i="12"/>
  <c r="P95" i="10"/>
  <c r="R95" i="10"/>
  <c r="O95" i="10"/>
  <c r="M96" i="10"/>
  <c r="B96" i="10"/>
  <c r="Q95" i="10"/>
  <c r="S95" i="10"/>
  <c r="D140" i="5"/>
  <c r="G141" i="5"/>
  <c r="C140" i="5"/>
  <c r="L73" i="9"/>
  <c r="B73" i="9"/>
  <c r="C87" i="12"/>
  <c r="E88" i="12"/>
  <c r="D87" i="12"/>
  <c r="J89" i="12"/>
  <c r="G88" i="12"/>
  <c r="G96" i="10"/>
  <c r="N97" i="10"/>
  <c r="D95" i="10"/>
  <c r="C95" i="10"/>
  <c r="J97" i="10"/>
  <c r="G73" i="9"/>
  <c r="D72" i="9"/>
  <c r="N74" i="9"/>
  <c r="C72" i="9"/>
  <c r="J74" i="9"/>
  <c r="H140" i="5"/>
  <c r="E141" i="5"/>
  <c r="F141" i="5"/>
  <c r="B142" i="5"/>
  <c r="U87" i="12"/>
  <c r="V87" i="12"/>
  <c r="T87" i="12"/>
  <c r="H87" i="12"/>
  <c r="R88" i="12"/>
  <c r="F88" i="12"/>
  <c r="K88" i="12"/>
  <c r="L89" i="12"/>
  <c r="P88" i="12"/>
  <c r="S88" i="12"/>
  <c r="M89" i="12"/>
  <c r="Q88" i="12"/>
  <c r="O88" i="12"/>
  <c r="E96" i="10"/>
  <c r="T95" i="10"/>
  <c r="H95" i="10"/>
  <c r="U95" i="10"/>
  <c r="V95" i="10"/>
  <c r="F96" i="10"/>
  <c r="K96" i="10"/>
  <c r="L97" i="10"/>
  <c r="H72" i="9"/>
  <c r="E73" i="9"/>
  <c r="D141" i="5"/>
  <c r="G142" i="5"/>
  <c r="C141" i="5"/>
  <c r="B89" i="12"/>
  <c r="D88" i="12"/>
  <c r="H141" i="5"/>
  <c r="E142" i="5"/>
  <c r="F142" i="5"/>
  <c r="B143" i="5"/>
  <c r="F73" i="9"/>
  <c r="K73" i="9"/>
  <c r="M74" i="9"/>
  <c r="P96" i="10"/>
  <c r="S96" i="10"/>
  <c r="R96" i="10"/>
  <c r="O96" i="10"/>
  <c r="M97" i="10"/>
  <c r="B97" i="10"/>
  <c r="Q96" i="10"/>
  <c r="G89" i="12"/>
  <c r="N90" i="12"/>
  <c r="C88" i="12"/>
  <c r="U88" i="12"/>
  <c r="V88" i="12"/>
  <c r="J90" i="12"/>
  <c r="D96" i="10"/>
  <c r="N98" i="10"/>
  <c r="G97" i="10"/>
  <c r="C96" i="10"/>
  <c r="J98" i="10"/>
  <c r="D142" i="5"/>
  <c r="G143" i="5"/>
  <c r="C142" i="5"/>
  <c r="B74" i="9"/>
  <c r="L74" i="9"/>
  <c r="H88" i="12"/>
  <c r="T88" i="12"/>
  <c r="E89" i="12"/>
  <c r="E97" i="10"/>
  <c r="H96" i="10"/>
  <c r="T96" i="10"/>
  <c r="U96" i="10"/>
  <c r="V96" i="10"/>
  <c r="F97" i="10"/>
  <c r="K97" i="10"/>
  <c r="L98" i="10"/>
  <c r="N75" i="9"/>
  <c r="D73" i="9"/>
  <c r="G74" i="9"/>
  <c r="C73" i="9"/>
  <c r="J75" i="9"/>
  <c r="H142" i="5"/>
  <c r="E143" i="5"/>
  <c r="F143" i="5"/>
  <c r="B144" i="5"/>
  <c r="R89" i="12"/>
  <c r="P89" i="12"/>
  <c r="O89" i="12"/>
  <c r="Q89" i="12"/>
  <c r="S89" i="12"/>
  <c r="M90" i="12"/>
  <c r="F89" i="12"/>
  <c r="K89" i="12"/>
  <c r="L90" i="12"/>
  <c r="G144" i="5"/>
  <c r="D143" i="5"/>
  <c r="C143" i="5"/>
  <c r="H73" i="9"/>
  <c r="E74" i="9"/>
  <c r="M98" i="10"/>
  <c r="B98" i="10"/>
  <c r="O97" i="10"/>
  <c r="R97" i="10"/>
  <c r="Q97" i="10"/>
  <c r="S97" i="10"/>
  <c r="P97" i="10"/>
  <c r="B90" i="12"/>
  <c r="J91" i="12"/>
  <c r="D97" i="10"/>
  <c r="G98" i="10"/>
  <c r="N99" i="10"/>
  <c r="C97" i="10"/>
  <c r="J99" i="10"/>
  <c r="F74" i="9"/>
  <c r="K74" i="9"/>
  <c r="M75" i="9"/>
  <c r="H143" i="5"/>
  <c r="E144" i="5"/>
  <c r="F144" i="5"/>
  <c r="B145" i="5"/>
  <c r="G90" i="12"/>
  <c r="D89" i="12"/>
  <c r="N91" i="12"/>
  <c r="C89" i="12"/>
  <c r="U89" i="12"/>
  <c r="V89" i="12"/>
  <c r="L75" i="9"/>
  <c r="B75" i="9"/>
  <c r="H97" i="10"/>
  <c r="T97" i="10"/>
  <c r="E98" i="10"/>
  <c r="U97" i="10"/>
  <c r="V97" i="10"/>
  <c r="F98" i="10"/>
  <c r="K98" i="10"/>
  <c r="L99" i="10"/>
  <c r="D144" i="5"/>
  <c r="G145" i="5"/>
  <c r="C144" i="5"/>
  <c r="E90" i="12"/>
  <c r="M91" i="12"/>
  <c r="T89" i="12"/>
  <c r="H89" i="12"/>
  <c r="O98" i="10"/>
  <c r="R98" i="10"/>
  <c r="Q98" i="10"/>
  <c r="P98" i="10"/>
  <c r="S98" i="10"/>
  <c r="M99" i="10"/>
  <c r="B99" i="10"/>
  <c r="H144" i="5"/>
  <c r="E145" i="5"/>
  <c r="F145" i="5"/>
  <c r="B146" i="5"/>
  <c r="G75" i="9"/>
  <c r="D74" i="9"/>
  <c r="N76" i="9"/>
  <c r="C74" i="9"/>
  <c r="J76" i="9"/>
  <c r="P90" i="12"/>
  <c r="O90" i="12"/>
  <c r="S90" i="12"/>
  <c r="F90" i="12"/>
  <c r="K90" i="12"/>
  <c r="L91" i="12"/>
  <c r="B91" i="12"/>
  <c r="N92" i="12"/>
  <c r="Q90" i="12"/>
  <c r="R90" i="12"/>
  <c r="G99" i="10"/>
  <c r="D98" i="10"/>
  <c r="N100" i="10"/>
  <c r="C98" i="10"/>
  <c r="J100" i="10"/>
  <c r="G146" i="5"/>
  <c r="D145" i="5"/>
  <c r="C145" i="5"/>
  <c r="E75" i="9"/>
  <c r="H74" i="9"/>
  <c r="G91" i="12"/>
  <c r="C90" i="12"/>
  <c r="E91" i="12"/>
  <c r="F91" i="12"/>
  <c r="K91" i="12"/>
  <c r="L92" i="12"/>
  <c r="J92" i="12"/>
  <c r="D90" i="12"/>
  <c r="H90" i="12"/>
  <c r="U90" i="12"/>
  <c r="V90" i="12"/>
  <c r="T90" i="12"/>
  <c r="H145" i="5"/>
  <c r="E146" i="5"/>
  <c r="F146" i="5"/>
  <c r="B147" i="5"/>
  <c r="T98" i="10"/>
  <c r="H98" i="10"/>
  <c r="E99" i="10"/>
  <c r="U98" i="10"/>
  <c r="V98" i="10"/>
  <c r="F99" i="10"/>
  <c r="K99" i="10"/>
  <c r="L100" i="10"/>
  <c r="M76" i="9"/>
  <c r="F75" i="9"/>
  <c r="K75" i="9"/>
  <c r="P91" i="12"/>
  <c r="S91" i="12"/>
  <c r="R91" i="12"/>
  <c r="Q91" i="12"/>
  <c r="O91" i="12"/>
  <c r="M92" i="12"/>
  <c r="B92" i="12"/>
  <c r="N93" i="12"/>
  <c r="O99" i="10"/>
  <c r="S99" i="10"/>
  <c r="M100" i="10"/>
  <c r="B100" i="10"/>
  <c r="P99" i="10"/>
  <c r="Q99" i="10"/>
  <c r="R99" i="10"/>
  <c r="G147" i="5"/>
  <c r="D146" i="5"/>
  <c r="C146" i="5"/>
  <c r="L76" i="9"/>
  <c r="B76" i="9"/>
  <c r="C91" i="12"/>
  <c r="H91" i="12"/>
  <c r="J93" i="12"/>
  <c r="D91" i="12"/>
  <c r="G92" i="12"/>
  <c r="D99" i="10"/>
  <c r="G100" i="10"/>
  <c r="N101" i="10"/>
  <c r="C99" i="10"/>
  <c r="J101" i="10"/>
  <c r="H146" i="5"/>
  <c r="E147" i="5"/>
  <c r="F147" i="5"/>
  <c r="B148" i="5"/>
  <c r="G76" i="9"/>
  <c r="D75" i="9"/>
  <c r="N77" i="9"/>
  <c r="C75" i="9"/>
  <c r="J77" i="9"/>
  <c r="U91" i="12"/>
  <c r="V91" i="12"/>
  <c r="T91" i="12"/>
  <c r="E92" i="12"/>
  <c r="R92" i="12"/>
  <c r="T99" i="10"/>
  <c r="E100" i="10"/>
  <c r="H99" i="10"/>
  <c r="U99" i="10"/>
  <c r="V99" i="10"/>
  <c r="F100" i="10"/>
  <c r="K100" i="10"/>
  <c r="L101" i="10"/>
  <c r="D147" i="5"/>
  <c r="G148" i="5"/>
  <c r="C147" i="5"/>
  <c r="H75" i="9"/>
  <c r="E76" i="9"/>
  <c r="F92" i="12"/>
  <c r="K92" i="12"/>
  <c r="L93" i="12"/>
  <c r="O92" i="12"/>
  <c r="M93" i="12"/>
  <c r="Q92" i="12"/>
  <c r="P92" i="12"/>
  <c r="S92" i="12"/>
  <c r="Q100" i="10"/>
  <c r="R100" i="10"/>
  <c r="S100" i="10"/>
  <c r="O100" i="10"/>
  <c r="M101" i="10"/>
  <c r="B101" i="10"/>
  <c r="P100" i="10"/>
  <c r="F76" i="9"/>
  <c r="K76" i="9"/>
  <c r="M77" i="9"/>
  <c r="H147" i="5"/>
  <c r="E148" i="5"/>
  <c r="F148" i="5"/>
  <c r="B149" i="5"/>
  <c r="B93" i="12"/>
  <c r="D92" i="12"/>
  <c r="G101" i="10"/>
  <c r="N102" i="10"/>
  <c r="D100" i="10"/>
  <c r="C100" i="10"/>
  <c r="J102" i="10"/>
  <c r="L77" i="9"/>
  <c r="B77" i="9"/>
  <c r="D148" i="5"/>
  <c r="G149" i="5"/>
  <c r="C148" i="5"/>
  <c r="G93" i="12"/>
  <c r="C92" i="12"/>
  <c r="N94" i="12"/>
  <c r="J94" i="12"/>
  <c r="T92" i="12"/>
  <c r="N78" i="9"/>
  <c r="D76" i="9"/>
  <c r="G77" i="9"/>
  <c r="C76" i="9"/>
  <c r="J78" i="9"/>
  <c r="E101" i="10"/>
  <c r="H100" i="10"/>
  <c r="T100" i="10"/>
  <c r="U100" i="10"/>
  <c r="V100" i="10"/>
  <c r="F101" i="10"/>
  <c r="K101" i="10"/>
  <c r="L102" i="10"/>
  <c r="H148" i="5"/>
  <c r="E149" i="5"/>
  <c r="F149" i="5"/>
  <c r="B150" i="5"/>
  <c r="E93" i="12"/>
  <c r="H92" i="12"/>
  <c r="U92" i="12"/>
  <c r="V92" i="12"/>
  <c r="D149" i="5"/>
  <c r="G150" i="5"/>
  <c r="C149" i="5"/>
  <c r="H76" i="9"/>
  <c r="E77" i="9"/>
  <c r="O101" i="10"/>
  <c r="M102" i="10"/>
  <c r="B102" i="10"/>
  <c r="P101" i="10"/>
  <c r="Q101" i="10"/>
  <c r="R101" i="10"/>
  <c r="S101" i="10"/>
  <c r="M94" i="12"/>
  <c r="Q93" i="12"/>
  <c r="R93" i="12"/>
  <c r="P93" i="12"/>
  <c r="O93" i="12"/>
  <c r="F93" i="12"/>
  <c r="K93" i="12"/>
  <c r="L94" i="12"/>
  <c r="S93" i="12"/>
  <c r="D101" i="10"/>
  <c r="G102" i="10"/>
  <c r="N103" i="10"/>
  <c r="C101" i="10"/>
  <c r="J103" i="10"/>
  <c r="F77" i="9"/>
  <c r="K77" i="9"/>
  <c r="M78" i="9"/>
  <c r="H149" i="5"/>
  <c r="E150" i="5"/>
  <c r="F150" i="5"/>
  <c r="B151" i="5"/>
  <c r="B94" i="12"/>
  <c r="C93" i="12"/>
  <c r="L78" i="9"/>
  <c r="B78" i="9"/>
  <c r="T101" i="10"/>
  <c r="E102" i="10"/>
  <c r="H101" i="10"/>
  <c r="U101" i="10"/>
  <c r="V101" i="10"/>
  <c r="F102" i="10"/>
  <c r="K102" i="10"/>
  <c r="L103" i="10"/>
  <c r="D150" i="5"/>
  <c r="G151" i="5"/>
  <c r="C150" i="5"/>
  <c r="D93" i="12"/>
  <c r="J95" i="12"/>
  <c r="G94" i="12"/>
  <c r="N95" i="12"/>
  <c r="T93" i="12"/>
  <c r="H93" i="12"/>
  <c r="E94" i="12"/>
  <c r="U93" i="12"/>
  <c r="V93" i="12"/>
  <c r="S102" i="10"/>
  <c r="R102" i="10"/>
  <c r="Q102" i="10"/>
  <c r="O102" i="10"/>
  <c r="M103" i="10"/>
  <c r="B103" i="10"/>
  <c r="P102" i="10"/>
  <c r="G78" i="9"/>
  <c r="N79" i="9"/>
  <c r="D77" i="9"/>
  <c r="C77" i="9"/>
  <c r="J79" i="9"/>
  <c r="H150" i="5"/>
  <c r="E151" i="5"/>
  <c r="F151" i="5"/>
  <c r="B152" i="5"/>
  <c r="M95" i="12"/>
  <c r="F94" i="12"/>
  <c r="K94" i="12"/>
  <c r="L95" i="12"/>
  <c r="O94" i="12"/>
  <c r="R94" i="12"/>
  <c r="P94" i="12"/>
  <c r="Q94" i="12"/>
  <c r="S94" i="12"/>
  <c r="D102" i="10"/>
  <c r="G103" i="10"/>
  <c r="N104" i="10"/>
  <c r="C102" i="10"/>
  <c r="J104" i="10"/>
  <c r="D151" i="5"/>
  <c r="G152" i="5"/>
  <c r="C151" i="5"/>
  <c r="H77" i="9"/>
  <c r="E78" i="9"/>
  <c r="B95" i="12"/>
  <c r="J96" i="12"/>
  <c r="T102" i="10"/>
  <c r="H102" i="10"/>
  <c r="E103" i="10"/>
  <c r="U102" i="10"/>
  <c r="V102" i="10"/>
  <c r="F103" i="10"/>
  <c r="K103" i="10"/>
  <c r="L104" i="10"/>
  <c r="F78" i="9"/>
  <c r="K78" i="9"/>
  <c r="M79" i="9"/>
  <c r="H151" i="5"/>
  <c r="E152" i="5"/>
  <c r="F152" i="5"/>
  <c r="B153" i="5"/>
  <c r="N96" i="12"/>
  <c r="D94" i="12"/>
  <c r="G95" i="12"/>
  <c r="C94" i="12"/>
  <c r="U94" i="12"/>
  <c r="V94" i="12"/>
  <c r="L79" i="9"/>
  <c r="B79" i="9"/>
  <c r="R103" i="10"/>
  <c r="S103" i="10"/>
  <c r="P103" i="10"/>
  <c r="M104" i="10"/>
  <c r="B104" i="10"/>
  <c r="Q103" i="10"/>
  <c r="O103" i="10"/>
  <c r="G153" i="5"/>
  <c r="D152" i="5"/>
  <c r="C152" i="5"/>
  <c r="H94" i="12"/>
  <c r="E95" i="12"/>
  <c r="M96" i="12"/>
  <c r="T94" i="12"/>
  <c r="G104" i="10"/>
  <c r="N105" i="10"/>
  <c r="D103" i="10"/>
  <c r="C103" i="10"/>
  <c r="J105" i="10"/>
  <c r="H152" i="5"/>
  <c r="E153" i="5"/>
  <c r="F153" i="5"/>
  <c r="B154" i="5"/>
  <c r="D78" i="9"/>
  <c r="N80" i="9"/>
  <c r="G79" i="9"/>
  <c r="C78" i="9"/>
  <c r="J80" i="9"/>
  <c r="S95" i="12"/>
  <c r="O95" i="12"/>
  <c r="Q95" i="12"/>
  <c r="P95" i="12"/>
  <c r="R95" i="12"/>
  <c r="F95" i="12"/>
  <c r="K95" i="12"/>
  <c r="L96" i="12"/>
  <c r="B96" i="12"/>
  <c r="G154" i="5"/>
  <c r="D153" i="5"/>
  <c r="C153" i="5"/>
  <c r="H78" i="9"/>
  <c r="E79" i="9"/>
  <c r="E104" i="10"/>
  <c r="T103" i="10"/>
  <c r="H103" i="10"/>
  <c r="U103" i="10"/>
  <c r="V103" i="10"/>
  <c r="F104" i="10"/>
  <c r="K104" i="10"/>
  <c r="L105" i="10"/>
  <c r="J97" i="12"/>
  <c r="D95" i="12"/>
  <c r="N97" i="12"/>
  <c r="G96" i="12"/>
  <c r="C95" i="12"/>
  <c r="T95" i="12"/>
  <c r="M80" i="9"/>
  <c r="F79" i="9"/>
  <c r="K79" i="9"/>
  <c r="H153" i="5"/>
  <c r="E154" i="5"/>
  <c r="F154" i="5"/>
  <c r="B155" i="5"/>
  <c r="P104" i="10"/>
  <c r="Q104" i="10"/>
  <c r="R104" i="10"/>
  <c r="M105" i="10"/>
  <c r="B105" i="10"/>
  <c r="S104" i="10"/>
  <c r="O104" i="10"/>
  <c r="H95" i="12"/>
  <c r="U95" i="12"/>
  <c r="V95" i="12"/>
  <c r="E96" i="12"/>
  <c r="R96" i="12"/>
  <c r="D104" i="10"/>
  <c r="G105" i="10"/>
  <c r="N106" i="10"/>
  <c r="C104" i="10"/>
  <c r="J106" i="10"/>
  <c r="D154" i="5"/>
  <c r="G155" i="5"/>
  <c r="C154" i="5"/>
  <c r="L80" i="9"/>
  <c r="B80" i="9"/>
  <c r="F96" i="12"/>
  <c r="K96" i="12"/>
  <c r="L97" i="12"/>
  <c r="O96" i="12"/>
  <c r="Q96" i="12"/>
  <c r="S96" i="12"/>
  <c r="P96" i="12"/>
  <c r="M97" i="12"/>
  <c r="T104" i="10"/>
  <c r="E105" i="10"/>
  <c r="H104" i="10"/>
  <c r="U104" i="10"/>
  <c r="V104" i="10"/>
  <c r="F105" i="10"/>
  <c r="K105" i="10"/>
  <c r="L106" i="10"/>
  <c r="D79" i="9"/>
  <c r="G80" i="9"/>
  <c r="N81" i="9"/>
  <c r="C79" i="9"/>
  <c r="J81" i="9"/>
  <c r="H154" i="5"/>
  <c r="E155" i="5"/>
  <c r="F155" i="5"/>
  <c r="B156" i="5"/>
  <c r="B97" i="12"/>
  <c r="G97" i="12"/>
  <c r="P105" i="10"/>
  <c r="Q105" i="10"/>
  <c r="O105" i="10"/>
  <c r="S105" i="10"/>
  <c r="R105" i="10"/>
  <c r="M106" i="10"/>
  <c r="B106" i="10"/>
  <c r="H79" i="9"/>
  <c r="E80" i="9"/>
  <c r="D155" i="5"/>
  <c r="G156" i="5"/>
  <c r="C155" i="5"/>
  <c r="N98" i="12"/>
  <c r="D96" i="12"/>
  <c r="C96" i="12"/>
  <c r="T96" i="12"/>
  <c r="J98" i="12"/>
  <c r="N107" i="10"/>
  <c r="G106" i="10"/>
  <c r="D105" i="10"/>
  <c r="C105" i="10"/>
  <c r="J107" i="10"/>
  <c r="H155" i="5"/>
  <c r="E156" i="5"/>
  <c r="F156" i="5"/>
  <c r="B157" i="5"/>
  <c r="M81" i="9"/>
  <c r="F80" i="9"/>
  <c r="K80" i="9"/>
  <c r="E97" i="12"/>
  <c r="H96" i="12"/>
  <c r="U96" i="12"/>
  <c r="V96" i="12"/>
  <c r="D156" i="5"/>
  <c r="G157" i="5"/>
  <c r="C156" i="5"/>
  <c r="T105" i="10"/>
  <c r="E106" i="10"/>
  <c r="H105" i="10"/>
  <c r="U105" i="10"/>
  <c r="V105" i="10"/>
  <c r="F106" i="10"/>
  <c r="K106" i="10"/>
  <c r="L107" i="10"/>
  <c r="L81" i="9"/>
  <c r="B81" i="9"/>
  <c r="P97" i="12"/>
  <c r="Q97" i="12"/>
  <c r="F97" i="12"/>
  <c r="K97" i="12"/>
  <c r="L98" i="12"/>
  <c r="O97" i="12"/>
  <c r="R97" i="12"/>
  <c r="S97" i="12"/>
  <c r="M98" i="12"/>
  <c r="M107" i="10"/>
  <c r="B107" i="10"/>
  <c r="R106" i="10"/>
  <c r="P106" i="10"/>
  <c r="Q106" i="10"/>
  <c r="O106" i="10"/>
  <c r="S106" i="10"/>
  <c r="N82" i="9"/>
  <c r="D80" i="9"/>
  <c r="G81" i="9"/>
  <c r="C80" i="9"/>
  <c r="J82" i="9"/>
  <c r="H156" i="5"/>
  <c r="E157" i="5"/>
  <c r="F157" i="5"/>
  <c r="B158" i="5"/>
  <c r="B98" i="12"/>
  <c r="G158" i="5"/>
  <c r="D157" i="5"/>
  <c r="C157" i="5"/>
  <c r="D106" i="10"/>
  <c r="G107" i="10"/>
  <c r="N108" i="10"/>
  <c r="C106" i="10"/>
  <c r="J108" i="10"/>
  <c r="H80" i="9"/>
  <c r="E81" i="9"/>
  <c r="G98" i="12"/>
  <c r="N99" i="12"/>
  <c r="D97" i="12"/>
  <c r="C97" i="12"/>
  <c r="J99" i="12"/>
  <c r="T106" i="10"/>
  <c r="H106" i="10"/>
  <c r="E107" i="10"/>
  <c r="U106" i="10"/>
  <c r="V106" i="10"/>
  <c r="F107" i="10"/>
  <c r="K107" i="10"/>
  <c r="L108" i="10"/>
  <c r="F81" i="9"/>
  <c r="K81" i="9"/>
  <c r="M82" i="9"/>
  <c r="H157" i="5"/>
  <c r="E158" i="5"/>
  <c r="F158" i="5"/>
  <c r="B159" i="5"/>
  <c r="H97" i="12"/>
  <c r="E98" i="12"/>
  <c r="T97" i="12"/>
  <c r="U97" i="12"/>
  <c r="V97" i="12"/>
  <c r="D158" i="5"/>
  <c r="G159" i="5"/>
  <c r="C158" i="5"/>
  <c r="L82" i="9"/>
  <c r="B82" i="9"/>
  <c r="S107" i="10"/>
  <c r="M108" i="10"/>
  <c r="B108" i="10"/>
  <c r="P107" i="10"/>
  <c r="O107" i="10"/>
  <c r="Q107" i="10"/>
  <c r="R107" i="10"/>
  <c r="P98" i="12"/>
  <c r="M99" i="12"/>
  <c r="Q98" i="12"/>
  <c r="O98" i="12"/>
  <c r="R98" i="12"/>
  <c r="S98" i="12"/>
  <c r="F98" i="12"/>
  <c r="K98" i="12"/>
  <c r="L99" i="12"/>
  <c r="B99" i="12"/>
  <c r="N109" i="10"/>
  <c r="G108" i="10"/>
  <c r="D107" i="10"/>
  <c r="C107" i="10"/>
  <c r="J109" i="10"/>
  <c r="D81" i="9"/>
  <c r="G82" i="9"/>
  <c r="N83" i="9"/>
  <c r="C81" i="9"/>
  <c r="J83" i="9"/>
  <c r="H158" i="5"/>
  <c r="E159" i="5"/>
  <c r="F159" i="5"/>
  <c r="B160" i="5"/>
  <c r="N100" i="12"/>
  <c r="D98" i="12"/>
  <c r="G99" i="12"/>
  <c r="J100" i="12"/>
  <c r="C98" i="12"/>
  <c r="G160" i="5"/>
  <c r="D159" i="5"/>
  <c r="C159" i="5"/>
  <c r="E108" i="10"/>
  <c r="T107" i="10"/>
  <c r="H107" i="10"/>
  <c r="U107" i="10"/>
  <c r="V107" i="10"/>
  <c r="F108" i="10"/>
  <c r="K108" i="10"/>
  <c r="L109" i="10"/>
  <c r="H81" i="9"/>
  <c r="E82" i="9"/>
  <c r="H98" i="12"/>
  <c r="E99" i="12"/>
  <c r="T98" i="12"/>
  <c r="U98" i="12"/>
  <c r="V98" i="12"/>
  <c r="P108" i="10"/>
  <c r="O108" i="10"/>
  <c r="S108" i="10"/>
  <c r="Q108" i="10"/>
  <c r="M109" i="10"/>
  <c r="B109" i="10"/>
  <c r="R108" i="10"/>
  <c r="M83" i="9"/>
  <c r="F82" i="9"/>
  <c r="K82" i="9"/>
  <c r="H159" i="5"/>
  <c r="E160" i="5"/>
  <c r="F160" i="5"/>
  <c r="B161" i="5"/>
  <c r="O99" i="12"/>
  <c r="F99" i="12"/>
  <c r="K99" i="12"/>
  <c r="L100" i="12"/>
  <c r="Q99" i="12"/>
  <c r="P99" i="12"/>
  <c r="S99" i="12"/>
  <c r="M100" i="12"/>
  <c r="R99" i="12"/>
  <c r="D108" i="10"/>
  <c r="N110" i="10"/>
  <c r="G109" i="10"/>
  <c r="C108" i="10"/>
  <c r="J110" i="10"/>
  <c r="L83" i="9"/>
  <c r="B83" i="9"/>
  <c r="D160" i="5"/>
  <c r="G161" i="5"/>
  <c r="C160" i="5"/>
  <c r="B100" i="12"/>
  <c r="E109" i="10"/>
  <c r="H108" i="10"/>
  <c r="T108" i="10"/>
  <c r="U108" i="10"/>
  <c r="V108" i="10"/>
  <c r="F109" i="10"/>
  <c r="K109" i="10"/>
  <c r="L110" i="10"/>
  <c r="H160" i="5"/>
  <c r="E161" i="5"/>
  <c r="F161" i="5"/>
  <c r="B162" i="5"/>
  <c r="C82" i="9"/>
  <c r="G83" i="9"/>
  <c r="N84" i="9"/>
  <c r="D82" i="9"/>
  <c r="J84" i="9"/>
  <c r="J101" i="12"/>
  <c r="G100" i="12"/>
  <c r="C99" i="12"/>
  <c r="N101" i="12"/>
  <c r="D99" i="12"/>
  <c r="G162" i="5"/>
  <c r="D161" i="5"/>
  <c r="C161" i="5"/>
  <c r="H82" i="9"/>
  <c r="E83" i="9"/>
  <c r="Q109" i="10"/>
  <c r="P109" i="10"/>
  <c r="S109" i="10"/>
  <c r="M110" i="10"/>
  <c r="B110" i="10"/>
  <c r="R109" i="10"/>
  <c r="O109" i="10"/>
  <c r="H99" i="12"/>
  <c r="U99" i="12"/>
  <c r="V99" i="12"/>
  <c r="E100" i="12"/>
  <c r="T99" i="12"/>
  <c r="N111" i="10"/>
  <c r="D109" i="10"/>
  <c r="G110" i="10"/>
  <c r="C109" i="10"/>
  <c r="J111" i="10"/>
  <c r="F83" i="9"/>
  <c r="K83" i="9"/>
  <c r="M84" i="9"/>
  <c r="H161" i="5"/>
  <c r="E162" i="5"/>
  <c r="F162" i="5"/>
  <c r="B163" i="5"/>
  <c r="Q100" i="12"/>
  <c r="P100" i="12"/>
  <c r="S100" i="12"/>
  <c r="R100" i="12"/>
  <c r="F100" i="12"/>
  <c r="K100" i="12"/>
  <c r="L101" i="12"/>
  <c r="O100" i="12"/>
  <c r="M101" i="12"/>
  <c r="G163" i="5"/>
  <c r="D162" i="5"/>
  <c r="C162" i="5"/>
  <c r="L84" i="9"/>
  <c r="B84" i="9"/>
  <c r="E110" i="10"/>
  <c r="T109" i="10"/>
  <c r="H109" i="10"/>
  <c r="U109" i="10"/>
  <c r="V109" i="10"/>
  <c r="F110" i="10"/>
  <c r="K110" i="10"/>
  <c r="L111" i="10"/>
  <c r="B101" i="12"/>
  <c r="C100" i="12"/>
  <c r="R110" i="10"/>
  <c r="S110" i="10"/>
  <c r="P110" i="10"/>
  <c r="Q110" i="10"/>
  <c r="M111" i="10"/>
  <c r="B111" i="10"/>
  <c r="O110" i="10"/>
  <c r="N85" i="9"/>
  <c r="G84" i="9"/>
  <c r="D83" i="9"/>
  <c r="C83" i="9"/>
  <c r="J85" i="9"/>
  <c r="H162" i="5"/>
  <c r="E163" i="5"/>
  <c r="F163" i="5"/>
  <c r="B164" i="5"/>
  <c r="J102" i="12"/>
  <c r="G101" i="12"/>
  <c r="N102" i="12"/>
  <c r="D100" i="12"/>
  <c r="H100" i="12"/>
  <c r="U100" i="12"/>
  <c r="V100" i="12"/>
  <c r="E101" i="12"/>
  <c r="T100" i="12"/>
  <c r="G164" i="5"/>
  <c r="D163" i="5"/>
  <c r="C163" i="5"/>
  <c r="G111" i="10"/>
  <c r="D110" i="10"/>
  <c r="N112" i="10"/>
  <c r="C110" i="10"/>
  <c r="J112" i="10"/>
  <c r="H83" i="9"/>
  <c r="E84" i="9"/>
  <c r="P101" i="12"/>
  <c r="F101" i="12"/>
  <c r="K101" i="12"/>
  <c r="L102" i="12"/>
  <c r="Q101" i="12"/>
  <c r="O101" i="12"/>
  <c r="S101" i="12"/>
  <c r="M102" i="12"/>
  <c r="R101" i="12"/>
  <c r="M85" i="9"/>
  <c r="F84" i="9"/>
  <c r="K84" i="9"/>
  <c r="H163" i="5"/>
  <c r="E164" i="5"/>
  <c r="F164" i="5"/>
  <c r="B165" i="5"/>
  <c r="H110" i="10"/>
  <c r="T110" i="10"/>
  <c r="E111" i="10"/>
  <c r="U110" i="10"/>
  <c r="V110" i="10"/>
  <c r="F111" i="10"/>
  <c r="K111" i="10"/>
  <c r="L112" i="10"/>
  <c r="B102" i="12"/>
  <c r="D164" i="5"/>
  <c r="G165" i="5"/>
  <c r="C164" i="5"/>
  <c r="L85" i="9"/>
  <c r="B85" i="9"/>
  <c r="R111" i="10"/>
  <c r="Q111" i="10"/>
  <c r="P111" i="10"/>
  <c r="M112" i="10"/>
  <c r="B112" i="10"/>
  <c r="S111" i="10"/>
  <c r="O111" i="10"/>
  <c r="N103" i="12"/>
  <c r="J103" i="12"/>
  <c r="C101" i="12"/>
  <c r="D101" i="12"/>
  <c r="G102" i="12"/>
  <c r="N113" i="10"/>
  <c r="D111" i="10"/>
  <c r="G112" i="10"/>
  <c r="C111" i="10"/>
  <c r="J113" i="10"/>
  <c r="N86" i="9"/>
  <c r="D84" i="9"/>
  <c r="G85" i="9"/>
  <c r="C84" i="9"/>
  <c r="J86" i="9"/>
  <c r="H164" i="5"/>
  <c r="E165" i="5"/>
  <c r="F165" i="5"/>
  <c r="B166" i="5"/>
  <c r="T101" i="12"/>
  <c r="U101" i="12"/>
  <c r="V101" i="12"/>
  <c r="E102" i="12"/>
  <c r="H101" i="12"/>
  <c r="D165" i="5"/>
  <c r="G166" i="5"/>
  <c r="C165" i="5"/>
  <c r="E85" i="9"/>
  <c r="H84" i="9"/>
  <c r="E112" i="10"/>
  <c r="T111" i="10"/>
  <c r="H111" i="10"/>
  <c r="U111" i="10"/>
  <c r="V111" i="10"/>
  <c r="F112" i="10"/>
  <c r="K112" i="10"/>
  <c r="L113" i="10"/>
  <c r="Q102" i="12"/>
  <c r="O102" i="12"/>
  <c r="R102" i="12"/>
  <c r="S102" i="12"/>
  <c r="P102" i="12"/>
  <c r="F102" i="12"/>
  <c r="K102" i="12"/>
  <c r="L103" i="12"/>
  <c r="M103" i="12"/>
  <c r="M86" i="9"/>
  <c r="F85" i="9"/>
  <c r="K85" i="9"/>
  <c r="H165" i="5"/>
  <c r="E166" i="5"/>
  <c r="F166" i="5"/>
  <c r="B167" i="5"/>
  <c r="Q112" i="10"/>
  <c r="S112" i="10"/>
  <c r="P112" i="10"/>
  <c r="O112" i="10"/>
  <c r="R112" i="10"/>
  <c r="M113" i="10"/>
  <c r="B113" i="10"/>
  <c r="B103" i="12"/>
  <c r="C102" i="12"/>
  <c r="N114" i="10"/>
  <c r="G113" i="10"/>
  <c r="D112" i="10"/>
  <c r="C112" i="10"/>
  <c r="J114" i="10"/>
  <c r="G167" i="5"/>
  <c r="D166" i="5"/>
  <c r="C166" i="5"/>
  <c r="L86" i="9"/>
  <c r="B86" i="9"/>
  <c r="J104" i="12"/>
  <c r="G103" i="12"/>
  <c r="N104" i="12"/>
  <c r="D102" i="12"/>
  <c r="H102" i="12"/>
  <c r="E103" i="12"/>
  <c r="U102" i="12"/>
  <c r="V102" i="12"/>
  <c r="T102" i="12"/>
  <c r="E113" i="10"/>
  <c r="H112" i="10"/>
  <c r="T112" i="10"/>
  <c r="U112" i="10"/>
  <c r="V112" i="10"/>
  <c r="F113" i="10"/>
  <c r="K113" i="10"/>
  <c r="L114" i="10"/>
  <c r="H166" i="5"/>
  <c r="E167" i="5"/>
  <c r="F167" i="5"/>
  <c r="B168" i="5"/>
  <c r="G86" i="9"/>
  <c r="N87" i="9"/>
  <c r="D85" i="9"/>
  <c r="C85" i="9"/>
  <c r="J87" i="9"/>
  <c r="M104" i="12"/>
  <c r="Q103" i="12"/>
  <c r="O103" i="12"/>
  <c r="S103" i="12"/>
  <c r="P103" i="12"/>
  <c r="F103" i="12"/>
  <c r="K103" i="12"/>
  <c r="L104" i="12"/>
  <c r="R103" i="12"/>
  <c r="G168" i="5"/>
  <c r="D167" i="5"/>
  <c r="C167" i="5"/>
  <c r="H85" i="9"/>
  <c r="E86" i="9"/>
  <c r="M114" i="10"/>
  <c r="B114" i="10"/>
  <c r="O113" i="10"/>
  <c r="P113" i="10"/>
  <c r="Q113" i="10"/>
  <c r="R113" i="10"/>
  <c r="S113" i="10"/>
  <c r="B104" i="12"/>
  <c r="J105" i="12"/>
  <c r="G114" i="10"/>
  <c r="D113" i="10"/>
  <c r="N115" i="10"/>
  <c r="C113" i="10"/>
  <c r="J115" i="10"/>
  <c r="F86" i="9"/>
  <c r="K86" i="9"/>
  <c r="M87" i="9"/>
  <c r="H167" i="5"/>
  <c r="E168" i="5"/>
  <c r="F168" i="5"/>
  <c r="B169" i="5"/>
  <c r="G104" i="12"/>
  <c r="C103" i="12"/>
  <c r="D103" i="12"/>
  <c r="N105" i="12"/>
  <c r="U103" i="12"/>
  <c r="V103" i="12"/>
  <c r="T103" i="12"/>
  <c r="H103" i="12"/>
  <c r="E104" i="12"/>
  <c r="L87" i="9"/>
  <c r="B87" i="9"/>
  <c r="E114" i="10"/>
  <c r="T113" i="10"/>
  <c r="H113" i="10"/>
  <c r="U113" i="10"/>
  <c r="V113" i="10"/>
  <c r="F114" i="10"/>
  <c r="K114" i="10"/>
  <c r="L115" i="10"/>
  <c r="G169" i="5"/>
  <c r="D168" i="5"/>
  <c r="C168" i="5"/>
  <c r="M105" i="12"/>
  <c r="Q104" i="12"/>
  <c r="O104" i="12"/>
  <c r="R104" i="12"/>
  <c r="F104" i="12"/>
  <c r="K104" i="12"/>
  <c r="L105" i="12"/>
  <c r="S104" i="12"/>
  <c r="P104" i="12"/>
  <c r="M115" i="10"/>
  <c r="B115" i="10"/>
  <c r="P114" i="10"/>
  <c r="R114" i="10"/>
  <c r="Q114" i="10"/>
  <c r="O114" i="10"/>
  <c r="S114" i="10"/>
  <c r="N88" i="9"/>
  <c r="D86" i="9"/>
  <c r="G87" i="9"/>
  <c r="C86" i="9"/>
  <c r="J88" i="9"/>
  <c r="H168" i="5"/>
  <c r="E169" i="5"/>
  <c r="F169" i="5"/>
  <c r="B170" i="5"/>
  <c r="B105" i="12"/>
  <c r="D104" i="12"/>
  <c r="D114" i="10"/>
  <c r="G115" i="10"/>
  <c r="N116" i="10"/>
  <c r="C114" i="10"/>
  <c r="J116" i="10"/>
  <c r="H86" i="9"/>
  <c r="E87" i="9"/>
  <c r="G170" i="5"/>
  <c r="D169" i="5"/>
  <c r="C169" i="5"/>
  <c r="C104" i="12"/>
  <c r="J106" i="12"/>
  <c r="G105" i="12"/>
  <c r="N106" i="12"/>
  <c r="H104" i="12"/>
  <c r="T104" i="12"/>
  <c r="U104" i="12"/>
  <c r="V104" i="12"/>
  <c r="E105" i="12"/>
  <c r="H114" i="10"/>
  <c r="T114" i="10"/>
  <c r="E115" i="10"/>
  <c r="U114" i="10"/>
  <c r="V114" i="10"/>
  <c r="F115" i="10"/>
  <c r="K115" i="10"/>
  <c r="L116" i="10"/>
  <c r="F87" i="9"/>
  <c r="K87" i="9"/>
  <c r="M88" i="9"/>
  <c r="H169" i="5"/>
  <c r="E170" i="5"/>
  <c r="F170" i="5"/>
  <c r="B171" i="5"/>
  <c r="F105" i="12"/>
  <c r="K105" i="12"/>
  <c r="L106" i="12"/>
  <c r="O105" i="12"/>
  <c r="R105" i="12"/>
  <c r="S105" i="12"/>
  <c r="M106" i="12"/>
  <c r="P105" i="12"/>
  <c r="Q105" i="12"/>
  <c r="G171" i="5"/>
  <c r="D170" i="5"/>
  <c r="C170" i="5"/>
  <c r="Q115" i="10"/>
  <c r="R115" i="10"/>
  <c r="M116" i="10"/>
  <c r="B116" i="10"/>
  <c r="O115" i="10"/>
  <c r="S115" i="10"/>
  <c r="P115" i="10"/>
  <c r="L88" i="9"/>
  <c r="B88" i="9"/>
  <c r="B106" i="12"/>
  <c r="D115" i="10"/>
  <c r="N117" i="10"/>
  <c r="G116" i="10"/>
  <c r="C115" i="10"/>
  <c r="J117" i="10"/>
  <c r="D87" i="9"/>
  <c r="N89" i="9"/>
  <c r="G88" i="9"/>
  <c r="C87" i="9"/>
  <c r="J89" i="9"/>
  <c r="H170" i="5"/>
  <c r="E171" i="5"/>
  <c r="F171" i="5"/>
  <c r="B172" i="5"/>
  <c r="J107" i="12"/>
  <c r="D105" i="12"/>
  <c r="N107" i="12"/>
  <c r="C105" i="12"/>
  <c r="G106" i="12"/>
  <c r="D171" i="5"/>
  <c r="G172" i="5"/>
  <c r="C171" i="5"/>
  <c r="E116" i="10"/>
  <c r="T115" i="10"/>
  <c r="H115" i="10"/>
  <c r="U115" i="10"/>
  <c r="V115" i="10"/>
  <c r="F116" i="10"/>
  <c r="K116" i="10"/>
  <c r="L117" i="10"/>
  <c r="H87" i="9"/>
  <c r="E88" i="9"/>
  <c r="E106" i="12"/>
  <c r="H105" i="12"/>
  <c r="U105" i="12"/>
  <c r="V105" i="12"/>
  <c r="T105" i="12"/>
  <c r="O116" i="10"/>
  <c r="S116" i="10"/>
  <c r="P116" i="10"/>
  <c r="Q116" i="10"/>
  <c r="M117" i="10"/>
  <c r="B117" i="10"/>
  <c r="R116" i="10"/>
  <c r="M89" i="9"/>
  <c r="F88" i="9"/>
  <c r="K88" i="9"/>
  <c r="H171" i="5"/>
  <c r="E172" i="5"/>
  <c r="F172" i="5"/>
  <c r="B173" i="5"/>
  <c r="Q106" i="12"/>
  <c r="F106" i="12"/>
  <c r="K106" i="12"/>
  <c r="L107" i="12"/>
  <c r="R106" i="12"/>
  <c r="S106" i="12"/>
  <c r="M107" i="12"/>
  <c r="P106" i="12"/>
  <c r="O106" i="12"/>
  <c r="G117" i="10"/>
  <c r="D116" i="10"/>
  <c r="N118" i="10"/>
  <c r="C116" i="10"/>
  <c r="J118" i="10"/>
  <c r="G173" i="5"/>
  <c r="D172" i="5"/>
  <c r="C172" i="5"/>
  <c r="B89" i="9"/>
  <c r="L89" i="9"/>
  <c r="B107" i="12"/>
  <c r="G107" i="12"/>
  <c r="G89" i="9"/>
  <c r="D88" i="9"/>
  <c r="N90" i="9"/>
  <c r="C88" i="9"/>
  <c r="J90" i="9"/>
  <c r="H172" i="5"/>
  <c r="E173" i="5"/>
  <c r="F173" i="5"/>
  <c r="B174" i="5"/>
  <c r="E117" i="10"/>
  <c r="T116" i="10"/>
  <c r="H116" i="10"/>
  <c r="U116" i="10"/>
  <c r="V116" i="10"/>
  <c r="F117" i="10"/>
  <c r="K117" i="10"/>
  <c r="L118" i="10"/>
  <c r="N108" i="12"/>
  <c r="J108" i="12"/>
  <c r="D106" i="12"/>
  <c r="C106" i="12"/>
  <c r="U106" i="12"/>
  <c r="V106" i="12"/>
  <c r="E89" i="9"/>
  <c r="H88" i="9"/>
  <c r="P117" i="10"/>
  <c r="R117" i="10"/>
  <c r="Q117" i="10"/>
  <c r="M118" i="10"/>
  <c r="B118" i="10"/>
  <c r="O117" i="10"/>
  <c r="S117" i="10"/>
  <c r="G174" i="5"/>
  <c r="D173" i="5"/>
  <c r="C173" i="5"/>
  <c r="E107" i="12"/>
  <c r="S107" i="12"/>
  <c r="H106" i="12"/>
  <c r="T106" i="12"/>
  <c r="G118" i="10"/>
  <c r="D117" i="10"/>
  <c r="N119" i="10"/>
  <c r="C117" i="10"/>
  <c r="J119" i="10"/>
  <c r="H173" i="5"/>
  <c r="E174" i="5"/>
  <c r="F174" i="5"/>
  <c r="B175" i="5"/>
  <c r="M90" i="9"/>
  <c r="F89" i="9"/>
  <c r="K89" i="9"/>
  <c r="Q107" i="12"/>
  <c r="P107" i="12"/>
  <c r="O107" i="12"/>
  <c r="F107" i="12"/>
  <c r="K107" i="12"/>
  <c r="L108" i="12"/>
  <c r="R107" i="12"/>
  <c r="M108" i="12"/>
  <c r="L90" i="9"/>
  <c r="B90" i="9"/>
  <c r="E118" i="10"/>
  <c r="H117" i="10"/>
  <c r="T117" i="10"/>
  <c r="U117" i="10"/>
  <c r="V117" i="10"/>
  <c r="F118" i="10"/>
  <c r="K118" i="10"/>
  <c r="L119" i="10"/>
  <c r="G175" i="5"/>
  <c r="D174" i="5"/>
  <c r="C174" i="5"/>
  <c r="B108" i="12"/>
  <c r="N109" i="12"/>
  <c r="M119" i="10"/>
  <c r="B119" i="10"/>
  <c r="S118" i="10"/>
  <c r="O118" i="10"/>
  <c r="P118" i="10"/>
  <c r="Q118" i="10"/>
  <c r="R118" i="10"/>
  <c r="G90" i="9"/>
  <c r="D89" i="9"/>
  <c r="N91" i="9"/>
  <c r="C89" i="9"/>
  <c r="J91" i="9"/>
  <c r="H174" i="5"/>
  <c r="E175" i="5"/>
  <c r="F175" i="5"/>
  <c r="B176" i="5"/>
  <c r="G108" i="12"/>
  <c r="C107" i="12"/>
  <c r="U107" i="12"/>
  <c r="V107" i="12"/>
  <c r="J109" i="12"/>
  <c r="D107" i="12"/>
  <c r="D118" i="10"/>
  <c r="G119" i="10"/>
  <c r="N120" i="10"/>
  <c r="C118" i="10"/>
  <c r="J120" i="10"/>
  <c r="D175" i="5"/>
  <c r="G176" i="5"/>
  <c r="C175" i="5"/>
  <c r="E90" i="9"/>
  <c r="H89" i="9"/>
  <c r="T107" i="12"/>
  <c r="H107" i="12"/>
  <c r="E108" i="12"/>
  <c r="S108" i="12"/>
  <c r="T118" i="10"/>
  <c r="H118" i="10"/>
  <c r="E119" i="10"/>
  <c r="U118" i="10"/>
  <c r="V118" i="10"/>
  <c r="F119" i="10"/>
  <c r="K119" i="10"/>
  <c r="L120" i="10"/>
  <c r="M91" i="9"/>
  <c r="F90" i="9"/>
  <c r="K90" i="9"/>
  <c r="H175" i="5"/>
  <c r="E176" i="5"/>
  <c r="F176" i="5"/>
  <c r="B177" i="5"/>
  <c r="O108" i="12"/>
  <c r="R108" i="12"/>
  <c r="Q108" i="12"/>
  <c r="M109" i="12"/>
  <c r="F108" i="12"/>
  <c r="K108" i="12"/>
  <c r="L109" i="12"/>
  <c r="P108" i="12"/>
  <c r="D176" i="5"/>
  <c r="G177" i="5"/>
  <c r="C176" i="5"/>
  <c r="L91" i="9"/>
  <c r="B91" i="9"/>
  <c r="M120" i="10"/>
  <c r="B120" i="10"/>
  <c r="P119" i="10"/>
  <c r="S119" i="10"/>
  <c r="Q119" i="10"/>
  <c r="R119" i="10"/>
  <c r="O119" i="10"/>
  <c r="B109" i="12"/>
  <c r="G109" i="12"/>
  <c r="G120" i="10"/>
  <c r="D119" i="10"/>
  <c r="N121" i="10"/>
  <c r="C119" i="10"/>
  <c r="J121" i="10"/>
  <c r="G91" i="9"/>
  <c r="N92" i="9"/>
  <c r="D90" i="9"/>
  <c r="C90" i="9"/>
  <c r="J92" i="9"/>
  <c r="H176" i="5"/>
  <c r="E177" i="5"/>
  <c r="F177" i="5"/>
  <c r="B178" i="5"/>
  <c r="N110" i="12"/>
  <c r="C108" i="12"/>
  <c r="J110" i="12"/>
  <c r="D108" i="12"/>
  <c r="U108" i="12"/>
  <c r="V108" i="12"/>
  <c r="E109" i="12"/>
  <c r="T108" i="12"/>
  <c r="H108" i="12"/>
  <c r="H119" i="10"/>
  <c r="T119" i="10"/>
  <c r="E120" i="10"/>
  <c r="U119" i="10"/>
  <c r="V119" i="10"/>
  <c r="F120" i="10"/>
  <c r="K120" i="10"/>
  <c r="L121" i="10"/>
  <c r="H90" i="9"/>
  <c r="E91" i="9"/>
  <c r="D177" i="5"/>
  <c r="G178" i="5"/>
  <c r="C177" i="5"/>
  <c r="Q109" i="12"/>
  <c r="P109" i="12"/>
  <c r="R109" i="12"/>
  <c r="O109" i="12"/>
  <c r="F109" i="12"/>
  <c r="K109" i="12"/>
  <c r="L110" i="12"/>
  <c r="M110" i="12"/>
  <c r="S109" i="12"/>
  <c r="O120" i="10"/>
  <c r="M121" i="10"/>
  <c r="B121" i="10"/>
  <c r="R120" i="10"/>
  <c r="Q120" i="10"/>
  <c r="S120" i="10"/>
  <c r="P120" i="10"/>
  <c r="H177" i="5"/>
  <c r="E178" i="5"/>
  <c r="F178" i="5"/>
  <c r="B179" i="5"/>
  <c r="M92" i="9"/>
  <c r="F91" i="9"/>
  <c r="K91" i="9"/>
  <c r="B110" i="12"/>
  <c r="D109" i="12"/>
  <c r="G121" i="10"/>
  <c r="D120" i="10"/>
  <c r="N122" i="10"/>
  <c r="C120" i="10"/>
  <c r="J122" i="10"/>
  <c r="G179" i="5"/>
  <c r="D178" i="5"/>
  <c r="C178" i="5"/>
  <c r="L92" i="9"/>
  <c r="B92" i="9"/>
  <c r="J111" i="12"/>
  <c r="N111" i="12"/>
  <c r="G110" i="12"/>
  <c r="C109" i="12"/>
  <c r="E110" i="12"/>
  <c r="E121" i="10"/>
  <c r="T120" i="10"/>
  <c r="H120" i="10"/>
  <c r="U120" i="10"/>
  <c r="V120" i="10"/>
  <c r="F121" i="10"/>
  <c r="K121" i="10"/>
  <c r="L122" i="10"/>
  <c r="H178" i="5"/>
  <c r="E179" i="5"/>
  <c r="F179" i="5"/>
  <c r="B180" i="5"/>
  <c r="D91" i="9"/>
  <c r="N93" i="9"/>
  <c r="G92" i="9"/>
  <c r="C91" i="9"/>
  <c r="J93" i="9"/>
  <c r="T109" i="12"/>
  <c r="H109" i="12"/>
  <c r="U109" i="12"/>
  <c r="V109" i="12"/>
  <c r="Q110" i="12"/>
  <c r="O110" i="12"/>
  <c r="M111" i="12"/>
  <c r="R110" i="12"/>
  <c r="S110" i="12"/>
  <c r="F110" i="12"/>
  <c r="K110" i="12"/>
  <c r="L111" i="12"/>
  <c r="P110" i="12"/>
  <c r="G180" i="5"/>
  <c r="D179" i="5"/>
  <c r="C179" i="5"/>
  <c r="H91" i="9"/>
  <c r="E92" i="9"/>
  <c r="Q121" i="10"/>
  <c r="M122" i="10"/>
  <c r="B122" i="10"/>
  <c r="R121" i="10"/>
  <c r="S121" i="10"/>
  <c r="O121" i="10"/>
  <c r="P121" i="10"/>
  <c r="B111" i="12"/>
  <c r="J112" i="12"/>
  <c r="D121" i="10"/>
  <c r="N123" i="10"/>
  <c r="G122" i="10"/>
  <c r="C121" i="10"/>
  <c r="J123" i="10"/>
  <c r="M93" i="9"/>
  <c r="F92" i="9"/>
  <c r="K92" i="9"/>
  <c r="H179" i="5"/>
  <c r="E180" i="5"/>
  <c r="F180" i="5"/>
  <c r="B181" i="5"/>
  <c r="N112" i="12"/>
  <c r="D110" i="12"/>
  <c r="C110" i="12"/>
  <c r="G111" i="12"/>
  <c r="U110" i="12"/>
  <c r="V110" i="12"/>
  <c r="H110" i="12"/>
  <c r="T110" i="12"/>
  <c r="E111" i="12"/>
  <c r="E122" i="10"/>
  <c r="T121" i="10"/>
  <c r="H121" i="10"/>
  <c r="U121" i="10"/>
  <c r="V121" i="10"/>
  <c r="F122" i="10"/>
  <c r="K122" i="10"/>
  <c r="L123" i="10"/>
  <c r="G181" i="5"/>
  <c r="D180" i="5"/>
  <c r="C180" i="5"/>
  <c r="L93" i="9"/>
  <c r="B93" i="9"/>
  <c r="P111" i="12"/>
  <c r="O111" i="12"/>
  <c r="Q111" i="12"/>
  <c r="R111" i="12"/>
  <c r="F111" i="12"/>
  <c r="K111" i="12"/>
  <c r="L112" i="12"/>
  <c r="S111" i="12"/>
  <c r="M112" i="12"/>
  <c r="H180" i="5"/>
  <c r="E181" i="5"/>
  <c r="F181" i="5"/>
  <c r="B182" i="5"/>
  <c r="Q122" i="10"/>
  <c r="R122" i="10"/>
  <c r="P122" i="10"/>
  <c r="S122" i="10"/>
  <c r="O122" i="10"/>
  <c r="M123" i="10"/>
  <c r="B123" i="10"/>
  <c r="D92" i="9"/>
  <c r="G93" i="9"/>
  <c r="N94" i="9"/>
  <c r="C92" i="9"/>
  <c r="J94" i="9"/>
  <c r="B112" i="12"/>
  <c r="G123" i="10"/>
  <c r="D122" i="10"/>
  <c r="N124" i="10"/>
  <c r="C122" i="10"/>
  <c r="J124" i="10"/>
  <c r="E93" i="9"/>
  <c r="H92" i="9"/>
  <c r="G182" i="5"/>
  <c r="D181" i="5"/>
  <c r="C181" i="5"/>
  <c r="D111" i="12"/>
  <c r="N113" i="12"/>
  <c r="C111" i="12"/>
  <c r="G112" i="12"/>
  <c r="J113" i="12"/>
  <c r="M94" i="9"/>
  <c r="F93" i="9"/>
  <c r="K93" i="9"/>
  <c r="T122" i="10"/>
  <c r="E123" i="10"/>
  <c r="H122" i="10"/>
  <c r="U122" i="10"/>
  <c r="V122" i="10"/>
  <c r="F123" i="10"/>
  <c r="K123" i="10"/>
  <c r="L124" i="10"/>
  <c r="H181" i="5"/>
  <c r="E182" i="5"/>
  <c r="F182" i="5"/>
  <c r="B183" i="5"/>
  <c r="U111" i="12"/>
  <c r="V111" i="12"/>
  <c r="H111" i="12"/>
  <c r="T111" i="12"/>
  <c r="E112" i="12"/>
  <c r="R123" i="10"/>
  <c r="Q123" i="10"/>
  <c r="P123" i="10"/>
  <c r="S123" i="10"/>
  <c r="M124" i="10"/>
  <c r="B124" i="10"/>
  <c r="O123" i="10"/>
  <c r="L94" i="9"/>
  <c r="B94" i="9"/>
  <c r="G183" i="5"/>
  <c r="D182" i="5"/>
  <c r="C182" i="5"/>
  <c r="R112" i="12"/>
  <c r="O112" i="12"/>
  <c r="M113" i="12"/>
  <c r="F112" i="12"/>
  <c r="K112" i="12"/>
  <c r="L113" i="12"/>
  <c r="S112" i="12"/>
  <c r="Q112" i="12"/>
  <c r="P112" i="12"/>
  <c r="G124" i="10"/>
  <c r="N125" i="10"/>
  <c r="D123" i="10"/>
  <c r="C123" i="10"/>
  <c r="J125" i="10"/>
  <c r="H182" i="5"/>
  <c r="E183" i="5"/>
  <c r="F183" i="5"/>
  <c r="B184" i="5"/>
  <c r="N95" i="9"/>
  <c r="D93" i="9"/>
  <c r="G94" i="9"/>
  <c r="C93" i="9"/>
  <c r="J95" i="9"/>
  <c r="B113" i="12"/>
  <c r="N114" i="12"/>
  <c r="H123" i="10"/>
  <c r="E124" i="10"/>
  <c r="T123" i="10"/>
  <c r="U123" i="10"/>
  <c r="V123" i="10"/>
  <c r="F124" i="10"/>
  <c r="K124" i="10"/>
  <c r="L125" i="10"/>
  <c r="E94" i="9"/>
  <c r="H93" i="9"/>
  <c r="G184" i="5"/>
  <c r="D183" i="5"/>
  <c r="C183" i="5"/>
  <c r="C112" i="12"/>
  <c r="H112" i="12"/>
  <c r="J114" i="12"/>
  <c r="D112" i="12"/>
  <c r="G113" i="12"/>
  <c r="M125" i="10"/>
  <c r="B125" i="10"/>
  <c r="O124" i="10"/>
  <c r="S124" i="10"/>
  <c r="R124" i="10"/>
  <c r="Q124" i="10"/>
  <c r="P124" i="10"/>
  <c r="M95" i="9"/>
  <c r="F94" i="9"/>
  <c r="K94" i="9"/>
  <c r="H183" i="5"/>
  <c r="E184" i="5"/>
  <c r="F184" i="5"/>
  <c r="B185" i="5"/>
  <c r="E113" i="12"/>
  <c r="F113" i="12"/>
  <c r="K113" i="12"/>
  <c r="L114" i="12"/>
  <c r="U112" i="12"/>
  <c r="V112" i="12"/>
  <c r="T112" i="12"/>
  <c r="B95" i="9"/>
  <c r="L95" i="9"/>
  <c r="D124" i="10"/>
  <c r="N126" i="10"/>
  <c r="G125" i="10"/>
  <c r="C124" i="10"/>
  <c r="J126" i="10"/>
  <c r="G185" i="5"/>
  <c r="D184" i="5"/>
  <c r="C184" i="5"/>
  <c r="O113" i="12"/>
  <c r="R113" i="12"/>
  <c r="Q113" i="12"/>
  <c r="P113" i="12"/>
  <c r="S113" i="12"/>
  <c r="M114" i="12"/>
  <c r="B114" i="12"/>
  <c r="D94" i="9"/>
  <c r="N96" i="9"/>
  <c r="G95" i="9"/>
  <c r="C94" i="9"/>
  <c r="J96" i="9"/>
  <c r="E125" i="10"/>
  <c r="T124" i="10"/>
  <c r="H124" i="10"/>
  <c r="U124" i="10"/>
  <c r="V124" i="10"/>
  <c r="F125" i="10"/>
  <c r="K125" i="10"/>
  <c r="L126" i="10"/>
  <c r="H184" i="5"/>
  <c r="E185" i="5"/>
  <c r="F185" i="5"/>
  <c r="B186" i="5"/>
  <c r="G114" i="12"/>
  <c r="C113" i="12"/>
  <c r="D113" i="12"/>
  <c r="J115" i="12"/>
  <c r="N115" i="12"/>
  <c r="D185" i="5"/>
  <c r="G186" i="5"/>
  <c r="C185" i="5"/>
  <c r="R125" i="10"/>
  <c r="M126" i="10"/>
  <c r="B126" i="10"/>
  <c r="P125" i="10"/>
  <c r="O125" i="10"/>
  <c r="Q125" i="10"/>
  <c r="S125" i="10"/>
  <c r="H94" i="9"/>
  <c r="E95" i="9"/>
  <c r="H113" i="12"/>
  <c r="T113" i="12"/>
  <c r="U113" i="12"/>
  <c r="V113" i="12"/>
  <c r="E114" i="12"/>
  <c r="D125" i="10"/>
  <c r="G126" i="10"/>
  <c r="N127" i="10"/>
  <c r="C125" i="10"/>
  <c r="J127" i="10"/>
  <c r="M96" i="9"/>
  <c r="F95" i="9"/>
  <c r="K95" i="9"/>
  <c r="H185" i="5"/>
  <c r="E186" i="5"/>
  <c r="F186" i="5"/>
  <c r="B187" i="5"/>
  <c r="R114" i="12"/>
  <c r="F114" i="12"/>
  <c r="K114" i="12"/>
  <c r="L115" i="12"/>
  <c r="Q114" i="12"/>
  <c r="P114" i="12"/>
  <c r="S114" i="12"/>
  <c r="M115" i="12"/>
  <c r="O114" i="12"/>
  <c r="T125" i="10"/>
  <c r="H125" i="10"/>
  <c r="E126" i="10"/>
  <c r="U125" i="10"/>
  <c r="V125" i="10"/>
  <c r="F126" i="10"/>
  <c r="K126" i="10"/>
  <c r="L127" i="10"/>
  <c r="D186" i="5"/>
  <c r="G187" i="5"/>
  <c r="C186" i="5"/>
  <c r="L96" i="9"/>
  <c r="B96" i="9"/>
  <c r="B115" i="12"/>
  <c r="P126" i="10"/>
  <c r="S126" i="10"/>
  <c r="R126" i="10"/>
  <c r="M127" i="10"/>
  <c r="B127" i="10"/>
  <c r="Q126" i="10"/>
  <c r="O126" i="10"/>
  <c r="H186" i="5"/>
  <c r="E187" i="5"/>
  <c r="F187" i="5"/>
  <c r="B188" i="5"/>
  <c r="G96" i="9"/>
  <c r="D95" i="9"/>
  <c r="N97" i="9"/>
  <c r="C95" i="9"/>
  <c r="J97" i="9"/>
  <c r="N116" i="12"/>
  <c r="C114" i="12"/>
  <c r="G115" i="12"/>
  <c r="D114" i="12"/>
  <c r="J116" i="12"/>
  <c r="G127" i="10"/>
  <c r="N128" i="10"/>
  <c r="D126" i="10"/>
  <c r="C126" i="10"/>
  <c r="J128" i="10"/>
  <c r="H95" i="9"/>
  <c r="E96" i="9"/>
  <c r="G188" i="5"/>
  <c r="D187" i="5"/>
  <c r="C187" i="5"/>
  <c r="U114" i="12"/>
  <c r="V114" i="12"/>
  <c r="E115" i="12"/>
  <c r="H114" i="12"/>
  <c r="T114" i="12"/>
  <c r="E127" i="10"/>
  <c r="H126" i="10"/>
  <c r="T126" i="10"/>
  <c r="U126" i="10"/>
  <c r="V126" i="10"/>
  <c r="F127" i="10"/>
  <c r="K127" i="10"/>
  <c r="L128" i="10"/>
  <c r="H187" i="5"/>
  <c r="E188" i="5"/>
  <c r="F188" i="5"/>
  <c r="B189" i="5"/>
  <c r="M97" i="9"/>
  <c r="F96" i="9"/>
  <c r="K96" i="9"/>
  <c r="M116" i="12"/>
  <c r="F115" i="12"/>
  <c r="K115" i="12"/>
  <c r="L116" i="12"/>
  <c r="P115" i="12"/>
  <c r="Q115" i="12"/>
  <c r="R115" i="12"/>
  <c r="S115" i="12"/>
  <c r="O115" i="12"/>
  <c r="G189" i="5"/>
  <c r="D188" i="5"/>
  <c r="C188" i="5"/>
  <c r="L97" i="9"/>
  <c r="B97" i="9"/>
  <c r="Q127" i="10"/>
  <c r="M128" i="10"/>
  <c r="B128" i="10"/>
  <c r="S127" i="10"/>
  <c r="R127" i="10"/>
  <c r="P127" i="10"/>
  <c r="O127" i="10"/>
  <c r="B116" i="12"/>
  <c r="C115" i="12"/>
  <c r="D127" i="10"/>
  <c r="N129" i="10"/>
  <c r="G128" i="10"/>
  <c r="C127" i="10"/>
  <c r="J129" i="10"/>
  <c r="H188" i="5"/>
  <c r="E189" i="5"/>
  <c r="F189" i="5"/>
  <c r="B190" i="5"/>
  <c r="D96" i="9"/>
  <c r="N98" i="9"/>
  <c r="G97" i="9"/>
  <c r="C96" i="9"/>
  <c r="J98" i="9"/>
  <c r="J117" i="12"/>
  <c r="N117" i="12"/>
  <c r="D115" i="12"/>
  <c r="G116" i="12"/>
  <c r="U115" i="12"/>
  <c r="V115" i="12"/>
  <c r="T115" i="12"/>
  <c r="H115" i="12"/>
  <c r="E116" i="12"/>
  <c r="D189" i="5"/>
  <c r="G190" i="5"/>
  <c r="C189" i="5"/>
  <c r="E128" i="10"/>
  <c r="T127" i="10"/>
  <c r="H127" i="10"/>
  <c r="U127" i="10"/>
  <c r="V127" i="10"/>
  <c r="F128" i="10"/>
  <c r="K128" i="10"/>
  <c r="L129" i="10"/>
  <c r="H96" i="9"/>
  <c r="E97" i="9"/>
  <c r="M117" i="12"/>
  <c r="F116" i="12"/>
  <c r="K116" i="12"/>
  <c r="L117" i="12"/>
  <c r="P116" i="12"/>
  <c r="R116" i="12"/>
  <c r="S116" i="12"/>
  <c r="O116" i="12"/>
  <c r="Q116" i="12"/>
  <c r="R128" i="10"/>
  <c r="O128" i="10"/>
  <c r="Q128" i="10"/>
  <c r="S128" i="10"/>
  <c r="M129" i="10"/>
  <c r="B129" i="10"/>
  <c r="P128" i="10"/>
  <c r="M98" i="9"/>
  <c r="F97" i="9"/>
  <c r="K97" i="9"/>
  <c r="H189" i="5"/>
  <c r="E190" i="5"/>
  <c r="F190" i="5"/>
  <c r="B191" i="5"/>
  <c r="B117" i="12"/>
  <c r="N118" i="12"/>
  <c r="D190" i="5"/>
  <c r="G191" i="5"/>
  <c r="C190" i="5"/>
  <c r="L98" i="9"/>
  <c r="B98" i="9"/>
  <c r="G129" i="10"/>
  <c r="N130" i="10"/>
  <c r="D128" i="10"/>
  <c r="C128" i="10"/>
  <c r="J130" i="10"/>
  <c r="C116" i="12"/>
  <c r="J118" i="12"/>
  <c r="G117" i="12"/>
  <c r="D116" i="12"/>
  <c r="T116" i="12"/>
  <c r="U116" i="12"/>
  <c r="V116" i="12"/>
  <c r="H116" i="12"/>
  <c r="E117" i="12"/>
  <c r="G98" i="9"/>
  <c r="D97" i="9"/>
  <c r="N99" i="9"/>
  <c r="C97" i="9"/>
  <c r="J99" i="9"/>
  <c r="H190" i="5"/>
  <c r="E191" i="5"/>
  <c r="F191" i="5"/>
  <c r="B192" i="5"/>
  <c r="T128" i="10"/>
  <c r="H128" i="10"/>
  <c r="E129" i="10"/>
  <c r="U128" i="10"/>
  <c r="V128" i="10"/>
  <c r="F129" i="10"/>
  <c r="K129" i="10"/>
  <c r="L130" i="10"/>
  <c r="Q117" i="12"/>
  <c r="F117" i="12"/>
  <c r="K117" i="12"/>
  <c r="L118" i="12"/>
  <c r="O117" i="12"/>
  <c r="S117" i="12"/>
  <c r="M118" i="12"/>
  <c r="P117" i="12"/>
  <c r="R117" i="12"/>
  <c r="G192" i="5"/>
  <c r="D191" i="5"/>
  <c r="C191" i="5"/>
  <c r="O129" i="10"/>
  <c r="P129" i="10"/>
  <c r="R129" i="10"/>
  <c r="S129" i="10"/>
  <c r="M130" i="10"/>
  <c r="B130" i="10"/>
  <c r="Q129" i="10"/>
  <c r="H97" i="9"/>
  <c r="E98" i="9"/>
  <c r="B118" i="12"/>
  <c r="C117" i="12"/>
  <c r="D129" i="10"/>
  <c r="N131" i="10"/>
  <c r="G130" i="10"/>
  <c r="C129" i="10"/>
  <c r="J131" i="10"/>
  <c r="M99" i="9"/>
  <c r="F98" i="9"/>
  <c r="K98" i="9"/>
  <c r="H191" i="5"/>
  <c r="E192" i="5"/>
  <c r="F192" i="5"/>
  <c r="B193" i="5"/>
  <c r="D117" i="12"/>
  <c r="G118" i="12"/>
  <c r="N119" i="12"/>
  <c r="J119" i="12"/>
  <c r="U117" i="12"/>
  <c r="V117" i="12"/>
  <c r="E118" i="12"/>
  <c r="H117" i="12"/>
  <c r="T117" i="12"/>
  <c r="H129" i="10"/>
  <c r="E130" i="10"/>
  <c r="T129" i="10"/>
  <c r="U129" i="10"/>
  <c r="V129" i="10"/>
  <c r="F130" i="10"/>
  <c r="K130" i="10"/>
  <c r="L131" i="10"/>
  <c r="G193" i="5"/>
  <c r="D192" i="5"/>
  <c r="C192" i="5"/>
  <c r="L99" i="9"/>
  <c r="B99" i="9"/>
  <c r="F118" i="12"/>
  <c r="K118" i="12"/>
  <c r="L119" i="12"/>
  <c r="O118" i="12"/>
  <c r="R118" i="12"/>
  <c r="M119" i="12"/>
  <c r="P118" i="12"/>
  <c r="S118" i="12"/>
  <c r="Q118" i="12"/>
  <c r="H192" i="5"/>
  <c r="E193" i="5"/>
  <c r="F193" i="5"/>
  <c r="B194" i="5"/>
  <c r="Q130" i="10"/>
  <c r="P130" i="10"/>
  <c r="M131" i="10"/>
  <c r="B131" i="10"/>
  <c r="S130" i="10"/>
  <c r="R130" i="10"/>
  <c r="O130" i="10"/>
  <c r="N100" i="9"/>
  <c r="G99" i="9"/>
  <c r="D98" i="9"/>
  <c r="C98" i="9"/>
  <c r="J100" i="9"/>
  <c r="B119" i="12"/>
  <c r="N120" i="12"/>
  <c r="N132" i="10"/>
  <c r="D130" i="10"/>
  <c r="G131" i="10"/>
  <c r="C130" i="10"/>
  <c r="J132" i="10"/>
  <c r="H98" i="9"/>
  <c r="E99" i="9"/>
  <c r="G194" i="5"/>
  <c r="D193" i="5"/>
  <c r="C193" i="5"/>
  <c r="G119" i="12"/>
  <c r="C118" i="12"/>
  <c r="D118" i="12"/>
  <c r="J120" i="12"/>
  <c r="H118" i="12"/>
  <c r="T118" i="12"/>
  <c r="E119" i="12"/>
  <c r="U118" i="12"/>
  <c r="V118" i="12"/>
  <c r="M100" i="9"/>
  <c r="F99" i="9"/>
  <c r="K99" i="9"/>
  <c r="H193" i="5"/>
  <c r="E194" i="5"/>
  <c r="F194" i="5"/>
  <c r="B195" i="5"/>
  <c r="H130" i="10"/>
  <c r="E131" i="10"/>
  <c r="T130" i="10"/>
  <c r="U130" i="10"/>
  <c r="V130" i="10"/>
  <c r="F131" i="10"/>
  <c r="K131" i="10"/>
  <c r="L132" i="10"/>
  <c r="O119" i="12"/>
  <c r="R119" i="12"/>
  <c r="P119" i="12"/>
  <c r="F119" i="12"/>
  <c r="K119" i="12"/>
  <c r="L120" i="12"/>
  <c r="M120" i="12"/>
  <c r="Q119" i="12"/>
  <c r="S119" i="12"/>
  <c r="S131" i="10"/>
  <c r="P131" i="10"/>
  <c r="O131" i="10"/>
  <c r="Q131" i="10"/>
  <c r="R131" i="10"/>
  <c r="M132" i="10"/>
  <c r="B132" i="10"/>
  <c r="G195" i="5"/>
  <c r="D194" i="5"/>
  <c r="C194" i="5"/>
  <c r="L100" i="9"/>
  <c r="B100" i="9"/>
  <c r="B120" i="12"/>
  <c r="G120" i="12"/>
  <c r="D131" i="10"/>
  <c r="G132" i="10"/>
  <c r="N133" i="10"/>
  <c r="C131" i="10"/>
  <c r="J133" i="10"/>
  <c r="G100" i="9"/>
  <c r="N101" i="9"/>
  <c r="D99" i="9"/>
  <c r="C99" i="9"/>
  <c r="J101" i="9"/>
  <c r="H194" i="5"/>
  <c r="E195" i="5"/>
  <c r="F195" i="5"/>
  <c r="B196" i="5"/>
  <c r="D119" i="12"/>
  <c r="N121" i="12"/>
  <c r="C119" i="12"/>
  <c r="T119" i="12"/>
  <c r="J121" i="12"/>
  <c r="H119" i="12"/>
  <c r="U119" i="12"/>
  <c r="V119" i="12"/>
  <c r="E120" i="12"/>
  <c r="G196" i="5"/>
  <c r="D195" i="5"/>
  <c r="C195" i="5"/>
  <c r="T131" i="10"/>
  <c r="H131" i="10"/>
  <c r="E132" i="10"/>
  <c r="U131" i="10"/>
  <c r="V131" i="10"/>
  <c r="F132" i="10"/>
  <c r="K132" i="10"/>
  <c r="L133" i="10"/>
  <c r="E100" i="9"/>
  <c r="H99" i="9"/>
  <c r="S120" i="12"/>
  <c r="P120" i="12"/>
  <c r="F120" i="12"/>
  <c r="K120" i="12"/>
  <c r="L121" i="12"/>
  <c r="M121" i="12"/>
  <c r="B121" i="12"/>
  <c r="Q120" i="12"/>
  <c r="R120" i="12"/>
  <c r="O120" i="12"/>
  <c r="M101" i="9"/>
  <c r="F100" i="9"/>
  <c r="K100" i="9"/>
  <c r="H195" i="5"/>
  <c r="E196" i="5"/>
  <c r="F196" i="5"/>
  <c r="B197" i="5"/>
  <c r="Q132" i="10"/>
  <c r="O132" i="10"/>
  <c r="M133" i="10"/>
  <c r="B133" i="10"/>
  <c r="S132" i="10"/>
  <c r="P132" i="10"/>
  <c r="R132" i="10"/>
  <c r="J122" i="12"/>
  <c r="D120" i="12"/>
  <c r="N122" i="12"/>
  <c r="C120" i="12"/>
  <c r="G121" i="12"/>
  <c r="N134" i="10"/>
  <c r="G133" i="10"/>
  <c r="D132" i="10"/>
  <c r="C132" i="10"/>
  <c r="J134" i="10"/>
  <c r="G197" i="5"/>
  <c r="D196" i="5"/>
  <c r="C196" i="5"/>
  <c r="B101" i="9"/>
  <c r="L101" i="9"/>
  <c r="E121" i="12"/>
  <c r="U120" i="12"/>
  <c r="V120" i="12"/>
  <c r="H120" i="12"/>
  <c r="T120" i="12"/>
  <c r="H196" i="5"/>
  <c r="E197" i="5"/>
  <c r="F197" i="5"/>
  <c r="B198" i="5"/>
  <c r="E133" i="10"/>
  <c r="T132" i="10"/>
  <c r="H132" i="10"/>
  <c r="U132" i="10"/>
  <c r="V132" i="10"/>
  <c r="F133" i="10"/>
  <c r="K133" i="10"/>
  <c r="L134" i="10"/>
  <c r="N102" i="9"/>
  <c r="D100" i="9"/>
  <c r="G101" i="9"/>
  <c r="C100" i="9"/>
  <c r="J102" i="9"/>
  <c r="M122" i="12"/>
  <c r="O121" i="12"/>
  <c r="S121" i="12"/>
  <c r="R121" i="12"/>
  <c r="Q121" i="12"/>
  <c r="F121" i="12"/>
  <c r="K121" i="12"/>
  <c r="L122" i="12"/>
  <c r="B122" i="12"/>
  <c r="P121" i="12"/>
  <c r="H100" i="9"/>
  <c r="E101" i="9"/>
  <c r="Q133" i="10"/>
  <c r="M134" i="10"/>
  <c r="B134" i="10"/>
  <c r="O133" i="10"/>
  <c r="R133" i="10"/>
  <c r="P133" i="10"/>
  <c r="S133" i="10"/>
  <c r="D197" i="5"/>
  <c r="G198" i="5"/>
  <c r="C197" i="5"/>
  <c r="J123" i="12"/>
  <c r="G122" i="12"/>
  <c r="D121" i="12"/>
  <c r="C121" i="12"/>
  <c r="N123" i="12"/>
  <c r="D133" i="10"/>
  <c r="N135" i="10"/>
  <c r="G134" i="10"/>
  <c r="C133" i="10"/>
  <c r="J135" i="10"/>
  <c r="H197" i="5"/>
  <c r="E198" i="5"/>
  <c r="F198" i="5"/>
  <c r="B199" i="5"/>
  <c r="M102" i="9"/>
  <c r="F101" i="9"/>
  <c r="K101" i="9"/>
  <c r="E122" i="12"/>
  <c r="T121" i="12"/>
  <c r="U121" i="12"/>
  <c r="V121" i="12"/>
  <c r="H121" i="12"/>
  <c r="T133" i="10"/>
  <c r="H133" i="10"/>
  <c r="E134" i="10"/>
  <c r="U133" i="10"/>
  <c r="V133" i="10"/>
  <c r="F134" i="10"/>
  <c r="K134" i="10"/>
  <c r="L135" i="10"/>
  <c r="L102" i="9"/>
  <c r="B102" i="9"/>
  <c r="D198" i="5"/>
  <c r="G199" i="5"/>
  <c r="C198" i="5"/>
  <c r="M123" i="12"/>
  <c r="O122" i="12"/>
  <c r="S122" i="12"/>
  <c r="R122" i="12"/>
  <c r="F122" i="12"/>
  <c r="K122" i="12"/>
  <c r="L123" i="12"/>
  <c r="Q122" i="12"/>
  <c r="P122" i="12"/>
  <c r="D101" i="9"/>
  <c r="G102" i="9"/>
  <c r="N103" i="9"/>
  <c r="C101" i="9"/>
  <c r="J103" i="9"/>
  <c r="O134" i="10"/>
  <c r="S134" i="10"/>
  <c r="M135" i="10"/>
  <c r="B135" i="10"/>
  <c r="R134" i="10"/>
  <c r="P134" i="10"/>
  <c r="Q134" i="10"/>
  <c r="H198" i="5"/>
  <c r="E199" i="5"/>
  <c r="F199" i="5"/>
  <c r="B200" i="5"/>
  <c r="B123" i="12"/>
  <c r="N124" i="12"/>
  <c r="G135" i="10"/>
  <c r="D134" i="10"/>
  <c r="N136" i="10"/>
  <c r="C134" i="10"/>
  <c r="J136" i="10"/>
  <c r="D199" i="5"/>
  <c r="G200" i="5"/>
  <c r="C199" i="5"/>
  <c r="E102" i="9"/>
  <c r="H101" i="9"/>
  <c r="D122" i="12"/>
  <c r="J124" i="12"/>
  <c r="G123" i="12"/>
  <c r="C122" i="12"/>
  <c r="H122" i="12"/>
  <c r="U122" i="12"/>
  <c r="V122" i="12"/>
  <c r="E123" i="12"/>
  <c r="T122" i="12"/>
  <c r="F102" i="9"/>
  <c r="K102" i="9"/>
  <c r="M103" i="9"/>
  <c r="E135" i="10"/>
  <c r="T134" i="10"/>
  <c r="H134" i="10"/>
  <c r="U134" i="10"/>
  <c r="V134" i="10"/>
  <c r="F135" i="10"/>
  <c r="K135" i="10"/>
  <c r="L136" i="10"/>
  <c r="H199" i="5"/>
  <c r="E200" i="5"/>
  <c r="F200" i="5"/>
  <c r="B201" i="5"/>
  <c r="F123" i="12"/>
  <c r="K123" i="12"/>
  <c r="L124" i="12"/>
  <c r="R123" i="12"/>
  <c r="O123" i="12"/>
  <c r="Q123" i="12"/>
  <c r="M124" i="12"/>
  <c r="S123" i="12"/>
  <c r="P123" i="12"/>
  <c r="Q135" i="10"/>
  <c r="R135" i="10"/>
  <c r="S135" i="10"/>
  <c r="P135" i="10"/>
  <c r="O135" i="10"/>
  <c r="M136" i="10"/>
  <c r="B136" i="10"/>
  <c r="L103" i="9"/>
  <c r="B103" i="9"/>
  <c r="D200" i="5"/>
  <c r="G201" i="5"/>
  <c r="C200" i="5"/>
  <c r="B124" i="12"/>
  <c r="G136" i="10"/>
  <c r="N137" i="10"/>
  <c r="D135" i="10"/>
  <c r="C135" i="10"/>
  <c r="J137" i="10"/>
  <c r="N104" i="9"/>
  <c r="D102" i="9"/>
  <c r="G103" i="9"/>
  <c r="C102" i="9"/>
  <c r="J104" i="9"/>
  <c r="H200" i="5"/>
  <c r="E201" i="5"/>
  <c r="F201" i="5"/>
  <c r="B202" i="5"/>
  <c r="N125" i="12"/>
  <c r="C123" i="12"/>
  <c r="D123" i="12"/>
  <c r="J125" i="12"/>
  <c r="G124" i="12"/>
  <c r="D201" i="5"/>
  <c r="G202" i="5"/>
  <c r="C201" i="5"/>
  <c r="T135" i="10"/>
  <c r="H135" i="10"/>
  <c r="E136" i="10"/>
  <c r="U135" i="10"/>
  <c r="V135" i="10"/>
  <c r="F136" i="10"/>
  <c r="K136" i="10"/>
  <c r="L137" i="10"/>
  <c r="E103" i="9"/>
  <c r="H102" i="9"/>
  <c r="U123" i="12"/>
  <c r="V123" i="12"/>
  <c r="E124" i="12"/>
  <c r="T123" i="12"/>
  <c r="H123" i="12"/>
  <c r="M104" i="9"/>
  <c r="F103" i="9"/>
  <c r="K103" i="9"/>
  <c r="H201" i="5"/>
  <c r="E202" i="5"/>
  <c r="F202" i="5"/>
  <c r="B203" i="5"/>
  <c r="Q136" i="10"/>
  <c r="R136" i="10"/>
  <c r="M137" i="10"/>
  <c r="B137" i="10"/>
  <c r="S136" i="10"/>
  <c r="O136" i="10"/>
  <c r="P136" i="10"/>
  <c r="S124" i="12"/>
  <c r="F124" i="12"/>
  <c r="K124" i="12"/>
  <c r="L125" i="12"/>
  <c r="M125" i="12"/>
  <c r="B125" i="12"/>
  <c r="O124" i="12"/>
  <c r="P124" i="12"/>
  <c r="Q124" i="12"/>
  <c r="R124" i="12"/>
  <c r="D136" i="10"/>
  <c r="G137" i="10"/>
  <c r="N138" i="10"/>
  <c r="C136" i="10"/>
  <c r="J138" i="10"/>
  <c r="G203" i="5"/>
  <c r="D202" i="5"/>
  <c r="C202" i="5"/>
  <c r="B104" i="9"/>
  <c r="L104" i="9"/>
  <c r="G125" i="12"/>
  <c r="C124" i="12"/>
  <c r="J126" i="12"/>
  <c r="N126" i="12"/>
  <c r="D124" i="12"/>
  <c r="T136" i="10"/>
  <c r="H136" i="10"/>
  <c r="E137" i="10"/>
  <c r="U136" i="10"/>
  <c r="V136" i="10"/>
  <c r="F137" i="10"/>
  <c r="K137" i="10"/>
  <c r="L138" i="10"/>
  <c r="G104" i="9"/>
  <c r="N105" i="9"/>
  <c r="D103" i="9"/>
  <c r="C103" i="9"/>
  <c r="J105" i="9"/>
  <c r="H202" i="5"/>
  <c r="E203" i="5"/>
  <c r="F203" i="5"/>
  <c r="B204" i="5"/>
  <c r="U124" i="12"/>
  <c r="V124" i="12"/>
  <c r="E125" i="12"/>
  <c r="T124" i="12"/>
  <c r="H124" i="12"/>
  <c r="Q137" i="10"/>
  <c r="R137" i="10"/>
  <c r="S137" i="10"/>
  <c r="O137" i="10"/>
  <c r="P137" i="10"/>
  <c r="M138" i="10"/>
  <c r="B138" i="10"/>
  <c r="D203" i="5"/>
  <c r="G204" i="5"/>
  <c r="C203" i="5"/>
  <c r="E104" i="9"/>
  <c r="H103" i="9"/>
  <c r="F125" i="12"/>
  <c r="K125" i="12"/>
  <c r="L126" i="12"/>
  <c r="P125" i="12"/>
  <c r="R125" i="12"/>
  <c r="M126" i="12"/>
  <c r="O125" i="12"/>
  <c r="S125" i="12"/>
  <c r="Q125" i="12"/>
  <c r="N139" i="10"/>
  <c r="D137" i="10"/>
  <c r="G138" i="10"/>
  <c r="C137" i="10"/>
  <c r="J139" i="10"/>
  <c r="F104" i="9"/>
  <c r="K104" i="9"/>
  <c r="M105" i="9"/>
  <c r="H203" i="5"/>
  <c r="E204" i="5"/>
  <c r="F204" i="5"/>
  <c r="B205" i="5"/>
  <c r="B126" i="12"/>
  <c r="L105" i="9"/>
  <c r="B105" i="9"/>
  <c r="T137" i="10"/>
  <c r="E138" i="10"/>
  <c r="H137" i="10"/>
  <c r="U137" i="10"/>
  <c r="V137" i="10"/>
  <c r="F138" i="10"/>
  <c r="K138" i="10"/>
  <c r="L139" i="10"/>
  <c r="D204" i="5"/>
  <c r="G205" i="5"/>
  <c r="C204" i="5"/>
  <c r="N127" i="12"/>
  <c r="J127" i="12"/>
  <c r="G126" i="12"/>
  <c r="C125" i="12"/>
  <c r="D125" i="12"/>
  <c r="O138" i="10"/>
  <c r="R138" i="10"/>
  <c r="M139" i="10"/>
  <c r="B139" i="10"/>
  <c r="S138" i="10"/>
  <c r="P138" i="10"/>
  <c r="Q138" i="10"/>
  <c r="G105" i="9"/>
  <c r="D104" i="9"/>
  <c r="N106" i="9"/>
  <c r="C104" i="9"/>
  <c r="J106" i="9"/>
  <c r="H204" i="5"/>
  <c r="E205" i="5"/>
  <c r="F205" i="5"/>
  <c r="B206" i="5"/>
  <c r="E126" i="12"/>
  <c r="H125" i="12"/>
  <c r="T125" i="12"/>
  <c r="U125" i="12"/>
  <c r="V125" i="12"/>
  <c r="D138" i="10"/>
  <c r="G139" i="10"/>
  <c r="N140" i="10"/>
  <c r="C138" i="10"/>
  <c r="J140" i="10"/>
  <c r="G206" i="5"/>
  <c r="D205" i="5"/>
  <c r="C205" i="5"/>
  <c r="H104" i="9"/>
  <c r="E105" i="9"/>
  <c r="R126" i="12"/>
  <c r="S126" i="12"/>
  <c r="F126" i="12"/>
  <c r="K126" i="12"/>
  <c r="L127" i="12"/>
  <c r="O126" i="12"/>
  <c r="Q126" i="12"/>
  <c r="M127" i="12"/>
  <c r="P126" i="12"/>
  <c r="F105" i="9"/>
  <c r="K105" i="9"/>
  <c r="M106" i="9"/>
  <c r="H138" i="10"/>
  <c r="T138" i="10"/>
  <c r="E139" i="10"/>
  <c r="U138" i="10"/>
  <c r="V138" i="10"/>
  <c r="F139" i="10"/>
  <c r="K139" i="10"/>
  <c r="L140" i="10"/>
  <c r="H205" i="5"/>
  <c r="E206" i="5"/>
  <c r="F206" i="5"/>
  <c r="B207" i="5"/>
  <c r="B127" i="12"/>
  <c r="G127" i="12"/>
  <c r="M140" i="10"/>
  <c r="B140" i="10"/>
  <c r="O139" i="10"/>
  <c r="Q139" i="10"/>
  <c r="S139" i="10"/>
  <c r="P139" i="10"/>
  <c r="R139" i="10"/>
  <c r="D206" i="5"/>
  <c r="G207" i="5"/>
  <c r="C206" i="5"/>
  <c r="L106" i="9"/>
  <c r="B106" i="9"/>
  <c r="C126" i="12"/>
  <c r="T126" i="12"/>
  <c r="D126" i="12"/>
  <c r="J128" i="12"/>
  <c r="N128" i="12"/>
  <c r="D139" i="10"/>
  <c r="G140" i="10"/>
  <c r="N141" i="10"/>
  <c r="C139" i="10"/>
  <c r="J141" i="10"/>
  <c r="N107" i="9"/>
  <c r="D105" i="9"/>
  <c r="G106" i="9"/>
  <c r="C105" i="9"/>
  <c r="J107" i="9"/>
  <c r="H206" i="5"/>
  <c r="E207" i="5"/>
  <c r="F207" i="5"/>
  <c r="B208" i="5"/>
  <c r="U126" i="12"/>
  <c r="V126" i="12"/>
  <c r="H126" i="12"/>
  <c r="E127" i="12"/>
  <c r="Q127" i="12"/>
  <c r="D207" i="5"/>
  <c r="G208" i="5"/>
  <c r="C207" i="5"/>
  <c r="E140" i="10"/>
  <c r="H139" i="10"/>
  <c r="T139" i="10"/>
  <c r="U139" i="10"/>
  <c r="V139" i="10"/>
  <c r="F140" i="10"/>
  <c r="K140" i="10"/>
  <c r="L141" i="10"/>
  <c r="E106" i="9"/>
  <c r="H105" i="9"/>
  <c r="R127" i="12"/>
  <c r="S127" i="12"/>
  <c r="M128" i="12"/>
  <c r="F127" i="12"/>
  <c r="K127" i="12"/>
  <c r="L128" i="12"/>
  <c r="B128" i="12"/>
  <c r="N129" i="12"/>
  <c r="P127" i="12"/>
  <c r="O127" i="12"/>
  <c r="R140" i="10"/>
  <c r="S140" i="10"/>
  <c r="Q140" i="10"/>
  <c r="M141" i="10"/>
  <c r="B141" i="10"/>
  <c r="P140" i="10"/>
  <c r="O140" i="10"/>
  <c r="F106" i="9"/>
  <c r="K106" i="9"/>
  <c r="M107" i="9"/>
  <c r="H207" i="5"/>
  <c r="E208" i="5"/>
  <c r="F208" i="5"/>
  <c r="B209" i="5"/>
  <c r="J129" i="12"/>
  <c r="C127" i="12"/>
  <c r="D127" i="12"/>
  <c r="G128" i="12"/>
  <c r="U127" i="12"/>
  <c r="V127" i="12"/>
  <c r="H127" i="12"/>
  <c r="E128" i="12"/>
  <c r="T127" i="12"/>
  <c r="D140" i="10"/>
  <c r="N142" i="10"/>
  <c r="G141" i="10"/>
  <c r="C140" i="10"/>
  <c r="J142" i="10"/>
  <c r="L107" i="9"/>
  <c r="B107" i="9"/>
  <c r="D208" i="5"/>
  <c r="G209" i="5"/>
  <c r="C208" i="5"/>
  <c r="O128" i="12"/>
  <c r="P128" i="12"/>
  <c r="Q128" i="12"/>
  <c r="R128" i="12"/>
  <c r="F128" i="12"/>
  <c r="K128" i="12"/>
  <c r="L129" i="12"/>
  <c r="M129" i="12"/>
  <c r="S128" i="12"/>
  <c r="H140" i="10"/>
  <c r="T140" i="10"/>
  <c r="E141" i="10"/>
  <c r="U140" i="10"/>
  <c r="V140" i="10"/>
  <c r="F141" i="10"/>
  <c r="K141" i="10"/>
  <c r="L142" i="10"/>
  <c r="H208" i="5"/>
  <c r="E209" i="5"/>
  <c r="F209" i="5"/>
  <c r="B210" i="5"/>
  <c r="D106" i="9"/>
  <c r="G107" i="9"/>
  <c r="N108" i="9"/>
  <c r="C106" i="9"/>
  <c r="J108" i="9"/>
  <c r="B129" i="12"/>
  <c r="J130" i="12"/>
  <c r="D209" i="5"/>
  <c r="G210" i="5"/>
  <c r="C209" i="5"/>
  <c r="Q141" i="10"/>
  <c r="R141" i="10"/>
  <c r="M142" i="10"/>
  <c r="B142" i="10"/>
  <c r="O141" i="10"/>
  <c r="P141" i="10"/>
  <c r="S141" i="10"/>
  <c r="H106" i="9"/>
  <c r="E107" i="9"/>
  <c r="G129" i="12"/>
  <c r="C128" i="12"/>
  <c r="D128" i="12"/>
  <c r="N130" i="12"/>
  <c r="T128" i="12"/>
  <c r="H128" i="12"/>
  <c r="U128" i="12"/>
  <c r="V128" i="12"/>
  <c r="E129" i="12"/>
  <c r="D141" i="10"/>
  <c r="N143" i="10"/>
  <c r="G142" i="10"/>
  <c r="C141" i="10"/>
  <c r="J143" i="10"/>
  <c r="M108" i="9"/>
  <c r="F107" i="9"/>
  <c r="K107" i="9"/>
  <c r="H209" i="5"/>
  <c r="E210" i="5"/>
  <c r="F210" i="5"/>
  <c r="B211" i="5"/>
  <c r="F129" i="12"/>
  <c r="K129" i="12"/>
  <c r="L130" i="12"/>
  <c r="P129" i="12"/>
  <c r="Q129" i="12"/>
  <c r="R129" i="12"/>
  <c r="M130" i="12"/>
  <c r="O129" i="12"/>
  <c r="S129" i="12"/>
  <c r="T141" i="10"/>
  <c r="E142" i="10"/>
  <c r="H141" i="10"/>
  <c r="U141" i="10"/>
  <c r="V141" i="10"/>
  <c r="F142" i="10"/>
  <c r="K142" i="10"/>
  <c r="L143" i="10"/>
  <c r="D210" i="5"/>
  <c r="G211" i="5"/>
  <c r="C210" i="5"/>
  <c r="L108" i="9"/>
  <c r="B108" i="9"/>
  <c r="B130" i="12"/>
  <c r="D129" i="12"/>
  <c r="H210" i="5"/>
  <c r="E211" i="5"/>
  <c r="F211" i="5"/>
  <c r="B212" i="5"/>
  <c r="O142" i="10"/>
  <c r="S142" i="10"/>
  <c r="M143" i="10"/>
  <c r="B143" i="10"/>
  <c r="Q142" i="10"/>
  <c r="P142" i="10"/>
  <c r="R142" i="10"/>
  <c r="N109" i="9"/>
  <c r="G108" i="9"/>
  <c r="D107" i="9"/>
  <c r="C107" i="9"/>
  <c r="J109" i="9"/>
  <c r="G130" i="12"/>
  <c r="C129" i="12"/>
  <c r="N131" i="12"/>
  <c r="J131" i="12"/>
  <c r="U129" i="12"/>
  <c r="V129" i="12"/>
  <c r="H129" i="12"/>
  <c r="T129" i="12"/>
  <c r="E130" i="12"/>
  <c r="D142" i="10"/>
  <c r="N144" i="10"/>
  <c r="G143" i="10"/>
  <c r="C142" i="10"/>
  <c r="J144" i="10"/>
  <c r="D211" i="5"/>
  <c r="G212" i="5"/>
  <c r="C211" i="5"/>
  <c r="H107" i="9"/>
  <c r="E108" i="9"/>
  <c r="S130" i="12"/>
  <c r="Q130" i="12"/>
  <c r="O130" i="12"/>
  <c r="M131" i="12"/>
  <c r="R130" i="12"/>
  <c r="P130" i="12"/>
  <c r="F130" i="12"/>
  <c r="K130" i="12"/>
  <c r="L131" i="12"/>
  <c r="B131" i="12"/>
  <c r="T142" i="10"/>
  <c r="H142" i="10"/>
  <c r="E143" i="10"/>
  <c r="U142" i="10"/>
  <c r="V142" i="10"/>
  <c r="F143" i="10"/>
  <c r="K143" i="10"/>
  <c r="L144" i="10"/>
  <c r="M109" i="9"/>
  <c r="F108" i="9"/>
  <c r="K108" i="9"/>
  <c r="H211" i="5"/>
  <c r="E212" i="5"/>
  <c r="F212" i="5"/>
  <c r="B213" i="5"/>
  <c r="D130" i="12"/>
  <c r="J132" i="12"/>
  <c r="N132" i="12"/>
  <c r="G131" i="12"/>
  <c r="C130" i="12"/>
  <c r="L109" i="9"/>
  <c r="B109" i="9"/>
  <c r="S143" i="10"/>
  <c r="M144" i="10"/>
  <c r="B144" i="10"/>
  <c r="O143" i="10"/>
  <c r="P143" i="10"/>
  <c r="Q143" i="10"/>
  <c r="R143" i="10"/>
  <c r="D212" i="5"/>
  <c r="G213" i="5"/>
  <c r="C212" i="5"/>
  <c r="E131" i="12"/>
  <c r="U130" i="12"/>
  <c r="V130" i="12"/>
  <c r="H130" i="12"/>
  <c r="T130" i="12"/>
  <c r="D143" i="10"/>
  <c r="G144" i="10"/>
  <c r="N145" i="10"/>
  <c r="C143" i="10"/>
  <c r="J145" i="10"/>
  <c r="G109" i="9"/>
  <c r="D108" i="9"/>
  <c r="N110" i="9"/>
  <c r="C108" i="9"/>
  <c r="J110" i="9"/>
  <c r="H212" i="5"/>
  <c r="E213" i="5"/>
  <c r="F213" i="5"/>
  <c r="B214" i="5"/>
  <c r="S131" i="12"/>
  <c r="P131" i="12"/>
  <c r="O131" i="12"/>
  <c r="Q131" i="12"/>
  <c r="R131" i="12"/>
  <c r="F131" i="12"/>
  <c r="K131" i="12"/>
  <c r="L132" i="12"/>
  <c r="M132" i="12"/>
  <c r="B132" i="12"/>
  <c r="T143" i="10"/>
  <c r="H143" i="10"/>
  <c r="E144" i="10"/>
  <c r="U143" i="10"/>
  <c r="V143" i="10"/>
  <c r="F144" i="10"/>
  <c r="K144" i="10"/>
  <c r="L145" i="10"/>
  <c r="G214" i="5"/>
  <c r="D213" i="5"/>
  <c r="C213" i="5"/>
  <c r="H108" i="9"/>
  <c r="E109" i="9"/>
  <c r="D131" i="12"/>
  <c r="C131" i="12"/>
  <c r="N133" i="12"/>
  <c r="G132" i="12"/>
  <c r="J133" i="12"/>
  <c r="H213" i="5"/>
  <c r="E214" i="5"/>
  <c r="F214" i="5"/>
  <c r="B215" i="5"/>
  <c r="M145" i="10"/>
  <c r="B145" i="10"/>
  <c r="O144" i="10"/>
  <c r="R144" i="10"/>
  <c r="P144" i="10"/>
  <c r="S144" i="10"/>
  <c r="Q144" i="10"/>
  <c r="F109" i="9"/>
  <c r="K109" i="9"/>
  <c r="M110" i="9"/>
  <c r="T131" i="12"/>
  <c r="E132" i="12"/>
  <c r="H131" i="12"/>
  <c r="U131" i="12"/>
  <c r="V131" i="12"/>
  <c r="N146" i="10"/>
  <c r="G145" i="10"/>
  <c r="D144" i="10"/>
  <c r="C144" i="10"/>
  <c r="J146" i="10"/>
  <c r="B110" i="9"/>
  <c r="L110" i="9"/>
  <c r="D214" i="5"/>
  <c r="G215" i="5"/>
  <c r="C214" i="5"/>
  <c r="P132" i="12"/>
  <c r="Q132" i="12"/>
  <c r="S132" i="12"/>
  <c r="M133" i="12"/>
  <c r="O132" i="12"/>
  <c r="R132" i="12"/>
  <c r="F132" i="12"/>
  <c r="K132" i="12"/>
  <c r="L133" i="12"/>
  <c r="B133" i="12"/>
  <c r="D109" i="9"/>
  <c r="N111" i="9"/>
  <c r="G110" i="9"/>
  <c r="C109" i="9"/>
  <c r="J111" i="9"/>
  <c r="H144" i="10"/>
  <c r="E145" i="10"/>
  <c r="T144" i="10"/>
  <c r="U144" i="10"/>
  <c r="V144" i="10"/>
  <c r="F145" i="10"/>
  <c r="K145" i="10"/>
  <c r="L146" i="10"/>
  <c r="H214" i="5"/>
  <c r="E215" i="5"/>
  <c r="F215" i="5"/>
  <c r="B216" i="5"/>
  <c r="N134" i="12"/>
  <c r="G133" i="12"/>
  <c r="D132" i="12"/>
  <c r="J134" i="12"/>
  <c r="C132" i="12"/>
  <c r="D215" i="5"/>
  <c r="G216" i="5"/>
  <c r="C215" i="5"/>
  <c r="H109" i="9"/>
  <c r="E110" i="9"/>
  <c r="S145" i="10"/>
  <c r="M146" i="10"/>
  <c r="B146" i="10"/>
  <c r="Q145" i="10"/>
  <c r="O145" i="10"/>
  <c r="P145" i="10"/>
  <c r="R145" i="10"/>
  <c r="U132" i="12"/>
  <c r="V132" i="12"/>
  <c r="E133" i="12"/>
  <c r="T132" i="12"/>
  <c r="H132" i="12"/>
  <c r="N147" i="10"/>
  <c r="G146" i="10"/>
  <c r="D145" i="10"/>
  <c r="C145" i="10"/>
  <c r="J147" i="10"/>
  <c r="H215" i="5"/>
  <c r="E216" i="5"/>
  <c r="F216" i="5"/>
  <c r="B217" i="5"/>
  <c r="M111" i="9"/>
  <c r="F110" i="9"/>
  <c r="K110" i="9"/>
  <c r="P133" i="12"/>
  <c r="F133" i="12"/>
  <c r="K133" i="12"/>
  <c r="L134" i="12"/>
  <c r="M134" i="12"/>
  <c r="B134" i="12"/>
  <c r="S133" i="12"/>
  <c r="R133" i="12"/>
  <c r="Q133" i="12"/>
  <c r="O133" i="12"/>
  <c r="D216" i="5"/>
  <c r="G217" i="5"/>
  <c r="C216" i="5"/>
  <c r="H145" i="10"/>
  <c r="T145" i="10"/>
  <c r="E146" i="10"/>
  <c r="U145" i="10"/>
  <c r="V145" i="10"/>
  <c r="F146" i="10"/>
  <c r="K146" i="10"/>
  <c r="L147" i="10"/>
  <c r="B111" i="9"/>
  <c r="L111" i="9"/>
  <c r="G134" i="12"/>
  <c r="D133" i="12"/>
  <c r="C133" i="12"/>
  <c r="N135" i="12"/>
  <c r="J135" i="12"/>
  <c r="D110" i="9"/>
  <c r="N112" i="9"/>
  <c r="G111" i="9"/>
  <c r="C110" i="9"/>
  <c r="J112" i="9"/>
  <c r="H216" i="5"/>
  <c r="E217" i="5"/>
  <c r="F217" i="5"/>
  <c r="B218" i="5"/>
  <c r="M147" i="10"/>
  <c r="B147" i="10"/>
  <c r="O146" i="10"/>
  <c r="S146" i="10"/>
  <c r="R146" i="10"/>
  <c r="Q146" i="10"/>
  <c r="P146" i="10"/>
  <c r="E134" i="12"/>
  <c r="T133" i="12"/>
  <c r="U133" i="12"/>
  <c r="V133" i="12"/>
  <c r="H133" i="12"/>
  <c r="D146" i="10"/>
  <c r="N148" i="10"/>
  <c r="G147" i="10"/>
  <c r="C146" i="10"/>
  <c r="J148" i="10"/>
  <c r="D217" i="5"/>
  <c r="G218" i="5"/>
  <c r="C217" i="5"/>
  <c r="H110" i="9"/>
  <c r="E111" i="9"/>
  <c r="P134" i="12"/>
  <c r="M135" i="12"/>
  <c r="O134" i="12"/>
  <c r="Q134" i="12"/>
  <c r="S134" i="12"/>
  <c r="R134" i="12"/>
  <c r="F134" i="12"/>
  <c r="K134" i="12"/>
  <c r="L135" i="12"/>
  <c r="B135" i="12"/>
  <c r="M112" i="9"/>
  <c r="F111" i="9"/>
  <c r="K111" i="9"/>
  <c r="T146" i="10"/>
  <c r="E147" i="10"/>
  <c r="H146" i="10"/>
  <c r="U146" i="10"/>
  <c r="V146" i="10"/>
  <c r="F147" i="10"/>
  <c r="K147" i="10"/>
  <c r="L148" i="10"/>
  <c r="H217" i="5"/>
  <c r="E218" i="5"/>
  <c r="F218" i="5"/>
  <c r="B219" i="5"/>
  <c r="J136" i="12"/>
  <c r="D134" i="12"/>
  <c r="C134" i="12"/>
  <c r="N136" i="12"/>
  <c r="G135" i="12"/>
  <c r="S147" i="10"/>
  <c r="O147" i="10"/>
  <c r="R147" i="10"/>
  <c r="M148" i="10"/>
  <c r="B148" i="10"/>
  <c r="Q147" i="10"/>
  <c r="P147" i="10"/>
  <c r="L112" i="9"/>
  <c r="B112" i="9"/>
  <c r="G219" i="5"/>
  <c r="D218" i="5"/>
  <c r="C218" i="5"/>
  <c r="T134" i="12"/>
  <c r="U134" i="12"/>
  <c r="V134" i="12"/>
  <c r="E135" i="12"/>
  <c r="H134" i="12"/>
  <c r="G148" i="10"/>
  <c r="N149" i="10"/>
  <c r="D147" i="10"/>
  <c r="C147" i="10"/>
  <c r="J149" i="10"/>
  <c r="N113" i="9"/>
  <c r="G112" i="9"/>
  <c r="D111" i="9"/>
  <c r="C111" i="9"/>
  <c r="J113" i="9"/>
  <c r="H218" i="5"/>
  <c r="E219" i="5"/>
  <c r="F219" i="5"/>
  <c r="B220" i="5"/>
  <c r="S135" i="12"/>
  <c r="R135" i="12"/>
  <c r="O135" i="12"/>
  <c r="P135" i="12"/>
  <c r="Q135" i="12"/>
  <c r="M136" i="12"/>
  <c r="F135" i="12"/>
  <c r="K135" i="12"/>
  <c r="L136" i="12"/>
  <c r="B136" i="12"/>
  <c r="E148" i="10"/>
  <c r="H147" i="10"/>
  <c r="T147" i="10"/>
  <c r="U147" i="10"/>
  <c r="V147" i="10"/>
  <c r="F148" i="10"/>
  <c r="K148" i="10"/>
  <c r="L149" i="10"/>
  <c r="G220" i="5"/>
  <c r="D219" i="5"/>
  <c r="C219" i="5"/>
  <c r="H111" i="9"/>
  <c r="E112" i="9"/>
  <c r="J137" i="12"/>
  <c r="G136" i="12"/>
  <c r="C135" i="12"/>
  <c r="N137" i="12"/>
  <c r="D135" i="12"/>
  <c r="S148" i="10"/>
  <c r="O148" i="10"/>
  <c r="R148" i="10"/>
  <c r="Q148" i="10"/>
  <c r="P148" i="10"/>
  <c r="M149" i="10"/>
  <c r="B149" i="10"/>
  <c r="F112" i="9"/>
  <c r="K112" i="9"/>
  <c r="M113" i="9"/>
  <c r="H219" i="5"/>
  <c r="E220" i="5"/>
  <c r="F220" i="5"/>
  <c r="B221" i="5"/>
  <c r="H135" i="12"/>
  <c r="T135" i="12"/>
  <c r="U135" i="12"/>
  <c r="V135" i="12"/>
  <c r="E136" i="12"/>
  <c r="G149" i="10"/>
  <c r="D148" i="10"/>
  <c r="N150" i="10"/>
  <c r="C148" i="10"/>
  <c r="J150" i="10"/>
  <c r="B113" i="9"/>
  <c r="L113" i="9"/>
  <c r="D220" i="5"/>
  <c r="G221" i="5"/>
  <c r="C220" i="5"/>
  <c r="O136" i="12"/>
  <c r="M137" i="12"/>
  <c r="Q136" i="12"/>
  <c r="P136" i="12"/>
  <c r="R136" i="12"/>
  <c r="S136" i="12"/>
  <c r="F136" i="12"/>
  <c r="K136" i="12"/>
  <c r="L137" i="12"/>
  <c r="B137" i="12"/>
  <c r="C136" i="12"/>
  <c r="U136" i="12"/>
  <c r="V136" i="12"/>
  <c r="D112" i="9"/>
  <c r="N114" i="9"/>
  <c r="C112" i="9"/>
  <c r="G113" i="9"/>
  <c r="J114" i="9"/>
  <c r="H148" i="10"/>
  <c r="T148" i="10"/>
  <c r="E149" i="10"/>
  <c r="U148" i="10"/>
  <c r="V148" i="10"/>
  <c r="F149" i="10"/>
  <c r="K149" i="10"/>
  <c r="L150" i="10"/>
  <c r="H220" i="5"/>
  <c r="E221" i="5"/>
  <c r="F221" i="5"/>
  <c r="B222" i="5"/>
  <c r="D136" i="12"/>
  <c r="H136" i="12"/>
  <c r="E137" i="12"/>
  <c r="F137" i="12"/>
  <c r="K137" i="12"/>
  <c r="L138" i="12"/>
  <c r="T136" i="12"/>
  <c r="G137" i="12"/>
  <c r="N138" i="12"/>
  <c r="J138" i="12"/>
  <c r="D221" i="5"/>
  <c r="G222" i="5"/>
  <c r="C221" i="5"/>
  <c r="H112" i="9"/>
  <c r="E113" i="9"/>
  <c r="R149" i="10"/>
  <c r="P149" i="10"/>
  <c r="Q149" i="10"/>
  <c r="M150" i="10"/>
  <c r="B150" i="10"/>
  <c r="O149" i="10"/>
  <c r="S149" i="10"/>
  <c r="O137" i="12"/>
  <c r="Q137" i="12"/>
  <c r="R137" i="12"/>
  <c r="M138" i="12"/>
  <c r="B138" i="12"/>
  <c r="P137" i="12"/>
  <c r="S137" i="12"/>
  <c r="F113" i="9"/>
  <c r="K113" i="9"/>
  <c r="M114" i="9"/>
  <c r="D149" i="10"/>
  <c r="N151" i="10"/>
  <c r="G150" i="10"/>
  <c r="C149" i="10"/>
  <c r="J151" i="10"/>
  <c r="H221" i="5"/>
  <c r="E222" i="5"/>
  <c r="F222" i="5"/>
  <c r="B223" i="5"/>
  <c r="N139" i="12"/>
  <c r="J139" i="12"/>
  <c r="C137" i="12"/>
  <c r="H137" i="12"/>
  <c r="D137" i="12"/>
  <c r="G138" i="12"/>
  <c r="E138" i="12"/>
  <c r="F138" i="12"/>
  <c r="K138" i="12"/>
  <c r="L139" i="12"/>
  <c r="T149" i="10"/>
  <c r="H149" i="10"/>
  <c r="E150" i="10"/>
  <c r="U149" i="10"/>
  <c r="V149" i="10"/>
  <c r="F150" i="10"/>
  <c r="K150" i="10"/>
  <c r="L151" i="10"/>
  <c r="D222" i="5"/>
  <c r="G223" i="5"/>
  <c r="C222" i="5"/>
  <c r="L114" i="9"/>
  <c r="B114" i="9"/>
  <c r="U137" i="12"/>
  <c r="V137" i="12"/>
  <c r="T137" i="12"/>
  <c r="S138" i="12"/>
  <c r="R138" i="12"/>
  <c r="O138" i="12"/>
  <c r="P138" i="12"/>
  <c r="Q138" i="12"/>
  <c r="M139" i="12"/>
  <c r="B139" i="12"/>
  <c r="J140" i="12"/>
  <c r="H222" i="5"/>
  <c r="E223" i="5"/>
  <c r="F223" i="5"/>
  <c r="B224" i="5"/>
  <c r="Q150" i="10"/>
  <c r="P150" i="10"/>
  <c r="R150" i="10"/>
  <c r="O150" i="10"/>
  <c r="M151" i="10"/>
  <c r="B151" i="10"/>
  <c r="S150" i="10"/>
  <c r="G114" i="9"/>
  <c r="D113" i="9"/>
  <c r="N115" i="9"/>
  <c r="C113" i="9"/>
  <c r="J115" i="9"/>
  <c r="N140" i="12"/>
  <c r="C138" i="12"/>
  <c r="G139" i="12"/>
  <c r="D138" i="12"/>
  <c r="H138" i="12"/>
  <c r="T138" i="12"/>
  <c r="G151" i="10"/>
  <c r="D150" i="10"/>
  <c r="N152" i="10"/>
  <c r="C150" i="10"/>
  <c r="J152" i="10"/>
  <c r="E114" i="9"/>
  <c r="H113" i="9"/>
  <c r="G224" i="5"/>
  <c r="D223" i="5"/>
  <c r="C223" i="5"/>
  <c r="U138" i="12"/>
  <c r="V138" i="12"/>
  <c r="E139" i="12"/>
  <c r="T150" i="10"/>
  <c r="H150" i="10"/>
  <c r="E151" i="10"/>
  <c r="U150" i="10"/>
  <c r="V150" i="10"/>
  <c r="F151" i="10"/>
  <c r="K151" i="10"/>
  <c r="L152" i="10"/>
  <c r="H223" i="5"/>
  <c r="E224" i="5"/>
  <c r="F224" i="5"/>
  <c r="B225" i="5"/>
  <c r="F114" i="9"/>
  <c r="K114" i="9"/>
  <c r="M115" i="9"/>
  <c r="F139" i="12"/>
  <c r="K139" i="12"/>
  <c r="L140" i="12"/>
  <c r="S139" i="12"/>
  <c r="Q139" i="12"/>
  <c r="M140" i="12"/>
  <c r="P139" i="12"/>
  <c r="O139" i="12"/>
  <c r="R139" i="12"/>
  <c r="D224" i="5"/>
  <c r="G225" i="5"/>
  <c r="C224" i="5"/>
  <c r="L115" i="9"/>
  <c r="B115" i="9"/>
  <c r="R151" i="10"/>
  <c r="Q151" i="10"/>
  <c r="P151" i="10"/>
  <c r="M152" i="10"/>
  <c r="B152" i="10"/>
  <c r="O151" i="10"/>
  <c r="S151" i="10"/>
  <c r="B140" i="12"/>
  <c r="J141" i="12"/>
  <c r="D151" i="10"/>
  <c r="G152" i="10"/>
  <c r="N153" i="10"/>
  <c r="C151" i="10"/>
  <c r="J153" i="10"/>
  <c r="H224" i="5"/>
  <c r="E225" i="5"/>
  <c r="F225" i="5"/>
  <c r="B226" i="5"/>
  <c r="N116" i="9"/>
  <c r="G115" i="9"/>
  <c r="C114" i="9"/>
  <c r="D114" i="9"/>
  <c r="J116" i="9"/>
  <c r="G140" i="12"/>
  <c r="N141" i="12"/>
  <c r="D139" i="12"/>
  <c r="C139" i="12"/>
  <c r="T151" i="10"/>
  <c r="E152" i="10"/>
  <c r="H151" i="10"/>
  <c r="U151" i="10"/>
  <c r="V151" i="10"/>
  <c r="F152" i="10"/>
  <c r="K152" i="10"/>
  <c r="L153" i="10"/>
  <c r="D225" i="5"/>
  <c r="G226" i="5"/>
  <c r="C225" i="5"/>
  <c r="E115" i="9"/>
  <c r="H114" i="9"/>
  <c r="U139" i="12"/>
  <c r="V139" i="12"/>
  <c r="H139" i="12"/>
  <c r="T139" i="12"/>
  <c r="E140" i="12"/>
  <c r="H225" i="5"/>
  <c r="E226" i="5"/>
  <c r="F226" i="5"/>
  <c r="B227" i="5"/>
  <c r="M153" i="10"/>
  <c r="B153" i="10"/>
  <c r="P152" i="10"/>
  <c r="R152" i="10"/>
  <c r="S152" i="10"/>
  <c r="O152" i="10"/>
  <c r="Q152" i="10"/>
  <c r="M116" i="9"/>
  <c r="F115" i="9"/>
  <c r="K115" i="9"/>
  <c r="P140" i="12"/>
  <c r="Q140" i="12"/>
  <c r="O140" i="12"/>
  <c r="S140" i="12"/>
  <c r="F140" i="12"/>
  <c r="K140" i="12"/>
  <c r="L141" i="12"/>
  <c r="R140" i="12"/>
  <c r="M141" i="12"/>
  <c r="N154" i="10"/>
  <c r="G153" i="10"/>
  <c r="D152" i="10"/>
  <c r="C152" i="10"/>
  <c r="J154" i="10"/>
  <c r="B116" i="9"/>
  <c r="L116" i="9"/>
  <c r="D226" i="5"/>
  <c r="G227" i="5"/>
  <c r="C226" i="5"/>
  <c r="B141" i="12"/>
  <c r="C140" i="12"/>
  <c r="G116" i="9"/>
  <c r="N117" i="9"/>
  <c r="D115" i="9"/>
  <c r="C115" i="9"/>
  <c r="J117" i="9"/>
  <c r="T152" i="10"/>
  <c r="H152" i="10"/>
  <c r="E153" i="10"/>
  <c r="U152" i="10"/>
  <c r="V152" i="10"/>
  <c r="F153" i="10"/>
  <c r="K153" i="10"/>
  <c r="L154" i="10"/>
  <c r="H226" i="5"/>
  <c r="E227" i="5"/>
  <c r="F227" i="5"/>
  <c r="B228" i="5"/>
  <c r="G141" i="12"/>
  <c r="N142" i="12"/>
  <c r="D140" i="12"/>
  <c r="J142" i="12"/>
  <c r="T140" i="12"/>
  <c r="U140" i="12"/>
  <c r="V140" i="12"/>
  <c r="E141" i="12"/>
  <c r="H140" i="12"/>
  <c r="G228" i="5"/>
  <c r="D227" i="5"/>
  <c r="C227" i="5"/>
  <c r="H115" i="9"/>
  <c r="E116" i="9"/>
  <c r="M154" i="10"/>
  <c r="B154" i="10"/>
  <c r="S153" i="10"/>
  <c r="R153" i="10"/>
  <c r="P153" i="10"/>
  <c r="Q153" i="10"/>
  <c r="O153" i="10"/>
  <c r="F141" i="12"/>
  <c r="K141" i="12"/>
  <c r="L142" i="12"/>
  <c r="R141" i="12"/>
  <c r="O141" i="12"/>
  <c r="M142" i="12"/>
  <c r="S141" i="12"/>
  <c r="Q141" i="12"/>
  <c r="P141" i="12"/>
  <c r="D153" i="10"/>
  <c r="G154" i="10"/>
  <c r="N155" i="10"/>
  <c r="C153" i="10"/>
  <c r="J155" i="10"/>
  <c r="F116" i="9"/>
  <c r="K116" i="9"/>
  <c r="M117" i="9"/>
  <c r="H227" i="5"/>
  <c r="E228" i="5"/>
  <c r="F228" i="5"/>
  <c r="B229" i="5"/>
  <c r="B142" i="12"/>
  <c r="C141" i="12"/>
  <c r="L117" i="9"/>
  <c r="B117" i="9"/>
  <c r="H153" i="10"/>
  <c r="E154" i="10"/>
  <c r="T153" i="10"/>
  <c r="U153" i="10"/>
  <c r="V153" i="10"/>
  <c r="F154" i="10"/>
  <c r="K154" i="10"/>
  <c r="L155" i="10"/>
  <c r="D228" i="5"/>
  <c r="G229" i="5"/>
  <c r="C228" i="5"/>
  <c r="G142" i="12"/>
  <c r="D141" i="12"/>
  <c r="J143" i="12"/>
  <c r="N143" i="12"/>
  <c r="T141" i="12"/>
  <c r="H141" i="12"/>
  <c r="E142" i="12"/>
  <c r="U141" i="12"/>
  <c r="V141" i="12"/>
  <c r="R154" i="10"/>
  <c r="Q154" i="10"/>
  <c r="P154" i="10"/>
  <c r="O154" i="10"/>
  <c r="S154" i="10"/>
  <c r="M155" i="10"/>
  <c r="B155" i="10"/>
  <c r="G117" i="9"/>
  <c r="D116" i="9"/>
  <c r="N118" i="9"/>
  <c r="C116" i="9"/>
  <c r="J118" i="9"/>
  <c r="H228" i="5"/>
  <c r="E229" i="5"/>
  <c r="F229" i="5"/>
  <c r="B230" i="5"/>
  <c r="Q142" i="12"/>
  <c r="F142" i="12"/>
  <c r="K142" i="12"/>
  <c r="L143" i="12"/>
  <c r="S142" i="12"/>
  <c r="P142" i="12"/>
  <c r="O142" i="12"/>
  <c r="R142" i="12"/>
  <c r="M143" i="12"/>
  <c r="G155" i="10"/>
  <c r="N156" i="10"/>
  <c r="D154" i="10"/>
  <c r="C154" i="10"/>
  <c r="J156" i="10"/>
  <c r="D229" i="5"/>
  <c r="G230" i="5"/>
  <c r="C229" i="5"/>
  <c r="E117" i="9"/>
  <c r="H116" i="9"/>
  <c r="B143" i="12"/>
  <c r="H154" i="10"/>
  <c r="T154" i="10"/>
  <c r="E155" i="10"/>
  <c r="U154" i="10"/>
  <c r="V154" i="10"/>
  <c r="F155" i="10"/>
  <c r="K155" i="10"/>
  <c r="L156" i="10"/>
  <c r="F117" i="9"/>
  <c r="K117" i="9"/>
  <c r="M118" i="9"/>
  <c r="H229" i="5"/>
  <c r="E230" i="5"/>
  <c r="F230" i="5"/>
  <c r="B231" i="5"/>
  <c r="C142" i="12"/>
  <c r="D142" i="12"/>
  <c r="J144" i="12"/>
  <c r="G143" i="12"/>
  <c r="N144" i="12"/>
  <c r="G231" i="5"/>
  <c r="D230" i="5"/>
  <c r="C230" i="5"/>
  <c r="L118" i="9"/>
  <c r="B118" i="9"/>
  <c r="P155" i="10"/>
  <c r="R155" i="10"/>
  <c r="O155" i="10"/>
  <c r="S155" i="10"/>
  <c r="Q155" i="10"/>
  <c r="M156" i="10"/>
  <c r="B156" i="10"/>
  <c r="H142" i="12"/>
  <c r="T142" i="12"/>
  <c r="U142" i="12"/>
  <c r="V142" i="12"/>
  <c r="E143" i="12"/>
  <c r="D155" i="10"/>
  <c r="N157" i="10"/>
  <c r="G156" i="10"/>
  <c r="C155" i="10"/>
  <c r="J157" i="10"/>
  <c r="G118" i="9"/>
  <c r="N119" i="9"/>
  <c r="C117" i="9"/>
  <c r="D117" i="9"/>
  <c r="J119" i="9"/>
  <c r="H230" i="5"/>
  <c r="E231" i="5"/>
  <c r="F231" i="5"/>
  <c r="B232" i="5"/>
  <c r="O143" i="12"/>
  <c r="S143" i="12"/>
  <c r="P143" i="12"/>
  <c r="R143" i="12"/>
  <c r="F143" i="12"/>
  <c r="K143" i="12"/>
  <c r="L144" i="12"/>
  <c r="M144" i="12"/>
  <c r="Q143" i="12"/>
  <c r="E118" i="9"/>
  <c r="H117" i="9"/>
  <c r="T155" i="10"/>
  <c r="H155" i="10"/>
  <c r="E156" i="10"/>
  <c r="U155" i="10"/>
  <c r="V155" i="10"/>
  <c r="F156" i="10"/>
  <c r="K156" i="10"/>
  <c r="L157" i="10"/>
  <c r="G232" i="5"/>
  <c r="D231" i="5"/>
  <c r="C231" i="5"/>
  <c r="B144" i="12"/>
  <c r="C143" i="12"/>
  <c r="O156" i="10"/>
  <c r="Q156" i="10"/>
  <c r="M157" i="10"/>
  <c r="B157" i="10"/>
  <c r="S156" i="10"/>
  <c r="R156" i="10"/>
  <c r="P156" i="10"/>
  <c r="H231" i="5"/>
  <c r="E232" i="5"/>
  <c r="F232" i="5"/>
  <c r="B233" i="5"/>
  <c r="M119" i="9"/>
  <c r="F118" i="9"/>
  <c r="K118" i="9"/>
  <c r="D143" i="12"/>
  <c r="N145" i="12"/>
  <c r="J145" i="12"/>
  <c r="G144" i="12"/>
  <c r="H143" i="12"/>
  <c r="E144" i="12"/>
  <c r="T143" i="12"/>
  <c r="U143" i="12"/>
  <c r="V143" i="12"/>
  <c r="G157" i="10"/>
  <c r="D156" i="10"/>
  <c r="N158" i="10"/>
  <c r="C156" i="10"/>
  <c r="J158" i="10"/>
  <c r="L119" i="9"/>
  <c r="B119" i="9"/>
  <c r="D232" i="5"/>
  <c r="G233" i="5"/>
  <c r="C232" i="5"/>
  <c r="S144" i="12"/>
  <c r="O144" i="12"/>
  <c r="M145" i="12"/>
  <c r="F144" i="12"/>
  <c r="K144" i="12"/>
  <c r="L145" i="12"/>
  <c r="P144" i="12"/>
  <c r="R144" i="12"/>
  <c r="Q144" i="12"/>
  <c r="H232" i="5"/>
  <c r="E233" i="5"/>
  <c r="F233" i="5"/>
  <c r="B234" i="5"/>
  <c r="E157" i="10"/>
  <c r="T156" i="10"/>
  <c r="H156" i="10"/>
  <c r="U156" i="10"/>
  <c r="V156" i="10"/>
  <c r="F157" i="10"/>
  <c r="K157" i="10"/>
  <c r="L158" i="10"/>
  <c r="D118" i="9"/>
  <c r="G119" i="9"/>
  <c r="N120" i="9"/>
  <c r="C118" i="9"/>
  <c r="J120" i="9"/>
  <c r="B145" i="12"/>
  <c r="G145" i="12"/>
  <c r="E119" i="9"/>
  <c r="H118" i="9"/>
  <c r="R157" i="10"/>
  <c r="Q157" i="10"/>
  <c r="O157" i="10"/>
  <c r="S157" i="10"/>
  <c r="M158" i="10"/>
  <c r="B158" i="10"/>
  <c r="P157" i="10"/>
  <c r="G234" i="5"/>
  <c r="D233" i="5"/>
  <c r="C233" i="5"/>
  <c r="N146" i="12"/>
  <c r="J146" i="12"/>
  <c r="C144" i="12"/>
  <c r="E145" i="12"/>
  <c r="D144" i="12"/>
  <c r="D157" i="10"/>
  <c r="N159" i="10"/>
  <c r="G158" i="10"/>
  <c r="C157" i="10"/>
  <c r="J159" i="10"/>
  <c r="H233" i="5"/>
  <c r="E234" i="5"/>
  <c r="F234" i="5"/>
  <c r="B235" i="5"/>
  <c r="M120" i="9"/>
  <c r="F119" i="9"/>
  <c r="K119" i="9"/>
  <c r="U144" i="12"/>
  <c r="V144" i="12"/>
  <c r="H144" i="12"/>
  <c r="T144" i="12"/>
  <c r="P145" i="12"/>
  <c r="F145" i="12"/>
  <c r="K145" i="12"/>
  <c r="L146" i="12"/>
  <c r="S145" i="12"/>
  <c r="Q145" i="12"/>
  <c r="R145" i="12"/>
  <c r="O145" i="12"/>
  <c r="M146" i="12"/>
  <c r="L120" i="9"/>
  <c r="B120" i="9"/>
  <c r="H157" i="10"/>
  <c r="T157" i="10"/>
  <c r="E158" i="10"/>
  <c r="U157" i="10"/>
  <c r="V157" i="10"/>
  <c r="F158" i="10"/>
  <c r="K158" i="10"/>
  <c r="L159" i="10"/>
  <c r="D234" i="5"/>
  <c r="G235" i="5"/>
  <c r="C234" i="5"/>
  <c r="B146" i="12"/>
  <c r="S158" i="10"/>
  <c r="Q158" i="10"/>
  <c r="O158" i="10"/>
  <c r="P158" i="10"/>
  <c r="M159" i="10"/>
  <c r="B159" i="10"/>
  <c r="R158" i="10"/>
  <c r="N121" i="9"/>
  <c r="G120" i="9"/>
  <c r="D119" i="9"/>
  <c r="C119" i="9"/>
  <c r="J121" i="9"/>
  <c r="H234" i="5"/>
  <c r="E235" i="5"/>
  <c r="F235" i="5"/>
  <c r="B236" i="5"/>
  <c r="N147" i="12"/>
  <c r="C145" i="12"/>
  <c r="D145" i="12"/>
  <c r="G146" i="12"/>
  <c r="J147" i="12"/>
  <c r="D158" i="10"/>
  <c r="G159" i="10"/>
  <c r="N160" i="10"/>
  <c r="C158" i="10"/>
  <c r="J160" i="10"/>
  <c r="H119" i="9"/>
  <c r="E120" i="9"/>
  <c r="D235" i="5"/>
  <c r="G236" i="5"/>
  <c r="C235" i="5"/>
  <c r="U145" i="12"/>
  <c r="V145" i="12"/>
  <c r="E146" i="12"/>
  <c r="H145" i="12"/>
  <c r="T145" i="12"/>
  <c r="T158" i="10"/>
  <c r="E159" i="10"/>
  <c r="H158" i="10"/>
  <c r="U158" i="10"/>
  <c r="V158" i="10"/>
  <c r="F159" i="10"/>
  <c r="K159" i="10"/>
  <c r="L160" i="10"/>
  <c r="H235" i="5"/>
  <c r="E236" i="5"/>
  <c r="F236" i="5"/>
  <c r="B237" i="5"/>
  <c r="M121" i="9"/>
  <c r="F120" i="9"/>
  <c r="K120" i="9"/>
  <c r="M147" i="12"/>
  <c r="R146" i="12"/>
  <c r="S146" i="12"/>
  <c r="F146" i="12"/>
  <c r="K146" i="12"/>
  <c r="L147" i="12"/>
  <c r="Q146" i="12"/>
  <c r="P146" i="12"/>
  <c r="O146" i="12"/>
  <c r="L121" i="9"/>
  <c r="B121" i="9"/>
  <c r="M160" i="10"/>
  <c r="B160" i="10"/>
  <c r="O159" i="10"/>
  <c r="S159" i="10"/>
  <c r="P159" i="10"/>
  <c r="R159" i="10"/>
  <c r="Q159" i="10"/>
  <c r="G237" i="5"/>
  <c r="D236" i="5"/>
  <c r="C236" i="5"/>
  <c r="B147" i="12"/>
  <c r="N148" i="12"/>
  <c r="H236" i="5"/>
  <c r="E237" i="5"/>
  <c r="F237" i="5"/>
  <c r="B238" i="5"/>
  <c r="N161" i="10"/>
  <c r="D159" i="10"/>
  <c r="G160" i="10"/>
  <c r="C159" i="10"/>
  <c r="J161" i="10"/>
  <c r="G121" i="9"/>
  <c r="D120" i="9"/>
  <c r="N122" i="9"/>
  <c r="C120" i="9"/>
  <c r="J122" i="9"/>
  <c r="G147" i="12"/>
  <c r="D146" i="12"/>
  <c r="C146" i="12"/>
  <c r="E147" i="12"/>
  <c r="J148" i="12"/>
  <c r="D237" i="5"/>
  <c r="G238" i="5"/>
  <c r="C237" i="5"/>
  <c r="E160" i="10"/>
  <c r="H159" i="10"/>
  <c r="T159" i="10"/>
  <c r="U159" i="10"/>
  <c r="V159" i="10"/>
  <c r="F160" i="10"/>
  <c r="K160" i="10"/>
  <c r="L161" i="10"/>
  <c r="E121" i="9"/>
  <c r="H120" i="9"/>
  <c r="T146" i="12"/>
  <c r="U146" i="12"/>
  <c r="V146" i="12"/>
  <c r="H146" i="12"/>
  <c r="P147" i="12"/>
  <c r="O147" i="12"/>
  <c r="S147" i="12"/>
  <c r="R147" i="12"/>
  <c r="Q147" i="12"/>
  <c r="M148" i="12"/>
  <c r="F147" i="12"/>
  <c r="K147" i="12"/>
  <c r="L148" i="12"/>
  <c r="Q160" i="10"/>
  <c r="P160" i="10"/>
  <c r="O160" i="10"/>
  <c r="S160" i="10"/>
  <c r="M161" i="10"/>
  <c r="B161" i="10"/>
  <c r="R160" i="10"/>
  <c r="M122" i="9"/>
  <c r="F121" i="9"/>
  <c r="K121" i="9"/>
  <c r="H237" i="5"/>
  <c r="E238" i="5"/>
  <c r="F238" i="5"/>
  <c r="B239" i="5"/>
  <c r="B148" i="12"/>
  <c r="G148" i="12"/>
  <c r="G161" i="10"/>
  <c r="D160" i="10"/>
  <c r="N162" i="10"/>
  <c r="C160" i="10"/>
  <c r="J162" i="10"/>
  <c r="L122" i="9"/>
  <c r="B122" i="9"/>
  <c r="G239" i="5"/>
  <c r="D238" i="5"/>
  <c r="C238" i="5"/>
  <c r="C147" i="12"/>
  <c r="H147" i="12"/>
  <c r="J149" i="12"/>
  <c r="N149" i="12"/>
  <c r="D147" i="12"/>
  <c r="H160" i="10"/>
  <c r="T160" i="10"/>
  <c r="E161" i="10"/>
  <c r="U160" i="10"/>
  <c r="V160" i="10"/>
  <c r="F161" i="10"/>
  <c r="K161" i="10"/>
  <c r="L162" i="10"/>
  <c r="H238" i="5"/>
  <c r="E239" i="5"/>
  <c r="F239" i="5"/>
  <c r="B240" i="5"/>
  <c r="C121" i="9"/>
  <c r="N123" i="9"/>
  <c r="D121" i="9"/>
  <c r="G122" i="9"/>
  <c r="J123" i="9"/>
  <c r="T147" i="12"/>
  <c r="U147" i="12"/>
  <c r="V147" i="12"/>
  <c r="E148" i="12"/>
  <c r="S148" i="12"/>
  <c r="H121" i="9"/>
  <c r="E122" i="9"/>
  <c r="G240" i="5"/>
  <c r="D239" i="5"/>
  <c r="C239" i="5"/>
  <c r="O161" i="10"/>
  <c r="R161" i="10"/>
  <c r="M162" i="10"/>
  <c r="B162" i="10"/>
  <c r="S161" i="10"/>
  <c r="Q161" i="10"/>
  <c r="P161" i="10"/>
  <c r="F148" i="12"/>
  <c r="K148" i="12"/>
  <c r="L149" i="12"/>
  <c r="M149" i="12"/>
  <c r="P148" i="12"/>
  <c r="O148" i="12"/>
  <c r="R148" i="12"/>
  <c r="Q148" i="12"/>
  <c r="D161" i="10"/>
  <c r="G162" i="10"/>
  <c r="N163" i="10"/>
  <c r="C161" i="10"/>
  <c r="J163" i="10"/>
  <c r="H239" i="5"/>
  <c r="E240" i="5"/>
  <c r="F240" i="5"/>
  <c r="B241" i="5"/>
  <c r="M123" i="9"/>
  <c r="F122" i="9"/>
  <c r="K122" i="9"/>
  <c r="B149" i="12"/>
  <c r="N150" i="12"/>
  <c r="L123" i="9"/>
  <c r="B123" i="9"/>
  <c r="D240" i="5"/>
  <c r="G241" i="5"/>
  <c r="C240" i="5"/>
  <c r="H161" i="10"/>
  <c r="T161" i="10"/>
  <c r="E162" i="10"/>
  <c r="U161" i="10"/>
  <c r="V161" i="10"/>
  <c r="F162" i="10"/>
  <c r="K162" i="10"/>
  <c r="L163" i="10"/>
  <c r="J150" i="12"/>
  <c r="D148" i="12"/>
  <c r="C148" i="12"/>
  <c r="E149" i="12"/>
  <c r="G149" i="12"/>
  <c r="H240" i="5"/>
  <c r="E241" i="5"/>
  <c r="F241" i="5"/>
  <c r="B242" i="5"/>
  <c r="N124" i="9"/>
  <c r="D122" i="9"/>
  <c r="G123" i="9"/>
  <c r="C122" i="9"/>
  <c r="J124" i="9"/>
  <c r="Q162" i="10"/>
  <c r="R162" i="10"/>
  <c r="O162" i="10"/>
  <c r="S162" i="10"/>
  <c r="P162" i="10"/>
  <c r="M163" i="10"/>
  <c r="B163" i="10"/>
  <c r="T148" i="12"/>
  <c r="U148" i="12"/>
  <c r="V148" i="12"/>
  <c r="H148" i="12"/>
  <c r="Q149" i="12"/>
  <c r="S149" i="12"/>
  <c r="O149" i="12"/>
  <c r="P149" i="12"/>
  <c r="F149" i="12"/>
  <c r="K149" i="12"/>
  <c r="L150" i="12"/>
  <c r="R149" i="12"/>
  <c r="M150" i="12"/>
  <c r="D162" i="10"/>
  <c r="G163" i="10"/>
  <c r="N164" i="10"/>
  <c r="C162" i="10"/>
  <c r="J164" i="10"/>
  <c r="H122" i="9"/>
  <c r="E123" i="9"/>
  <c r="G242" i="5"/>
  <c r="D241" i="5"/>
  <c r="C241" i="5"/>
  <c r="B150" i="12"/>
  <c r="C149" i="12"/>
  <c r="T149" i="12"/>
  <c r="E163" i="10"/>
  <c r="H162" i="10"/>
  <c r="T162" i="10"/>
  <c r="U162" i="10"/>
  <c r="V162" i="10"/>
  <c r="F163" i="10"/>
  <c r="K163" i="10"/>
  <c r="L164" i="10"/>
  <c r="H241" i="5"/>
  <c r="E242" i="5"/>
  <c r="F242" i="5"/>
  <c r="B243" i="5"/>
  <c r="F123" i="9"/>
  <c r="K123" i="9"/>
  <c r="M124" i="9"/>
  <c r="E150" i="12"/>
  <c r="F150" i="12"/>
  <c r="K150" i="12"/>
  <c r="L151" i="12"/>
  <c r="H149" i="12"/>
  <c r="U149" i="12"/>
  <c r="V149" i="12"/>
  <c r="J151" i="12"/>
  <c r="N151" i="12"/>
  <c r="G150" i="12"/>
  <c r="D149" i="12"/>
  <c r="D242" i="5"/>
  <c r="G243" i="5"/>
  <c r="C242" i="5"/>
  <c r="R163" i="10"/>
  <c r="P163" i="10"/>
  <c r="S163" i="10"/>
  <c r="O163" i="10"/>
  <c r="Q163" i="10"/>
  <c r="M164" i="10"/>
  <c r="B164" i="10"/>
  <c r="L124" i="9"/>
  <c r="B124" i="9"/>
  <c r="M151" i="12"/>
  <c r="B151" i="12"/>
  <c r="J152" i="12"/>
  <c r="S150" i="12"/>
  <c r="R150" i="12"/>
  <c r="Q150" i="12"/>
  <c r="O150" i="12"/>
  <c r="P150" i="12"/>
  <c r="N165" i="10"/>
  <c r="G164" i="10"/>
  <c r="D163" i="10"/>
  <c r="C163" i="10"/>
  <c r="J165" i="10"/>
  <c r="N125" i="9"/>
  <c r="G124" i="9"/>
  <c r="D123" i="9"/>
  <c r="C123" i="9"/>
  <c r="J125" i="9"/>
  <c r="H242" i="5"/>
  <c r="E243" i="5"/>
  <c r="F243" i="5"/>
  <c r="B244" i="5"/>
  <c r="D150" i="12"/>
  <c r="C150" i="12"/>
  <c r="T150" i="12"/>
  <c r="G151" i="12"/>
  <c r="N152" i="12"/>
  <c r="E151" i="12"/>
  <c r="H150" i="12"/>
  <c r="U150" i="12"/>
  <c r="V150" i="12"/>
  <c r="H163" i="10"/>
  <c r="T163" i="10"/>
  <c r="E164" i="10"/>
  <c r="U163" i="10"/>
  <c r="V163" i="10"/>
  <c r="F164" i="10"/>
  <c r="K164" i="10"/>
  <c r="L165" i="10"/>
  <c r="H123" i="9"/>
  <c r="E124" i="9"/>
  <c r="D243" i="5"/>
  <c r="G244" i="5"/>
  <c r="C243" i="5"/>
  <c r="M152" i="12"/>
  <c r="S151" i="12"/>
  <c r="F151" i="12"/>
  <c r="K151" i="12"/>
  <c r="L152" i="12"/>
  <c r="P151" i="12"/>
  <c r="Q151" i="12"/>
  <c r="R151" i="12"/>
  <c r="O151" i="12"/>
  <c r="P164" i="10"/>
  <c r="O164" i="10"/>
  <c r="M165" i="10"/>
  <c r="B165" i="10"/>
  <c r="S164" i="10"/>
  <c r="R164" i="10"/>
  <c r="Q164" i="10"/>
  <c r="H243" i="5"/>
  <c r="E244" i="5"/>
  <c r="F244" i="5"/>
  <c r="B245" i="5"/>
  <c r="M125" i="9"/>
  <c r="F124" i="9"/>
  <c r="K124" i="9"/>
  <c r="B152" i="12"/>
  <c r="G152" i="12"/>
  <c r="G165" i="10"/>
  <c r="D164" i="10"/>
  <c r="N166" i="10"/>
  <c r="C164" i="10"/>
  <c r="J166" i="10"/>
  <c r="D244" i="5"/>
  <c r="G245" i="5"/>
  <c r="C244" i="5"/>
  <c r="L125" i="9"/>
  <c r="B125" i="9"/>
  <c r="J153" i="12"/>
  <c r="C151" i="12"/>
  <c r="T151" i="12"/>
  <c r="D151" i="12"/>
  <c r="N153" i="12"/>
  <c r="H151" i="12"/>
  <c r="E152" i="12"/>
  <c r="U151" i="12"/>
  <c r="V151" i="12"/>
  <c r="T164" i="10"/>
  <c r="E165" i="10"/>
  <c r="H164" i="10"/>
  <c r="U164" i="10"/>
  <c r="V164" i="10"/>
  <c r="F165" i="10"/>
  <c r="K165" i="10"/>
  <c r="L166" i="10"/>
  <c r="H244" i="5"/>
  <c r="E245" i="5"/>
  <c r="F245" i="5"/>
  <c r="B246" i="5"/>
  <c r="N126" i="9"/>
  <c r="G125" i="9"/>
  <c r="D124" i="9"/>
  <c r="C124" i="9"/>
  <c r="J126" i="9"/>
  <c r="F152" i="12"/>
  <c r="K152" i="12"/>
  <c r="L153" i="12"/>
  <c r="P152" i="12"/>
  <c r="S152" i="12"/>
  <c r="R152" i="12"/>
  <c r="M153" i="12"/>
  <c r="O152" i="12"/>
  <c r="Q152" i="12"/>
  <c r="D245" i="5"/>
  <c r="G246" i="5"/>
  <c r="C245" i="5"/>
  <c r="S165" i="10"/>
  <c r="M166" i="10"/>
  <c r="B166" i="10"/>
  <c r="R165" i="10"/>
  <c r="Q165" i="10"/>
  <c r="P165" i="10"/>
  <c r="O165" i="10"/>
  <c r="E125" i="9"/>
  <c r="H124" i="9"/>
  <c r="B153" i="12"/>
  <c r="D152" i="12"/>
  <c r="N167" i="10"/>
  <c r="D165" i="10"/>
  <c r="G166" i="10"/>
  <c r="C165" i="10"/>
  <c r="J167" i="10"/>
  <c r="F125" i="9"/>
  <c r="K125" i="9"/>
  <c r="M126" i="9"/>
  <c r="H245" i="5"/>
  <c r="E246" i="5"/>
  <c r="F246" i="5"/>
  <c r="B247" i="5"/>
  <c r="G153" i="12"/>
  <c r="N154" i="12"/>
  <c r="J154" i="12"/>
  <c r="C152" i="12"/>
  <c r="U152" i="12"/>
  <c r="V152" i="12"/>
  <c r="D246" i="5"/>
  <c r="G247" i="5"/>
  <c r="C246" i="5"/>
  <c r="L126" i="9"/>
  <c r="B126" i="9"/>
  <c r="H165" i="10"/>
  <c r="E166" i="10"/>
  <c r="T165" i="10"/>
  <c r="U165" i="10"/>
  <c r="V165" i="10"/>
  <c r="F166" i="10"/>
  <c r="K166" i="10"/>
  <c r="L167" i="10"/>
  <c r="T152" i="12"/>
  <c r="E153" i="12"/>
  <c r="Q153" i="12"/>
  <c r="H152" i="12"/>
  <c r="M167" i="10"/>
  <c r="B167" i="10"/>
  <c r="P166" i="10"/>
  <c r="Q166" i="10"/>
  <c r="O166" i="10"/>
  <c r="R166" i="10"/>
  <c r="S166" i="10"/>
  <c r="D125" i="9"/>
  <c r="N127" i="9"/>
  <c r="G126" i="9"/>
  <c r="C125" i="9"/>
  <c r="J127" i="9"/>
  <c r="H246" i="5"/>
  <c r="E247" i="5"/>
  <c r="F247" i="5"/>
  <c r="B248" i="5"/>
  <c r="F153" i="12"/>
  <c r="K153" i="12"/>
  <c r="L154" i="12"/>
  <c r="S153" i="12"/>
  <c r="P153" i="12"/>
  <c r="R153" i="12"/>
  <c r="O153" i="12"/>
  <c r="M154" i="12"/>
  <c r="G248" i="5"/>
  <c r="D247" i="5"/>
  <c r="C247" i="5"/>
  <c r="D166" i="10"/>
  <c r="N168" i="10"/>
  <c r="G167" i="10"/>
  <c r="C166" i="10"/>
  <c r="J168" i="10"/>
  <c r="E126" i="9"/>
  <c r="H125" i="9"/>
  <c r="B154" i="12"/>
  <c r="N155" i="12"/>
  <c r="M127" i="9"/>
  <c r="F126" i="9"/>
  <c r="K126" i="9"/>
  <c r="H247" i="5"/>
  <c r="E248" i="5"/>
  <c r="F248" i="5"/>
  <c r="B249" i="5"/>
  <c r="E167" i="10"/>
  <c r="T166" i="10"/>
  <c r="H166" i="10"/>
  <c r="U166" i="10"/>
  <c r="V166" i="10"/>
  <c r="F167" i="10"/>
  <c r="K167" i="10"/>
  <c r="L168" i="10"/>
  <c r="G154" i="12"/>
  <c r="C153" i="12"/>
  <c r="T153" i="12"/>
  <c r="J155" i="12"/>
  <c r="D153" i="12"/>
  <c r="Q167" i="10"/>
  <c r="O167" i="10"/>
  <c r="R167" i="10"/>
  <c r="S167" i="10"/>
  <c r="P167" i="10"/>
  <c r="M168" i="10"/>
  <c r="B168" i="10"/>
  <c r="D248" i="5"/>
  <c r="G249" i="5"/>
  <c r="C248" i="5"/>
  <c r="L127" i="9"/>
  <c r="B127" i="9"/>
  <c r="E154" i="12"/>
  <c r="Q154" i="12"/>
  <c r="H153" i="12"/>
  <c r="U153" i="12"/>
  <c r="V153" i="12"/>
  <c r="N169" i="10"/>
  <c r="G168" i="10"/>
  <c r="D167" i="10"/>
  <c r="C167" i="10"/>
  <c r="J169" i="10"/>
  <c r="N128" i="9"/>
  <c r="G127" i="9"/>
  <c r="D126" i="9"/>
  <c r="C126" i="9"/>
  <c r="J128" i="9"/>
  <c r="H248" i="5"/>
  <c r="E249" i="5"/>
  <c r="F249" i="5"/>
  <c r="B250" i="5"/>
  <c r="P154" i="12"/>
  <c r="O154" i="12"/>
  <c r="F154" i="12"/>
  <c r="K154" i="12"/>
  <c r="L155" i="12"/>
  <c r="R154" i="12"/>
  <c r="M155" i="12"/>
  <c r="S154" i="12"/>
  <c r="T167" i="10"/>
  <c r="H167" i="10"/>
  <c r="E168" i="10"/>
  <c r="U167" i="10"/>
  <c r="V167" i="10"/>
  <c r="F168" i="10"/>
  <c r="K168" i="10"/>
  <c r="L169" i="10"/>
  <c r="D249" i="5"/>
  <c r="G250" i="5"/>
  <c r="C249" i="5"/>
  <c r="H126" i="9"/>
  <c r="E127" i="9"/>
  <c r="B155" i="12"/>
  <c r="C154" i="12"/>
  <c r="T154" i="12"/>
  <c r="H249" i="5"/>
  <c r="E250" i="5"/>
  <c r="F250" i="5"/>
  <c r="B251" i="5"/>
  <c r="M169" i="10"/>
  <c r="B169" i="10"/>
  <c r="P168" i="10"/>
  <c r="S168" i="10"/>
  <c r="Q168" i="10"/>
  <c r="O168" i="10"/>
  <c r="R168" i="10"/>
  <c r="M128" i="9"/>
  <c r="F127" i="9"/>
  <c r="K127" i="9"/>
  <c r="D154" i="12"/>
  <c r="N156" i="12"/>
  <c r="J156" i="12"/>
  <c r="G155" i="12"/>
  <c r="E155" i="12"/>
  <c r="H154" i="12"/>
  <c r="U154" i="12"/>
  <c r="V154" i="12"/>
  <c r="N170" i="10"/>
  <c r="D168" i="10"/>
  <c r="G169" i="10"/>
  <c r="C168" i="10"/>
  <c r="J170" i="10"/>
  <c r="L128" i="9"/>
  <c r="B128" i="9"/>
  <c r="G251" i="5"/>
  <c r="D250" i="5"/>
  <c r="C250" i="5"/>
  <c r="M156" i="12"/>
  <c r="O155" i="12"/>
  <c r="Q155" i="12"/>
  <c r="S155" i="12"/>
  <c r="R155" i="12"/>
  <c r="F155" i="12"/>
  <c r="K155" i="12"/>
  <c r="L156" i="12"/>
  <c r="P155" i="12"/>
  <c r="D127" i="9"/>
  <c r="N129" i="9"/>
  <c r="G128" i="9"/>
  <c r="C127" i="9"/>
  <c r="J129" i="9"/>
  <c r="E169" i="10"/>
  <c r="H168" i="10"/>
  <c r="T168" i="10"/>
  <c r="U168" i="10"/>
  <c r="V168" i="10"/>
  <c r="F169" i="10"/>
  <c r="K169" i="10"/>
  <c r="L170" i="10"/>
  <c r="H250" i="5"/>
  <c r="E251" i="5"/>
  <c r="F251" i="5"/>
  <c r="B252" i="5"/>
  <c r="B156" i="12"/>
  <c r="C155" i="12"/>
  <c r="H127" i="9"/>
  <c r="E128" i="9"/>
  <c r="D251" i="5"/>
  <c r="G252" i="5"/>
  <c r="C251" i="5"/>
  <c r="Q169" i="10"/>
  <c r="R169" i="10"/>
  <c r="S169" i="10"/>
  <c r="P169" i="10"/>
  <c r="M170" i="10"/>
  <c r="B170" i="10"/>
  <c r="O169" i="10"/>
  <c r="G156" i="12"/>
  <c r="N157" i="12"/>
  <c r="J157" i="12"/>
  <c r="D155" i="12"/>
  <c r="T155" i="12"/>
  <c r="U155" i="12"/>
  <c r="V155" i="12"/>
  <c r="H155" i="12"/>
  <c r="E156" i="12"/>
  <c r="D169" i="10"/>
  <c r="N171" i="10"/>
  <c r="G170" i="10"/>
  <c r="C169" i="10"/>
  <c r="J171" i="10"/>
  <c r="H251" i="5"/>
  <c r="E252" i="5"/>
  <c r="F252" i="5"/>
  <c r="B253" i="5"/>
  <c r="M129" i="9"/>
  <c r="F128" i="9"/>
  <c r="K128" i="9"/>
  <c r="R156" i="12"/>
  <c r="Q156" i="12"/>
  <c r="F156" i="12"/>
  <c r="K156" i="12"/>
  <c r="L157" i="12"/>
  <c r="M157" i="12"/>
  <c r="P156" i="12"/>
  <c r="S156" i="12"/>
  <c r="O156" i="12"/>
  <c r="D252" i="5"/>
  <c r="G253" i="5"/>
  <c r="C252" i="5"/>
  <c r="T169" i="10"/>
  <c r="E170" i="10"/>
  <c r="H169" i="10"/>
  <c r="U169" i="10"/>
  <c r="V169" i="10"/>
  <c r="F170" i="10"/>
  <c r="K170" i="10"/>
  <c r="L171" i="10"/>
  <c r="L129" i="9"/>
  <c r="B129" i="9"/>
  <c r="B157" i="12"/>
  <c r="C156" i="12"/>
  <c r="T156" i="12"/>
  <c r="Q170" i="10"/>
  <c r="P170" i="10"/>
  <c r="O170" i="10"/>
  <c r="M171" i="10"/>
  <c r="B171" i="10"/>
  <c r="S170" i="10"/>
  <c r="R170" i="10"/>
  <c r="H252" i="5"/>
  <c r="E253" i="5"/>
  <c r="F253" i="5"/>
  <c r="B254" i="5"/>
  <c r="D128" i="9"/>
  <c r="G129" i="9"/>
  <c r="N130" i="9"/>
  <c r="C128" i="9"/>
  <c r="J130" i="9"/>
  <c r="D156" i="12"/>
  <c r="G157" i="12"/>
  <c r="N158" i="12"/>
  <c r="H156" i="12"/>
  <c r="U156" i="12"/>
  <c r="V156" i="12"/>
  <c r="J158" i="12"/>
  <c r="E157" i="12"/>
  <c r="M158" i="12"/>
  <c r="D170" i="10"/>
  <c r="G171" i="10"/>
  <c r="N172" i="10"/>
  <c r="C170" i="10"/>
  <c r="J172" i="10"/>
  <c r="H128" i="9"/>
  <c r="E129" i="9"/>
  <c r="D253" i="5"/>
  <c r="G254" i="5"/>
  <c r="C253" i="5"/>
  <c r="O157" i="12"/>
  <c r="P157" i="12"/>
  <c r="Q157" i="12"/>
  <c r="R157" i="12"/>
  <c r="S157" i="12"/>
  <c r="F157" i="12"/>
  <c r="K157" i="12"/>
  <c r="L158" i="12"/>
  <c r="B158" i="12"/>
  <c r="C157" i="12"/>
  <c r="T157" i="12"/>
  <c r="E171" i="10"/>
  <c r="H170" i="10"/>
  <c r="T170" i="10"/>
  <c r="U170" i="10"/>
  <c r="V170" i="10"/>
  <c r="F171" i="10"/>
  <c r="K171" i="10"/>
  <c r="L172" i="10"/>
  <c r="H253" i="5"/>
  <c r="E254" i="5"/>
  <c r="F254" i="5"/>
  <c r="B255" i="5"/>
  <c r="M130" i="9"/>
  <c r="F129" i="9"/>
  <c r="K129" i="9"/>
  <c r="E158" i="12"/>
  <c r="F158" i="12"/>
  <c r="K158" i="12"/>
  <c r="L159" i="12"/>
  <c r="U157" i="12"/>
  <c r="V157" i="12"/>
  <c r="D157" i="12"/>
  <c r="G158" i="12"/>
  <c r="N159" i="12"/>
  <c r="J159" i="12"/>
  <c r="H157" i="12"/>
  <c r="P171" i="10"/>
  <c r="S171" i="10"/>
  <c r="O171" i="10"/>
  <c r="M172" i="10"/>
  <c r="B172" i="10"/>
  <c r="Q171" i="10"/>
  <c r="R171" i="10"/>
  <c r="B130" i="9"/>
  <c r="L130" i="9"/>
  <c r="G255" i="5"/>
  <c r="D254" i="5"/>
  <c r="C254" i="5"/>
  <c r="M159" i="12"/>
  <c r="B159" i="12"/>
  <c r="R158" i="12"/>
  <c r="P158" i="12"/>
  <c r="S158" i="12"/>
  <c r="Q158" i="12"/>
  <c r="O158" i="12"/>
  <c r="G130" i="9"/>
  <c r="N131" i="9"/>
  <c r="D129" i="9"/>
  <c r="C129" i="9"/>
  <c r="J131" i="9"/>
  <c r="G172" i="10"/>
  <c r="D171" i="10"/>
  <c r="N173" i="10"/>
  <c r="C171" i="10"/>
  <c r="J173" i="10"/>
  <c r="H254" i="5"/>
  <c r="E255" i="5"/>
  <c r="F255" i="5"/>
  <c r="B256" i="5"/>
  <c r="D158" i="12"/>
  <c r="J160" i="12"/>
  <c r="N160" i="12"/>
  <c r="G159" i="12"/>
  <c r="C158" i="12"/>
  <c r="T158" i="12"/>
  <c r="G256" i="5"/>
  <c r="D255" i="5"/>
  <c r="C255" i="5"/>
  <c r="E130" i="9"/>
  <c r="H129" i="9"/>
  <c r="T171" i="10"/>
  <c r="E172" i="10"/>
  <c r="H171" i="10"/>
  <c r="U171" i="10"/>
  <c r="V171" i="10"/>
  <c r="F172" i="10"/>
  <c r="K172" i="10"/>
  <c r="L173" i="10"/>
  <c r="H158" i="12"/>
  <c r="E159" i="12"/>
  <c r="M160" i="12"/>
  <c r="U158" i="12"/>
  <c r="V158" i="12"/>
  <c r="M131" i="9"/>
  <c r="F130" i="9"/>
  <c r="K130" i="9"/>
  <c r="R172" i="10"/>
  <c r="S172" i="10"/>
  <c r="P172" i="10"/>
  <c r="O172" i="10"/>
  <c r="Q172" i="10"/>
  <c r="M173" i="10"/>
  <c r="B173" i="10"/>
  <c r="H255" i="5"/>
  <c r="E256" i="5"/>
  <c r="F256" i="5"/>
  <c r="B257" i="5"/>
  <c r="Q159" i="12"/>
  <c r="R159" i="12"/>
  <c r="O159" i="12"/>
  <c r="F159" i="12"/>
  <c r="K159" i="12"/>
  <c r="L160" i="12"/>
  <c r="B160" i="12"/>
  <c r="N161" i="12"/>
  <c r="P159" i="12"/>
  <c r="S159" i="12"/>
  <c r="G173" i="10"/>
  <c r="N174" i="10"/>
  <c r="D172" i="10"/>
  <c r="C172" i="10"/>
  <c r="J174" i="10"/>
  <c r="G257" i="5"/>
  <c r="D256" i="5"/>
  <c r="C256" i="5"/>
  <c r="L131" i="9"/>
  <c r="B131" i="9"/>
  <c r="C159" i="12"/>
  <c r="U159" i="12"/>
  <c r="V159" i="12"/>
  <c r="D159" i="12"/>
  <c r="G160" i="12"/>
  <c r="J161" i="12"/>
  <c r="T172" i="10"/>
  <c r="E173" i="10"/>
  <c r="H172" i="10"/>
  <c r="U172" i="10"/>
  <c r="V172" i="10"/>
  <c r="F173" i="10"/>
  <c r="K173" i="10"/>
  <c r="L174" i="10"/>
  <c r="N132" i="9"/>
  <c r="D130" i="9"/>
  <c r="G131" i="9"/>
  <c r="C130" i="9"/>
  <c r="J132" i="9"/>
  <c r="H256" i="5"/>
  <c r="E257" i="5"/>
  <c r="F257" i="5"/>
  <c r="B258" i="5"/>
  <c r="H159" i="12"/>
  <c r="E160" i="12"/>
  <c r="M161" i="12"/>
  <c r="T159" i="12"/>
  <c r="H130" i="9"/>
  <c r="E131" i="9"/>
  <c r="R173" i="10"/>
  <c r="M174" i="10"/>
  <c r="B174" i="10"/>
  <c r="S173" i="10"/>
  <c r="Q173" i="10"/>
  <c r="O173" i="10"/>
  <c r="P173" i="10"/>
  <c r="D257" i="5"/>
  <c r="G258" i="5"/>
  <c r="C257" i="5"/>
  <c r="R160" i="12"/>
  <c r="P160" i="12"/>
  <c r="Q160" i="12"/>
  <c r="S160" i="12"/>
  <c r="F160" i="12"/>
  <c r="K160" i="12"/>
  <c r="L161" i="12"/>
  <c r="B161" i="12"/>
  <c r="N162" i="12"/>
  <c r="O160" i="12"/>
  <c r="G174" i="10"/>
  <c r="N175" i="10"/>
  <c r="D173" i="10"/>
  <c r="C173" i="10"/>
  <c r="J175" i="10"/>
  <c r="H257" i="5"/>
  <c r="E258" i="5"/>
  <c r="F258" i="5"/>
  <c r="B259" i="5"/>
  <c r="F131" i="9"/>
  <c r="K131" i="9"/>
  <c r="M132" i="9"/>
  <c r="C160" i="12"/>
  <c r="E161" i="12"/>
  <c r="J162" i="12"/>
  <c r="G161" i="12"/>
  <c r="D160" i="12"/>
  <c r="E174" i="10"/>
  <c r="H173" i="10"/>
  <c r="T173" i="10"/>
  <c r="U173" i="10"/>
  <c r="V173" i="10"/>
  <c r="F174" i="10"/>
  <c r="K174" i="10"/>
  <c r="L175" i="10"/>
  <c r="L132" i="9"/>
  <c r="B132" i="9"/>
  <c r="G259" i="5"/>
  <c r="D258" i="5"/>
  <c r="C258" i="5"/>
  <c r="U160" i="12"/>
  <c r="V160" i="12"/>
  <c r="H160" i="12"/>
  <c r="T160" i="12"/>
  <c r="P161" i="12"/>
  <c r="O161" i="12"/>
  <c r="S161" i="12"/>
  <c r="F161" i="12"/>
  <c r="K161" i="12"/>
  <c r="L162" i="12"/>
  <c r="R161" i="12"/>
  <c r="Q161" i="12"/>
  <c r="M162" i="12"/>
  <c r="H258" i="5"/>
  <c r="E259" i="5"/>
  <c r="F259" i="5"/>
  <c r="B260" i="5"/>
  <c r="Q174" i="10"/>
  <c r="M175" i="10"/>
  <c r="B175" i="10"/>
  <c r="R174" i="10"/>
  <c r="S174" i="10"/>
  <c r="P174" i="10"/>
  <c r="O174" i="10"/>
  <c r="D131" i="9"/>
  <c r="G132" i="9"/>
  <c r="N133" i="9"/>
  <c r="C131" i="9"/>
  <c r="J133" i="9"/>
  <c r="B162" i="12"/>
  <c r="D161" i="12"/>
  <c r="N176" i="10"/>
  <c r="G175" i="10"/>
  <c r="D174" i="10"/>
  <c r="C174" i="10"/>
  <c r="J176" i="10"/>
  <c r="E132" i="9"/>
  <c r="H131" i="9"/>
  <c r="D259" i="5"/>
  <c r="G260" i="5"/>
  <c r="C259" i="5"/>
  <c r="G162" i="12"/>
  <c r="C161" i="12"/>
  <c r="J163" i="12"/>
  <c r="N163" i="12"/>
  <c r="E162" i="12"/>
  <c r="U161" i="12"/>
  <c r="V161" i="12"/>
  <c r="H161" i="12"/>
  <c r="T161" i="12"/>
  <c r="H259" i="5"/>
  <c r="E260" i="5"/>
  <c r="F260" i="5"/>
  <c r="B261" i="5"/>
  <c r="E175" i="10"/>
  <c r="T174" i="10"/>
  <c r="H174" i="10"/>
  <c r="U174" i="10"/>
  <c r="V174" i="10"/>
  <c r="F175" i="10"/>
  <c r="K175" i="10"/>
  <c r="L176" i="10"/>
  <c r="M133" i="9"/>
  <c r="F132" i="9"/>
  <c r="K132" i="9"/>
  <c r="O162" i="12"/>
  <c r="F162" i="12"/>
  <c r="K162" i="12"/>
  <c r="L163" i="12"/>
  <c r="R162" i="12"/>
  <c r="S162" i="12"/>
  <c r="P162" i="12"/>
  <c r="M163" i="12"/>
  <c r="Q162" i="12"/>
  <c r="L133" i="9"/>
  <c r="B133" i="9"/>
  <c r="Q175" i="10"/>
  <c r="O175" i="10"/>
  <c r="M176" i="10"/>
  <c r="B176" i="10"/>
  <c r="S175" i="10"/>
  <c r="R175" i="10"/>
  <c r="P175" i="10"/>
  <c r="D260" i="5"/>
  <c r="G261" i="5"/>
  <c r="C260" i="5"/>
  <c r="B163" i="12"/>
  <c r="J164" i="12"/>
  <c r="N177" i="10"/>
  <c r="G176" i="10"/>
  <c r="D175" i="10"/>
  <c r="C175" i="10"/>
  <c r="J177" i="10"/>
  <c r="H260" i="5"/>
  <c r="E261" i="5"/>
  <c r="F261" i="5"/>
  <c r="B262" i="5"/>
  <c r="D132" i="9"/>
  <c r="N134" i="9"/>
  <c r="G133" i="9"/>
  <c r="C132" i="9"/>
  <c r="J134" i="9"/>
  <c r="N164" i="12"/>
  <c r="G163" i="12"/>
  <c r="D162" i="12"/>
  <c r="C162" i="12"/>
  <c r="U162" i="12"/>
  <c r="V162" i="12"/>
  <c r="G262" i="5"/>
  <c r="D261" i="5"/>
  <c r="C261" i="5"/>
  <c r="T175" i="10"/>
  <c r="E176" i="10"/>
  <c r="H175" i="10"/>
  <c r="U175" i="10"/>
  <c r="V175" i="10"/>
  <c r="F176" i="10"/>
  <c r="K176" i="10"/>
  <c r="L177" i="10"/>
  <c r="E133" i="9"/>
  <c r="H132" i="9"/>
  <c r="T162" i="12"/>
  <c r="E163" i="12"/>
  <c r="R163" i="12"/>
  <c r="H162" i="12"/>
  <c r="M134" i="9"/>
  <c r="F133" i="9"/>
  <c r="K133" i="9"/>
  <c r="H261" i="5"/>
  <c r="E262" i="5"/>
  <c r="F262" i="5"/>
  <c r="B263" i="5"/>
  <c r="R176" i="10"/>
  <c r="S176" i="10"/>
  <c r="Q176" i="10"/>
  <c r="M177" i="10"/>
  <c r="B177" i="10"/>
  <c r="O176" i="10"/>
  <c r="P176" i="10"/>
  <c r="F163" i="12"/>
  <c r="K163" i="12"/>
  <c r="L164" i="12"/>
  <c r="M164" i="12"/>
  <c r="S163" i="12"/>
  <c r="O163" i="12"/>
  <c r="P163" i="12"/>
  <c r="Q163" i="12"/>
  <c r="D176" i="10"/>
  <c r="N178" i="10"/>
  <c r="G177" i="10"/>
  <c r="C176" i="10"/>
  <c r="J178" i="10"/>
  <c r="G263" i="5"/>
  <c r="D262" i="5"/>
  <c r="C262" i="5"/>
  <c r="B134" i="9"/>
  <c r="L134" i="9"/>
  <c r="B164" i="12"/>
  <c r="J165" i="12"/>
  <c r="H176" i="10"/>
  <c r="E177" i="10"/>
  <c r="T176" i="10"/>
  <c r="U176" i="10"/>
  <c r="V176" i="10"/>
  <c r="F177" i="10"/>
  <c r="K177" i="10"/>
  <c r="L178" i="10"/>
  <c r="G134" i="9"/>
  <c r="D133" i="9"/>
  <c r="N135" i="9"/>
  <c r="C133" i="9"/>
  <c r="J135" i="9"/>
  <c r="H262" i="5"/>
  <c r="E263" i="5"/>
  <c r="F263" i="5"/>
  <c r="B264" i="5"/>
  <c r="C163" i="12"/>
  <c r="U163" i="12"/>
  <c r="V163" i="12"/>
  <c r="D163" i="12"/>
  <c r="N165" i="12"/>
  <c r="G164" i="12"/>
  <c r="D263" i="5"/>
  <c r="G264" i="5"/>
  <c r="C263" i="5"/>
  <c r="E134" i="9"/>
  <c r="H133" i="9"/>
  <c r="P177" i="10"/>
  <c r="O177" i="10"/>
  <c r="M178" i="10"/>
  <c r="B178" i="10"/>
  <c r="S177" i="10"/>
  <c r="R177" i="10"/>
  <c r="Q177" i="10"/>
  <c r="E164" i="12"/>
  <c r="M165" i="12"/>
  <c r="T163" i="12"/>
  <c r="H163" i="12"/>
  <c r="G178" i="10"/>
  <c r="D177" i="10"/>
  <c r="N179" i="10"/>
  <c r="C177" i="10"/>
  <c r="J179" i="10"/>
  <c r="M135" i="9"/>
  <c r="F134" i="9"/>
  <c r="K134" i="9"/>
  <c r="H263" i="5"/>
  <c r="E264" i="5"/>
  <c r="F264" i="5"/>
  <c r="B265" i="5"/>
  <c r="P164" i="12"/>
  <c r="Q164" i="12"/>
  <c r="F164" i="12"/>
  <c r="K164" i="12"/>
  <c r="L165" i="12"/>
  <c r="B165" i="12"/>
  <c r="D164" i="12"/>
  <c r="O164" i="12"/>
  <c r="S164" i="12"/>
  <c r="R164" i="12"/>
  <c r="T177" i="10"/>
  <c r="E178" i="10"/>
  <c r="H177" i="10"/>
  <c r="U177" i="10"/>
  <c r="V177" i="10"/>
  <c r="F178" i="10"/>
  <c r="K178" i="10"/>
  <c r="L179" i="10"/>
  <c r="G265" i="5"/>
  <c r="D264" i="5"/>
  <c r="C264" i="5"/>
  <c r="L135" i="9"/>
  <c r="B135" i="9"/>
  <c r="G165" i="12"/>
  <c r="J166" i="12"/>
  <c r="C164" i="12"/>
  <c r="U164" i="12"/>
  <c r="V164" i="12"/>
  <c r="N166" i="12"/>
  <c r="P178" i="10"/>
  <c r="M179" i="10"/>
  <c r="B179" i="10"/>
  <c r="R178" i="10"/>
  <c r="Q178" i="10"/>
  <c r="S178" i="10"/>
  <c r="O178" i="10"/>
  <c r="D134" i="9"/>
  <c r="N136" i="9"/>
  <c r="G135" i="9"/>
  <c r="C134" i="9"/>
  <c r="J136" i="9"/>
  <c r="H264" i="5"/>
  <c r="E265" i="5"/>
  <c r="F265" i="5"/>
  <c r="B266" i="5"/>
  <c r="T164" i="12"/>
  <c r="H164" i="12"/>
  <c r="E165" i="12"/>
  <c r="G266" i="5"/>
  <c r="D265" i="5"/>
  <c r="C265" i="5"/>
  <c r="D178" i="10"/>
  <c r="N180" i="10"/>
  <c r="G179" i="10"/>
  <c r="C178" i="10"/>
  <c r="J180" i="10"/>
  <c r="H134" i="9"/>
  <c r="E135" i="9"/>
  <c r="Q165" i="12"/>
  <c r="F165" i="12"/>
  <c r="K165" i="12"/>
  <c r="L166" i="12"/>
  <c r="P165" i="12"/>
  <c r="O165" i="12"/>
  <c r="R165" i="12"/>
  <c r="M166" i="12"/>
  <c r="S165" i="12"/>
  <c r="F135" i="9"/>
  <c r="K135" i="9"/>
  <c r="M136" i="9"/>
  <c r="H265" i="5"/>
  <c r="E266" i="5"/>
  <c r="F266" i="5"/>
  <c r="B267" i="5"/>
  <c r="T178" i="10"/>
  <c r="H178" i="10"/>
  <c r="U178" i="10"/>
  <c r="V178" i="10"/>
  <c r="F179" i="10"/>
  <c r="K179" i="10"/>
  <c r="L180" i="10"/>
  <c r="E179" i="10"/>
  <c r="B166" i="12"/>
  <c r="G267" i="5"/>
  <c r="D266" i="5"/>
  <c r="C266" i="5"/>
  <c r="Q179" i="10"/>
  <c r="R179" i="10"/>
  <c r="S179" i="10"/>
  <c r="M180" i="10"/>
  <c r="B180" i="10"/>
  <c r="P179" i="10"/>
  <c r="O179" i="10"/>
  <c r="L136" i="9"/>
  <c r="B136" i="9"/>
  <c r="D165" i="12"/>
  <c r="G166" i="12"/>
  <c r="N167" i="12"/>
  <c r="J167" i="12"/>
  <c r="C165" i="12"/>
  <c r="G180" i="10"/>
  <c r="N181" i="10"/>
  <c r="D179" i="10"/>
  <c r="C179" i="10"/>
  <c r="J181" i="10"/>
  <c r="N137" i="9"/>
  <c r="G136" i="9"/>
  <c r="D135" i="9"/>
  <c r="C135" i="9"/>
  <c r="J137" i="9"/>
  <c r="H266" i="5"/>
  <c r="E267" i="5"/>
  <c r="F267" i="5"/>
  <c r="B268" i="5"/>
  <c r="E166" i="12"/>
  <c r="U165" i="12"/>
  <c r="V165" i="12"/>
  <c r="T165" i="12"/>
  <c r="H165" i="12"/>
  <c r="E180" i="10"/>
  <c r="H179" i="10"/>
  <c r="T179" i="10"/>
  <c r="U179" i="10"/>
  <c r="V179" i="10"/>
  <c r="F180" i="10"/>
  <c r="K180" i="10"/>
  <c r="L181" i="10"/>
  <c r="H135" i="9"/>
  <c r="E136" i="9"/>
  <c r="G268" i="5"/>
  <c r="D267" i="5"/>
  <c r="C267" i="5"/>
  <c r="Q166" i="12"/>
  <c r="M167" i="12"/>
  <c r="R166" i="12"/>
  <c r="O166" i="12"/>
  <c r="S166" i="12"/>
  <c r="P166" i="12"/>
  <c r="F166" i="12"/>
  <c r="K166" i="12"/>
  <c r="L167" i="12"/>
  <c r="B167" i="12"/>
  <c r="Q180" i="10"/>
  <c r="P180" i="10"/>
  <c r="M181" i="10"/>
  <c r="B181" i="10"/>
  <c r="O180" i="10"/>
  <c r="S180" i="10"/>
  <c r="R180" i="10"/>
  <c r="H267" i="5"/>
  <c r="E268" i="5"/>
  <c r="F268" i="5"/>
  <c r="B269" i="5"/>
  <c r="M137" i="9"/>
  <c r="F136" i="9"/>
  <c r="K136" i="9"/>
  <c r="J168" i="12"/>
  <c r="G167" i="12"/>
  <c r="D166" i="12"/>
  <c r="N168" i="12"/>
  <c r="C166" i="12"/>
  <c r="G181" i="10"/>
  <c r="D180" i="10"/>
  <c r="N182" i="10"/>
  <c r="C180" i="10"/>
  <c r="J182" i="10"/>
  <c r="L137" i="9"/>
  <c r="B137" i="9"/>
  <c r="G269" i="5"/>
  <c r="D268" i="5"/>
  <c r="C268" i="5"/>
  <c r="E167" i="12"/>
  <c r="T166" i="12"/>
  <c r="U166" i="12"/>
  <c r="V166" i="12"/>
  <c r="H166" i="12"/>
  <c r="E181" i="10"/>
  <c r="T180" i="10"/>
  <c r="H180" i="10"/>
  <c r="U180" i="10"/>
  <c r="V180" i="10"/>
  <c r="F181" i="10"/>
  <c r="K181" i="10"/>
  <c r="L182" i="10"/>
  <c r="H268" i="5"/>
  <c r="E269" i="5"/>
  <c r="F269" i="5"/>
  <c r="B270" i="5"/>
  <c r="G137" i="9"/>
  <c r="D136" i="9"/>
  <c r="N138" i="9"/>
  <c r="C136" i="9"/>
  <c r="J138" i="9"/>
  <c r="M168" i="12"/>
  <c r="R167" i="12"/>
  <c r="Q167" i="12"/>
  <c r="S167" i="12"/>
  <c r="P167" i="12"/>
  <c r="O167" i="12"/>
  <c r="F167" i="12"/>
  <c r="K167" i="12"/>
  <c r="L168" i="12"/>
  <c r="E137" i="9"/>
  <c r="H136" i="9"/>
  <c r="G270" i="5"/>
  <c r="D269" i="5"/>
  <c r="C269" i="5"/>
  <c r="Q181" i="10"/>
  <c r="P181" i="10"/>
  <c r="R181" i="10"/>
  <c r="O181" i="10"/>
  <c r="S181" i="10"/>
  <c r="M182" i="10"/>
  <c r="B182" i="10"/>
  <c r="B168" i="12"/>
  <c r="C167" i="12"/>
  <c r="H269" i="5"/>
  <c r="E270" i="5"/>
  <c r="F270" i="5"/>
  <c r="B271" i="5"/>
  <c r="D181" i="10"/>
  <c r="N183" i="10"/>
  <c r="G182" i="10"/>
  <c r="C181" i="10"/>
  <c r="J183" i="10"/>
  <c r="F137" i="9"/>
  <c r="K137" i="9"/>
  <c r="M138" i="9"/>
  <c r="G168" i="12"/>
  <c r="J169" i="12"/>
  <c r="N169" i="12"/>
  <c r="D167" i="12"/>
  <c r="U167" i="12"/>
  <c r="V167" i="12"/>
  <c r="T167" i="12"/>
  <c r="H167" i="12"/>
  <c r="E168" i="12"/>
  <c r="L138" i="9"/>
  <c r="B138" i="9"/>
  <c r="H181" i="10"/>
  <c r="T181" i="10"/>
  <c r="E182" i="10"/>
  <c r="U181" i="10"/>
  <c r="V181" i="10"/>
  <c r="F182" i="10"/>
  <c r="K182" i="10"/>
  <c r="L183" i="10"/>
  <c r="D270" i="5"/>
  <c r="G271" i="5"/>
  <c r="C270" i="5"/>
  <c r="M169" i="12"/>
  <c r="F168" i="12"/>
  <c r="K168" i="12"/>
  <c r="L169" i="12"/>
  <c r="P168" i="12"/>
  <c r="S168" i="12"/>
  <c r="Q168" i="12"/>
  <c r="R168" i="12"/>
  <c r="O168" i="12"/>
  <c r="H270" i="5"/>
  <c r="E271" i="5"/>
  <c r="F271" i="5"/>
  <c r="B272" i="5"/>
  <c r="D137" i="9"/>
  <c r="N139" i="9"/>
  <c r="G138" i="9"/>
  <c r="C137" i="9"/>
  <c r="J139" i="9"/>
  <c r="P182" i="10"/>
  <c r="M183" i="10"/>
  <c r="B183" i="10"/>
  <c r="R182" i="10"/>
  <c r="S182" i="10"/>
  <c r="Q182" i="10"/>
  <c r="O182" i="10"/>
  <c r="B169" i="12"/>
  <c r="D168" i="12"/>
  <c r="N184" i="10"/>
  <c r="D182" i="10"/>
  <c r="G183" i="10"/>
  <c r="C182" i="10"/>
  <c r="J184" i="10"/>
  <c r="H137" i="9"/>
  <c r="E138" i="9"/>
  <c r="G272" i="5"/>
  <c r="D271" i="5"/>
  <c r="C271" i="5"/>
  <c r="J170" i="12"/>
  <c r="N170" i="12"/>
  <c r="C168" i="12"/>
  <c r="U168" i="12"/>
  <c r="V168" i="12"/>
  <c r="G169" i="12"/>
  <c r="H271" i="5"/>
  <c r="E272" i="5"/>
  <c r="F272" i="5"/>
  <c r="B273" i="5"/>
  <c r="E183" i="10"/>
  <c r="H182" i="10"/>
  <c r="T182" i="10"/>
  <c r="U182" i="10"/>
  <c r="V182" i="10"/>
  <c r="F183" i="10"/>
  <c r="K183" i="10"/>
  <c r="L184" i="10"/>
  <c r="F138" i="9"/>
  <c r="K138" i="9"/>
  <c r="M139" i="9"/>
  <c r="E169" i="12"/>
  <c r="S169" i="12"/>
  <c r="T168" i="12"/>
  <c r="H168" i="12"/>
  <c r="P183" i="10"/>
  <c r="O183" i="10"/>
  <c r="S183" i="10"/>
  <c r="M184" i="10"/>
  <c r="B184" i="10"/>
  <c r="R183" i="10"/>
  <c r="Q183" i="10"/>
  <c r="L139" i="9"/>
  <c r="B139" i="9"/>
  <c r="G273" i="5"/>
  <c r="D272" i="5"/>
  <c r="C272" i="5"/>
  <c r="F169" i="12"/>
  <c r="K169" i="12"/>
  <c r="L170" i="12"/>
  <c r="R169" i="12"/>
  <c r="M170" i="12"/>
  <c r="P169" i="12"/>
  <c r="O169" i="12"/>
  <c r="Q169" i="12"/>
  <c r="G184" i="10"/>
  <c r="N185" i="10"/>
  <c r="D183" i="10"/>
  <c r="C183" i="10"/>
  <c r="J185" i="10"/>
  <c r="G139" i="9"/>
  <c r="N140" i="9"/>
  <c r="D138" i="9"/>
  <c r="C138" i="9"/>
  <c r="J140" i="9"/>
  <c r="H272" i="5"/>
  <c r="E273" i="5"/>
  <c r="F273" i="5"/>
  <c r="B274" i="5"/>
  <c r="B170" i="12"/>
  <c r="G170" i="12"/>
  <c r="E184" i="10"/>
  <c r="H183" i="10"/>
  <c r="T183" i="10"/>
  <c r="U183" i="10"/>
  <c r="V183" i="10"/>
  <c r="F184" i="10"/>
  <c r="K184" i="10"/>
  <c r="L185" i="10"/>
  <c r="H138" i="9"/>
  <c r="E139" i="9"/>
  <c r="G274" i="5"/>
  <c r="D273" i="5"/>
  <c r="C273" i="5"/>
  <c r="C169" i="12"/>
  <c r="U169" i="12"/>
  <c r="V169" i="12"/>
  <c r="N171" i="12"/>
  <c r="D169" i="12"/>
  <c r="J171" i="12"/>
  <c r="Q184" i="10"/>
  <c r="O184" i="10"/>
  <c r="S184" i="10"/>
  <c r="P184" i="10"/>
  <c r="M185" i="10"/>
  <c r="B185" i="10"/>
  <c r="R184" i="10"/>
  <c r="H273" i="5"/>
  <c r="E274" i="5"/>
  <c r="F274" i="5"/>
  <c r="B275" i="5"/>
  <c r="M140" i="9"/>
  <c r="F139" i="9"/>
  <c r="K139" i="9"/>
  <c r="E170" i="12"/>
  <c r="T169" i="12"/>
  <c r="H169" i="12"/>
  <c r="D184" i="10"/>
  <c r="N186" i="10"/>
  <c r="G185" i="10"/>
  <c r="C184" i="10"/>
  <c r="J186" i="10"/>
  <c r="D274" i="5"/>
  <c r="G275" i="5"/>
  <c r="C274" i="5"/>
  <c r="B140" i="9"/>
  <c r="L140" i="9"/>
  <c r="F170" i="12"/>
  <c r="K170" i="12"/>
  <c r="L171" i="12"/>
  <c r="O170" i="12"/>
  <c r="S170" i="12"/>
  <c r="M171" i="12"/>
  <c r="P170" i="12"/>
  <c r="Q170" i="12"/>
  <c r="R170" i="12"/>
  <c r="T184" i="10"/>
  <c r="E185" i="10"/>
  <c r="H184" i="10"/>
  <c r="U184" i="10"/>
  <c r="V184" i="10"/>
  <c r="F185" i="10"/>
  <c r="K185" i="10"/>
  <c r="L186" i="10"/>
  <c r="N141" i="9"/>
  <c r="D139" i="9"/>
  <c r="G140" i="9"/>
  <c r="C139" i="9"/>
  <c r="J141" i="9"/>
  <c r="H274" i="5"/>
  <c r="E275" i="5"/>
  <c r="F275" i="5"/>
  <c r="B276" i="5"/>
  <c r="B171" i="12"/>
  <c r="G171" i="12"/>
  <c r="E140" i="9"/>
  <c r="H139" i="9"/>
  <c r="Q185" i="10"/>
  <c r="S185" i="10"/>
  <c r="P185" i="10"/>
  <c r="R185" i="10"/>
  <c r="O185" i="10"/>
  <c r="M186" i="10"/>
  <c r="B186" i="10"/>
  <c r="D275" i="5"/>
  <c r="G276" i="5"/>
  <c r="C275" i="5"/>
  <c r="D170" i="12"/>
  <c r="J172" i="12"/>
  <c r="N172" i="12"/>
  <c r="C170" i="12"/>
  <c r="N187" i="10"/>
  <c r="G186" i="10"/>
  <c r="D185" i="10"/>
  <c r="C185" i="10"/>
  <c r="J187" i="10"/>
  <c r="H275" i="5"/>
  <c r="E276" i="5"/>
  <c r="F276" i="5"/>
  <c r="B277" i="5"/>
  <c r="M141" i="9"/>
  <c r="F140" i="9"/>
  <c r="K140" i="9"/>
  <c r="T170" i="12"/>
  <c r="E171" i="12"/>
  <c r="U170" i="12"/>
  <c r="V170" i="12"/>
  <c r="H170" i="12"/>
  <c r="E186" i="10"/>
  <c r="H185" i="10"/>
  <c r="T185" i="10"/>
  <c r="U185" i="10"/>
  <c r="V185" i="10"/>
  <c r="F186" i="10"/>
  <c r="K186" i="10"/>
  <c r="L187" i="10"/>
  <c r="L141" i="9"/>
  <c r="B141" i="9"/>
  <c r="D276" i="5"/>
  <c r="G277" i="5"/>
  <c r="C276" i="5"/>
  <c r="P171" i="12"/>
  <c r="S171" i="12"/>
  <c r="F171" i="12"/>
  <c r="K171" i="12"/>
  <c r="L172" i="12"/>
  <c r="Q171" i="12"/>
  <c r="O171" i="12"/>
  <c r="R171" i="12"/>
  <c r="M172" i="12"/>
  <c r="G141" i="9"/>
  <c r="D140" i="9"/>
  <c r="N142" i="9"/>
  <c r="C140" i="9"/>
  <c r="J142" i="9"/>
  <c r="H276" i="5"/>
  <c r="E277" i="5"/>
  <c r="F277" i="5"/>
  <c r="B278" i="5"/>
  <c r="O186" i="10"/>
  <c r="P186" i="10"/>
  <c r="R186" i="10"/>
  <c r="S186" i="10"/>
  <c r="M187" i="10"/>
  <c r="B187" i="10"/>
  <c r="Q186" i="10"/>
  <c r="B172" i="12"/>
  <c r="D186" i="10"/>
  <c r="N188" i="10"/>
  <c r="G187" i="10"/>
  <c r="C186" i="10"/>
  <c r="J188" i="10"/>
  <c r="E141" i="9"/>
  <c r="H140" i="9"/>
  <c r="D277" i="5"/>
  <c r="G278" i="5"/>
  <c r="C277" i="5"/>
  <c r="C171" i="12"/>
  <c r="D171" i="12"/>
  <c r="J173" i="12"/>
  <c r="G172" i="12"/>
  <c r="N173" i="12"/>
  <c r="H186" i="10"/>
  <c r="T186" i="10"/>
  <c r="E187" i="10"/>
  <c r="U186" i="10"/>
  <c r="V186" i="10"/>
  <c r="F187" i="10"/>
  <c r="K187" i="10"/>
  <c r="L188" i="10"/>
  <c r="H277" i="5"/>
  <c r="E278" i="5"/>
  <c r="F278" i="5"/>
  <c r="B279" i="5"/>
  <c r="M142" i="9"/>
  <c r="F141" i="9"/>
  <c r="K141" i="9"/>
  <c r="E172" i="12"/>
  <c r="T171" i="12"/>
  <c r="U171" i="12"/>
  <c r="V171" i="12"/>
  <c r="H171" i="12"/>
  <c r="L142" i="9"/>
  <c r="B142" i="9"/>
  <c r="O187" i="10"/>
  <c r="S187" i="10"/>
  <c r="Q187" i="10"/>
  <c r="P187" i="10"/>
  <c r="M188" i="10"/>
  <c r="B188" i="10"/>
  <c r="R187" i="10"/>
  <c r="G279" i="5"/>
  <c r="D278" i="5"/>
  <c r="C278" i="5"/>
  <c r="R172" i="12"/>
  <c r="O172" i="12"/>
  <c r="S172" i="12"/>
  <c r="P172" i="12"/>
  <c r="Q172" i="12"/>
  <c r="F172" i="12"/>
  <c r="K172" i="12"/>
  <c r="L173" i="12"/>
  <c r="M173" i="12"/>
  <c r="G188" i="10"/>
  <c r="D187" i="10"/>
  <c r="N189" i="10"/>
  <c r="C187" i="10"/>
  <c r="J189" i="10"/>
  <c r="H278" i="5"/>
  <c r="E279" i="5"/>
  <c r="F279" i="5"/>
  <c r="B280" i="5"/>
  <c r="N143" i="9"/>
  <c r="D141" i="9"/>
  <c r="G142" i="9"/>
  <c r="C141" i="9"/>
  <c r="J143" i="9"/>
  <c r="B173" i="12"/>
  <c r="J174" i="12"/>
  <c r="H141" i="9"/>
  <c r="E142" i="9"/>
  <c r="E188" i="10"/>
  <c r="T187" i="10"/>
  <c r="H187" i="10"/>
  <c r="U187" i="10"/>
  <c r="V187" i="10"/>
  <c r="F188" i="10"/>
  <c r="K188" i="10"/>
  <c r="L189" i="10"/>
  <c r="G280" i="5"/>
  <c r="D279" i="5"/>
  <c r="C279" i="5"/>
  <c r="N174" i="12"/>
  <c r="C172" i="12"/>
  <c r="D172" i="12"/>
  <c r="G173" i="12"/>
  <c r="H172" i="12"/>
  <c r="E173" i="12"/>
  <c r="T172" i="12"/>
  <c r="U172" i="12"/>
  <c r="V172" i="12"/>
  <c r="R188" i="10"/>
  <c r="Q188" i="10"/>
  <c r="O188" i="10"/>
  <c r="M189" i="10"/>
  <c r="B189" i="10"/>
  <c r="P188" i="10"/>
  <c r="S188" i="10"/>
  <c r="M143" i="9"/>
  <c r="F142" i="9"/>
  <c r="K142" i="9"/>
  <c r="H279" i="5"/>
  <c r="E280" i="5"/>
  <c r="F280" i="5"/>
  <c r="B281" i="5"/>
  <c r="O173" i="12"/>
  <c r="R173" i="12"/>
  <c r="S173" i="12"/>
  <c r="Q173" i="12"/>
  <c r="F173" i="12"/>
  <c r="K173" i="12"/>
  <c r="L174" i="12"/>
  <c r="P173" i="12"/>
  <c r="M174" i="12"/>
  <c r="G189" i="10"/>
  <c r="D188" i="10"/>
  <c r="N190" i="10"/>
  <c r="C188" i="10"/>
  <c r="J190" i="10"/>
  <c r="B143" i="9"/>
  <c r="L143" i="9"/>
  <c r="D280" i="5"/>
  <c r="G281" i="5"/>
  <c r="C280" i="5"/>
  <c r="B174" i="12"/>
  <c r="J175" i="12"/>
  <c r="D142" i="9"/>
  <c r="N144" i="9"/>
  <c r="C142" i="9"/>
  <c r="G143" i="9"/>
  <c r="J144" i="9"/>
  <c r="T188" i="10"/>
  <c r="E189" i="10"/>
  <c r="H188" i="10"/>
  <c r="U188" i="10"/>
  <c r="V188" i="10"/>
  <c r="F189" i="10"/>
  <c r="K189" i="10"/>
  <c r="L190" i="10"/>
  <c r="H280" i="5"/>
  <c r="E281" i="5"/>
  <c r="F281" i="5"/>
  <c r="B282" i="5"/>
  <c r="G174" i="12"/>
  <c r="N175" i="12"/>
  <c r="C173" i="12"/>
  <c r="T173" i="12"/>
  <c r="D173" i="12"/>
  <c r="D281" i="5"/>
  <c r="G282" i="5"/>
  <c r="C281" i="5"/>
  <c r="H142" i="9"/>
  <c r="E143" i="9"/>
  <c r="R189" i="10"/>
  <c r="O189" i="10"/>
  <c r="Q189" i="10"/>
  <c r="S189" i="10"/>
  <c r="M190" i="10"/>
  <c r="B190" i="10"/>
  <c r="P189" i="10"/>
  <c r="U173" i="12"/>
  <c r="V173" i="12"/>
  <c r="H173" i="12"/>
  <c r="E174" i="12"/>
  <c r="S174" i="12"/>
  <c r="N191" i="10"/>
  <c r="D189" i="10"/>
  <c r="G190" i="10"/>
  <c r="C189" i="10"/>
  <c r="J191" i="10"/>
  <c r="M144" i="9"/>
  <c r="F143" i="9"/>
  <c r="K143" i="9"/>
  <c r="H281" i="5"/>
  <c r="E282" i="5"/>
  <c r="F282" i="5"/>
  <c r="B283" i="5"/>
  <c r="M175" i="12"/>
  <c r="O174" i="12"/>
  <c r="R174" i="12"/>
  <c r="P174" i="12"/>
  <c r="F174" i="12"/>
  <c r="K174" i="12"/>
  <c r="L175" i="12"/>
  <c r="Q174" i="12"/>
  <c r="H189" i="10"/>
  <c r="E190" i="10"/>
  <c r="T189" i="10"/>
  <c r="U189" i="10"/>
  <c r="V189" i="10"/>
  <c r="F190" i="10"/>
  <c r="K190" i="10"/>
  <c r="L191" i="10"/>
  <c r="D282" i="5"/>
  <c r="G283" i="5"/>
  <c r="C282" i="5"/>
  <c r="L144" i="9"/>
  <c r="B144" i="9"/>
  <c r="B175" i="12"/>
  <c r="C174" i="12"/>
  <c r="H282" i="5"/>
  <c r="E283" i="5"/>
  <c r="F283" i="5"/>
  <c r="B284" i="5"/>
  <c r="R190" i="10"/>
  <c r="P190" i="10"/>
  <c r="O190" i="10"/>
  <c r="M191" i="10"/>
  <c r="B191" i="10"/>
  <c r="Q190" i="10"/>
  <c r="S190" i="10"/>
  <c r="N145" i="9"/>
  <c r="G144" i="9"/>
  <c r="D143" i="9"/>
  <c r="C143" i="9"/>
  <c r="J145" i="9"/>
  <c r="D174" i="12"/>
  <c r="N176" i="12"/>
  <c r="J176" i="12"/>
  <c r="G175" i="12"/>
  <c r="E175" i="12"/>
  <c r="H174" i="12"/>
  <c r="U174" i="12"/>
  <c r="V174" i="12"/>
  <c r="T174" i="12"/>
  <c r="D190" i="10"/>
  <c r="G191" i="10"/>
  <c r="N192" i="10"/>
  <c r="C190" i="10"/>
  <c r="J192" i="10"/>
  <c r="E144" i="9"/>
  <c r="H143" i="9"/>
  <c r="D283" i="5"/>
  <c r="G284" i="5"/>
  <c r="C283" i="5"/>
  <c r="M176" i="12"/>
  <c r="P175" i="12"/>
  <c r="R175" i="12"/>
  <c r="S175" i="12"/>
  <c r="O175" i="12"/>
  <c r="Q175" i="12"/>
  <c r="F175" i="12"/>
  <c r="K175" i="12"/>
  <c r="L176" i="12"/>
  <c r="E191" i="10"/>
  <c r="T190" i="10"/>
  <c r="H190" i="10"/>
  <c r="U190" i="10"/>
  <c r="V190" i="10"/>
  <c r="F191" i="10"/>
  <c r="K191" i="10"/>
  <c r="L192" i="10"/>
  <c r="H283" i="5"/>
  <c r="E284" i="5"/>
  <c r="F284" i="5"/>
  <c r="B285" i="5"/>
  <c r="F144" i="9"/>
  <c r="K144" i="9"/>
  <c r="M145" i="9"/>
  <c r="B176" i="12"/>
  <c r="C175" i="12"/>
  <c r="D284" i="5"/>
  <c r="G285" i="5"/>
  <c r="C284" i="5"/>
  <c r="L145" i="9"/>
  <c r="B145" i="9"/>
  <c r="M192" i="10"/>
  <c r="B192" i="10"/>
  <c r="Q191" i="10"/>
  <c r="S191" i="10"/>
  <c r="P191" i="10"/>
  <c r="R191" i="10"/>
  <c r="O191" i="10"/>
  <c r="G176" i="12"/>
  <c r="D175" i="12"/>
  <c r="N177" i="12"/>
  <c r="J177" i="12"/>
  <c r="T175" i="12"/>
  <c r="H175" i="12"/>
  <c r="E176" i="12"/>
  <c r="U175" i="12"/>
  <c r="V175" i="12"/>
  <c r="G192" i="10"/>
  <c r="D191" i="10"/>
  <c r="N193" i="10"/>
  <c r="C191" i="10"/>
  <c r="J193" i="10"/>
  <c r="H284" i="5"/>
  <c r="E285" i="5"/>
  <c r="F285" i="5"/>
  <c r="B286" i="5"/>
  <c r="G145" i="9"/>
  <c r="N146" i="9"/>
  <c r="D144" i="9"/>
  <c r="C144" i="9"/>
  <c r="J146" i="9"/>
  <c r="R176" i="12"/>
  <c r="P176" i="12"/>
  <c r="Q176" i="12"/>
  <c r="M177" i="12"/>
  <c r="S176" i="12"/>
  <c r="F176" i="12"/>
  <c r="K176" i="12"/>
  <c r="L177" i="12"/>
  <c r="O176" i="12"/>
  <c r="E145" i="9"/>
  <c r="H144" i="9"/>
  <c r="E192" i="10"/>
  <c r="T191" i="10"/>
  <c r="H191" i="10"/>
  <c r="U191" i="10"/>
  <c r="V191" i="10"/>
  <c r="F192" i="10"/>
  <c r="K192" i="10"/>
  <c r="L193" i="10"/>
  <c r="D285" i="5"/>
  <c r="G286" i="5"/>
  <c r="C285" i="5"/>
  <c r="B177" i="12"/>
  <c r="N178" i="12"/>
  <c r="M193" i="10"/>
  <c r="B193" i="10"/>
  <c r="O192" i="10"/>
  <c r="S192" i="10"/>
  <c r="Q192" i="10"/>
  <c r="P192" i="10"/>
  <c r="R192" i="10"/>
  <c r="F145" i="9"/>
  <c r="K145" i="9"/>
  <c r="M146" i="9"/>
  <c r="H285" i="5"/>
  <c r="E286" i="5"/>
  <c r="F286" i="5"/>
  <c r="B287" i="5"/>
  <c r="D176" i="12"/>
  <c r="G177" i="12"/>
  <c r="C176" i="12"/>
  <c r="U176" i="12"/>
  <c r="V176" i="12"/>
  <c r="J178" i="12"/>
  <c r="L146" i="9"/>
  <c r="B146" i="9"/>
  <c r="D286" i="5"/>
  <c r="G287" i="5"/>
  <c r="C286" i="5"/>
  <c r="D192" i="10"/>
  <c r="N194" i="10"/>
  <c r="G193" i="10"/>
  <c r="C192" i="10"/>
  <c r="J194" i="10"/>
  <c r="E177" i="12"/>
  <c r="M178" i="12"/>
  <c r="T176" i="12"/>
  <c r="H176" i="12"/>
  <c r="E193" i="10"/>
  <c r="H192" i="10"/>
  <c r="T192" i="10"/>
  <c r="U192" i="10"/>
  <c r="V192" i="10"/>
  <c r="F193" i="10"/>
  <c r="K193" i="10"/>
  <c r="L194" i="10"/>
  <c r="H286" i="5"/>
  <c r="E287" i="5"/>
  <c r="F287" i="5"/>
  <c r="B288" i="5"/>
  <c r="N147" i="9"/>
  <c r="D145" i="9"/>
  <c r="G146" i="9"/>
  <c r="C145" i="9"/>
  <c r="J147" i="9"/>
  <c r="P177" i="12"/>
  <c r="S177" i="12"/>
  <c r="O177" i="12"/>
  <c r="Q177" i="12"/>
  <c r="F177" i="12"/>
  <c r="K177" i="12"/>
  <c r="L178" i="12"/>
  <c r="B178" i="12"/>
  <c r="R177" i="12"/>
  <c r="M194" i="10"/>
  <c r="B194" i="10"/>
  <c r="O193" i="10"/>
  <c r="R193" i="10"/>
  <c r="Q193" i="10"/>
  <c r="S193" i="10"/>
  <c r="P193" i="10"/>
  <c r="D287" i="5"/>
  <c r="G288" i="5"/>
  <c r="C287" i="5"/>
  <c r="H145" i="9"/>
  <c r="E146" i="9"/>
  <c r="C177" i="12"/>
  <c r="N179" i="12"/>
  <c r="J179" i="12"/>
  <c r="G178" i="12"/>
  <c r="D177" i="12"/>
  <c r="D193" i="10"/>
  <c r="N195" i="10"/>
  <c r="G194" i="10"/>
  <c r="C193" i="10"/>
  <c r="J195" i="10"/>
  <c r="M147" i="9"/>
  <c r="F146" i="9"/>
  <c r="K146" i="9"/>
  <c r="H287" i="5"/>
  <c r="E288" i="5"/>
  <c r="F288" i="5"/>
  <c r="B289" i="5"/>
  <c r="U177" i="12"/>
  <c r="V177" i="12"/>
  <c r="T177" i="12"/>
  <c r="H177" i="12"/>
  <c r="E178" i="12"/>
  <c r="G289" i="5"/>
  <c r="D288" i="5"/>
  <c r="C288" i="5"/>
  <c r="E194" i="10"/>
  <c r="T193" i="10"/>
  <c r="H193" i="10"/>
  <c r="U193" i="10"/>
  <c r="V193" i="10"/>
  <c r="F194" i="10"/>
  <c r="K194" i="10"/>
  <c r="L195" i="10"/>
  <c r="L147" i="9"/>
  <c r="B147" i="9"/>
  <c r="S178" i="12"/>
  <c r="O178" i="12"/>
  <c r="F178" i="12"/>
  <c r="K178" i="12"/>
  <c r="L179" i="12"/>
  <c r="P178" i="12"/>
  <c r="M179" i="12"/>
  <c r="Q178" i="12"/>
  <c r="R178" i="12"/>
  <c r="D146" i="9"/>
  <c r="N148" i="9"/>
  <c r="G147" i="9"/>
  <c r="C146" i="9"/>
  <c r="J148" i="9"/>
  <c r="P194" i="10"/>
  <c r="R194" i="10"/>
  <c r="Q194" i="10"/>
  <c r="S194" i="10"/>
  <c r="O194" i="10"/>
  <c r="M195" i="10"/>
  <c r="B195" i="10"/>
  <c r="H288" i="5"/>
  <c r="E289" i="5"/>
  <c r="F289" i="5"/>
  <c r="B290" i="5"/>
  <c r="B179" i="12"/>
  <c r="D178" i="12"/>
  <c r="G195" i="10"/>
  <c r="N196" i="10"/>
  <c r="D194" i="10"/>
  <c r="C194" i="10"/>
  <c r="J196" i="10"/>
  <c r="H146" i="9"/>
  <c r="E147" i="9"/>
  <c r="D289" i="5"/>
  <c r="G290" i="5"/>
  <c r="C289" i="5"/>
  <c r="C178" i="12"/>
  <c r="U178" i="12"/>
  <c r="V178" i="12"/>
  <c r="J180" i="12"/>
  <c r="N180" i="12"/>
  <c r="G179" i="12"/>
  <c r="H194" i="10"/>
  <c r="T194" i="10"/>
  <c r="E195" i="10"/>
  <c r="U194" i="10"/>
  <c r="V194" i="10"/>
  <c r="F195" i="10"/>
  <c r="K195" i="10"/>
  <c r="L196" i="10"/>
  <c r="H289" i="5"/>
  <c r="E290" i="5"/>
  <c r="F290" i="5"/>
  <c r="B291" i="5"/>
  <c r="M148" i="9"/>
  <c r="F147" i="9"/>
  <c r="K147" i="9"/>
  <c r="T178" i="12"/>
  <c r="H178" i="12"/>
  <c r="E179" i="12"/>
  <c r="P179" i="12"/>
  <c r="L148" i="9"/>
  <c r="B148" i="9"/>
  <c r="G291" i="5"/>
  <c r="D290" i="5"/>
  <c r="C290" i="5"/>
  <c r="S195" i="10"/>
  <c r="M196" i="10"/>
  <c r="B196" i="10"/>
  <c r="R195" i="10"/>
  <c r="P195" i="10"/>
  <c r="Q195" i="10"/>
  <c r="O195" i="10"/>
  <c r="F179" i="12"/>
  <c r="K179" i="12"/>
  <c r="L180" i="12"/>
  <c r="M180" i="12"/>
  <c r="R179" i="12"/>
  <c r="O179" i="12"/>
  <c r="Q179" i="12"/>
  <c r="S179" i="12"/>
  <c r="G196" i="10"/>
  <c r="N197" i="10"/>
  <c r="D195" i="10"/>
  <c r="C195" i="10"/>
  <c r="J197" i="10"/>
  <c r="H290" i="5"/>
  <c r="E291" i="5"/>
  <c r="F291" i="5"/>
  <c r="B292" i="5"/>
  <c r="N149" i="9"/>
  <c r="D147" i="9"/>
  <c r="G148" i="9"/>
  <c r="C147" i="9"/>
  <c r="J149" i="9"/>
  <c r="B180" i="12"/>
  <c r="N181" i="12"/>
  <c r="H147" i="9"/>
  <c r="E148" i="9"/>
  <c r="H195" i="10"/>
  <c r="E196" i="10"/>
  <c r="T195" i="10"/>
  <c r="U195" i="10"/>
  <c r="V195" i="10"/>
  <c r="F196" i="10"/>
  <c r="K196" i="10"/>
  <c r="L197" i="10"/>
  <c r="D291" i="5"/>
  <c r="G292" i="5"/>
  <c r="C291" i="5"/>
  <c r="J181" i="12"/>
  <c r="C179" i="12"/>
  <c r="U179" i="12"/>
  <c r="V179" i="12"/>
  <c r="G180" i="12"/>
  <c r="D179" i="12"/>
  <c r="Q196" i="10"/>
  <c r="R196" i="10"/>
  <c r="O196" i="10"/>
  <c r="P196" i="10"/>
  <c r="M197" i="10"/>
  <c r="B197" i="10"/>
  <c r="S196" i="10"/>
  <c r="H291" i="5"/>
  <c r="E292" i="5"/>
  <c r="F292" i="5"/>
  <c r="B293" i="5"/>
  <c r="F148" i="9"/>
  <c r="K148" i="9"/>
  <c r="M149" i="9"/>
  <c r="E180" i="12"/>
  <c r="T179" i="12"/>
  <c r="H179" i="12"/>
  <c r="G197" i="10"/>
  <c r="D196" i="10"/>
  <c r="N198" i="10"/>
  <c r="C196" i="10"/>
  <c r="J198" i="10"/>
  <c r="D292" i="5"/>
  <c r="G293" i="5"/>
  <c r="C292" i="5"/>
  <c r="B149" i="9"/>
  <c r="L149" i="9"/>
  <c r="F180" i="12"/>
  <c r="K180" i="12"/>
  <c r="L181" i="12"/>
  <c r="S180" i="12"/>
  <c r="Q180" i="12"/>
  <c r="M181" i="12"/>
  <c r="O180" i="12"/>
  <c r="R180" i="12"/>
  <c r="P180" i="12"/>
  <c r="G149" i="9"/>
  <c r="D148" i="9"/>
  <c r="N150" i="9"/>
  <c r="C148" i="9"/>
  <c r="J150" i="9"/>
  <c r="H196" i="10"/>
  <c r="T196" i="10"/>
  <c r="E197" i="10"/>
  <c r="U196" i="10"/>
  <c r="V196" i="10"/>
  <c r="F197" i="10"/>
  <c r="K197" i="10"/>
  <c r="L198" i="10"/>
  <c r="H292" i="5"/>
  <c r="E293" i="5"/>
  <c r="F293" i="5"/>
  <c r="B294" i="5"/>
  <c r="B181" i="12"/>
  <c r="G181" i="12"/>
  <c r="D293" i="5"/>
  <c r="G294" i="5"/>
  <c r="C293" i="5"/>
  <c r="E149" i="9"/>
  <c r="H148" i="9"/>
  <c r="O197" i="10"/>
  <c r="M198" i="10"/>
  <c r="B198" i="10"/>
  <c r="R197" i="10"/>
  <c r="P197" i="10"/>
  <c r="Q197" i="10"/>
  <c r="S197" i="10"/>
  <c r="D180" i="12"/>
  <c r="J182" i="12"/>
  <c r="C180" i="12"/>
  <c r="T180" i="12"/>
  <c r="N182" i="12"/>
  <c r="D197" i="10"/>
  <c r="N199" i="10"/>
  <c r="G198" i="10"/>
  <c r="C197" i="10"/>
  <c r="J199" i="10"/>
  <c r="M150" i="9"/>
  <c r="F149" i="9"/>
  <c r="K149" i="9"/>
  <c r="H293" i="5"/>
  <c r="E294" i="5"/>
  <c r="F294" i="5"/>
  <c r="B295" i="5"/>
  <c r="U180" i="12"/>
  <c r="V180" i="12"/>
  <c r="H180" i="12"/>
  <c r="E181" i="12"/>
  <c r="P181" i="12"/>
  <c r="H197" i="10"/>
  <c r="E198" i="10"/>
  <c r="T197" i="10"/>
  <c r="U197" i="10"/>
  <c r="V197" i="10"/>
  <c r="F198" i="10"/>
  <c r="K198" i="10"/>
  <c r="L199" i="10"/>
  <c r="D294" i="5"/>
  <c r="G295" i="5"/>
  <c r="C294" i="5"/>
  <c r="L150" i="9"/>
  <c r="B150" i="9"/>
  <c r="O181" i="12"/>
  <c r="Q181" i="12"/>
  <c r="M182" i="12"/>
  <c r="F181" i="12"/>
  <c r="K181" i="12"/>
  <c r="L182" i="12"/>
  <c r="B182" i="12"/>
  <c r="G182" i="12"/>
  <c r="S181" i="12"/>
  <c r="R181" i="12"/>
  <c r="H294" i="5"/>
  <c r="E295" i="5"/>
  <c r="F295" i="5"/>
  <c r="B296" i="5"/>
  <c r="M199" i="10"/>
  <c r="B199" i="10"/>
  <c r="R198" i="10"/>
  <c r="P198" i="10"/>
  <c r="Q198" i="10"/>
  <c r="S198" i="10"/>
  <c r="O198" i="10"/>
  <c r="G150" i="9"/>
  <c r="D149" i="9"/>
  <c r="N151" i="9"/>
  <c r="C149" i="9"/>
  <c r="J151" i="9"/>
  <c r="J183" i="12"/>
  <c r="N183" i="12"/>
  <c r="D181" i="12"/>
  <c r="C181" i="12"/>
  <c r="E182" i="12"/>
  <c r="O182" i="12"/>
  <c r="G199" i="10"/>
  <c r="N200" i="10"/>
  <c r="D198" i="10"/>
  <c r="C198" i="10"/>
  <c r="J200" i="10"/>
  <c r="E150" i="9"/>
  <c r="H149" i="9"/>
  <c r="D295" i="5"/>
  <c r="G296" i="5"/>
  <c r="C295" i="5"/>
  <c r="H181" i="12"/>
  <c r="U181" i="12"/>
  <c r="V181" i="12"/>
  <c r="T181" i="12"/>
  <c r="Q182" i="12"/>
  <c r="M183" i="12"/>
  <c r="S182" i="12"/>
  <c r="F182" i="12"/>
  <c r="K182" i="12"/>
  <c r="L183" i="12"/>
  <c r="R182" i="12"/>
  <c r="P182" i="12"/>
  <c r="M151" i="9"/>
  <c r="F150" i="9"/>
  <c r="K150" i="9"/>
  <c r="T198" i="10"/>
  <c r="E199" i="10"/>
  <c r="H198" i="10"/>
  <c r="U198" i="10"/>
  <c r="V198" i="10"/>
  <c r="F199" i="10"/>
  <c r="K199" i="10"/>
  <c r="L200" i="10"/>
  <c r="H295" i="5"/>
  <c r="E296" i="5"/>
  <c r="F296" i="5"/>
  <c r="B297" i="5"/>
  <c r="B183" i="12"/>
  <c r="C182" i="12"/>
  <c r="H182" i="12"/>
  <c r="Q199" i="10"/>
  <c r="M200" i="10"/>
  <c r="B200" i="10"/>
  <c r="P199" i="10"/>
  <c r="O199" i="10"/>
  <c r="S199" i="10"/>
  <c r="R199" i="10"/>
  <c r="L151" i="9"/>
  <c r="B151" i="9"/>
  <c r="D296" i="5"/>
  <c r="G297" i="5"/>
  <c r="C296" i="5"/>
  <c r="E183" i="12"/>
  <c r="M184" i="12"/>
  <c r="T182" i="12"/>
  <c r="U182" i="12"/>
  <c r="V182" i="12"/>
  <c r="J184" i="12"/>
  <c r="D182" i="12"/>
  <c r="G183" i="12"/>
  <c r="N184" i="12"/>
  <c r="G200" i="10"/>
  <c r="N201" i="10"/>
  <c r="D199" i="10"/>
  <c r="C199" i="10"/>
  <c r="J201" i="10"/>
  <c r="H296" i="5"/>
  <c r="E297" i="5"/>
  <c r="F297" i="5"/>
  <c r="B298" i="5"/>
  <c r="G151" i="9"/>
  <c r="N152" i="9"/>
  <c r="D150" i="9"/>
  <c r="C150" i="9"/>
  <c r="J152" i="9"/>
  <c r="F183" i="12"/>
  <c r="K183" i="12"/>
  <c r="L184" i="12"/>
  <c r="B184" i="12"/>
  <c r="Q183" i="12"/>
  <c r="R183" i="12"/>
  <c r="P183" i="12"/>
  <c r="S183" i="12"/>
  <c r="O183" i="12"/>
  <c r="D297" i="5"/>
  <c r="G298" i="5"/>
  <c r="C297" i="5"/>
  <c r="T199" i="10"/>
  <c r="E200" i="10"/>
  <c r="H199" i="10"/>
  <c r="U199" i="10"/>
  <c r="V199" i="10"/>
  <c r="F200" i="10"/>
  <c r="K200" i="10"/>
  <c r="L201" i="10"/>
  <c r="H150" i="9"/>
  <c r="E151" i="9"/>
  <c r="N185" i="12"/>
  <c r="D183" i="12"/>
  <c r="G184" i="12"/>
  <c r="C183" i="12"/>
  <c r="T183" i="12"/>
  <c r="J185" i="12"/>
  <c r="M201" i="10"/>
  <c r="B201" i="10"/>
  <c r="Q200" i="10"/>
  <c r="O200" i="10"/>
  <c r="P200" i="10"/>
  <c r="R200" i="10"/>
  <c r="S200" i="10"/>
  <c r="F151" i="9"/>
  <c r="K151" i="9"/>
  <c r="M152" i="9"/>
  <c r="H297" i="5"/>
  <c r="E298" i="5"/>
  <c r="F298" i="5"/>
  <c r="B299" i="5"/>
  <c r="H183" i="12"/>
  <c r="E184" i="12"/>
  <c r="R184" i="12"/>
  <c r="U183" i="12"/>
  <c r="V183" i="12"/>
  <c r="G201" i="10"/>
  <c r="D200" i="10"/>
  <c r="N202" i="10"/>
  <c r="C200" i="10"/>
  <c r="J202" i="10"/>
  <c r="L152" i="9"/>
  <c r="B152" i="9"/>
  <c r="D298" i="5"/>
  <c r="G299" i="5"/>
  <c r="C298" i="5"/>
  <c r="Q184" i="12"/>
  <c r="F184" i="12"/>
  <c r="K184" i="12"/>
  <c r="L185" i="12"/>
  <c r="P184" i="12"/>
  <c r="O184" i="12"/>
  <c r="M185" i="12"/>
  <c r="S184" i="12"/>
  <c r="T200" i="10"/>
  <c r="E201" i="10"/>
  <c r="H200" i="10"/>
  <c r="U200" i="10"/>
  <c r="V200" i="10"/>
  <c r="F201" i="10"/>
  <c r="K201" i="10"/>
  <c r="L202" i="10"/>
  <c r="H298" i="5"/>
  <c r="E299" i="5"/>
  <c r="F299" i="5"/>
  <c r="B300" i="5"/>
  <c r="G152" i="9"/>
  <c r="N153" i="9"/>
  <c r="D151" i="9"/>
  <c r="C151" i="9"/>
  <c r="J153" i="9"/>
  <c r="B185" i="12"/>
  <c r="J186" i="12"/>
  <c r="G300" i="5"/>
  <c r="D299" i="5"/>
  <c r="C299" i="5"/>
  <c r="H151" i="9"/>
  <c r="E152" i="9"/>
  <c r="M202" i="10"/>
  <c r="B202" i="10"/>
  <c r="Q201" i="10"/>
  <c r="P201" i="10"/>
  <c r="S201" i="10"/>
  <c r="O201" i="10"/>
  <c r="R201" i="10"/>
  <c r="D184" i="12"/>
  <c r="N186" i="12"/>
  <c r="G185" i="12"/>
  <c r="C184" i="12"/>
  <c r="N203" i="10"/>
  <c r="G202" i="10"/>
  <c r="D201" i="10"/>
  <c r="C201" i="10"/>
  <c r="J203" i="10"/>
  <c r="F152" i="9"/>
  <c r="K152" i="9"/>
  <c r="M153" i="9"/>
  <c r="H299" i="5"/>
  <c r="E300" i="5"/>
  <c r="F300" i="5"/>
  <c r="B301" i="5"/>
  <c r="E185" i="12"/>
  <c r="H184" i="12"/>
  <c r="T184" i="12"/>
  <c r="U184" i="12"/>
  <c r="V184" i="12"/>
  <c r="L153" i="9"/>
  <c r="B153" i="9"/>
  <c r="E202" i="10"/>
  <c r="H201" i="10"/>
  <c r="T201" i="10"/>
  <c r="U201" i="10"/>
  <c r="V201" i="10"/>
  <c r="F202" i="10"/>
  <c r="K202" i="10"/>
  <c r="L203" i="10"/>
  <c r="D300" i="5"/>
  <c r="G301" i="5"/>
  <c r="C300" i="5"/>
  <c r="P185" i="12"/>
  <c r="R185" i="12"/>
  <c r="F185" i="12"/>
  <c r="K185" i="12"/>
  <c r="L186" i="12"/>
  <c r="M186" i="12"/>
  <c r="S185" i="12"/>
  <c r="Q185" i="12"/>
  <c r="O185" i="12"/>
  <c r="R202" i="10"/>
  <c r="O202" i="10"/>
  <c r="Q202" i="10"/>
  <c r="P202" i="10"/>
  <c r="S202" i="10"/>
  <c r="M203" i="10"/>
  <c r="B203" i="10"/>
  <c r="N154" i="9"/>
  <c r="G153" i="9"/>
  <c r="D152" i="9"/>
  <c r="C152" i="9"/>
  <c r="J154" i="9"/>
  <c r="H300" i="5"/>
  <c r="E301" i="5"/>
  <c r="F301" i="5"/>
  <c r="B302" i="5"/>
  <c r="B186" i="12"/>
  <c r="C185" i="12"/>
  <c r="G203" i="10"/>
  <c r="N204" i="10"/>
  <c r="D202" i="10"/>
  <c r="C202" i="10"/>
  <c r="J204" i="10"/>
  <c r="D301" i="5"/>
  <c r="G302" i="5"/>
  <c r="C301" i="5"/>
  <c r="E153" i="9"/>
  <c r="H152" i="9"/>
  <c r="G186" i="12"/>
  <c r="N187" i="12"/>
  <c r="D185" i="12"/>
  <c r="J187" i="12"/>
  <c r="H185" i="12"/>
  <c r="T185" i="12"/>
  <c r="U185" i="12"/>
  <c r="V185" i="12"/>
  <c r="E186" i="12"/>
  <c r="M154" i="9"/>
  <c r="F153" i="9"/>
  <c r="K153" i="9"/>
  <c r="E203" i="10"/>
  <c r="H202" i="10"/>
  <c r="T202" i="10"/>
  <c r="U202" i="10"/>
  <c r="V202" i="10"/>
  <c r="F203" i="10"/>
  <c r="K203" i="10"/>
  <c r="L204" i="10"/>
  <c r="H301" i="5"/>
  <c r="E302" i="5"/>
  <c r="F302" i="5"/>
  <c r="B303" i="5"/>
  <c r="R186" i="12"/>
  <c r="P186" i="12"/>
  <c r="S186" i="12"/>
  <c r="F186" i="12"/>
  <c r="K186" i="12"/>
  <c r="L187" i="12"/>
  <c r="Q186" i="12"/>
  <c r="M187" i="12"/>
  <c r="O186" i="12"/>
  <c r="P203" i="10"/>
  <c r="M204" i="10"/>
  <c r="B204" i="10"/>
  <c r="S203" i="10"/>
  <c r="R203" i="10"/>
  <c r="Q203" i="10"/>
  <c r="O203" i="10"/>
  <c r="D302" i="5"/>
  <c r="G303" i="5"/>
  <c r="C302" i="5"/>
  <c r="L154" i="9"/>
  <c r="B154" i="9"/>
  <c r="B187" i="12"/>
  <c r="D186" i="12"/>
  <c r="D203" i="10"/>
  <c r="G204" i="10"/>
  <c r="N205" i="10"/>
  <c r="C203" i="10"/>
  <c r="J205" i="10"/>
  <c r="G154" i="9"/>
  <c r="N155" i="9"/>
  <c r="D153" i="9"/>
  <c r="C153" i="9"/>
  <c r="J155" i="9"/>
  <c r="H302" i="5"/>
  <c r="E303" i="5"/>
  <c r="F303" i="5"/>
  <c r="B304" i="5"/>
  <c r="J188" i="12"/>
  <c r="N188" i="12"/>
  <c r="G187" i="12"/>
  <c r="C186" i="12"/>
  <c r="T203" i="10"/>
  <c r="H203" i="10"/>
  <c r="E204" i="10"/>
  <c r="U203" i="10"/>
  <c r="V203" i="10"/>
  <c r="F204" i="10"/>
  <c r="K204" i="10"/>
  <c r="L205" i="10"/>
  <c r="H153" i="9"/>
  <c r="E154" i="9"/>
  <c r="D303" i="5"/>
  <c r="G304" i="5"/>
  <c r="C303" i="5"/>
  <c r="H186" i="12"/>
  <c r="U186" i="12"/>
  <c r="V186" i="12"/>
  <c r="E187" i="12"/>
  <c r="T186" i="12"/>
  <c r="R204" i="10"/>
  <c r="P204" i="10"/>
  <c r="M205" i="10"/>
  <c r="B205" i="10"/>
  <c r="Q204" i="10"/>
  <c r="S204" i="10"/>
  <c r="O204" i="10"/>
  <c r="H303" i="5"/>
  <c r="E304" i="5"/>
  <c r="F304" i="5"/>
  <c r="B305" i="5"/>
  <c r="M155" i="9"/>
  <c r="F154" i="9"/>
  <c r="K154" i="9"/>
  <c r="F187" i="12"/>
  <c r="K187" i="12"/>
  <c r="L188" i="12"/>
  <c r="M188" i="12"/>
  <c r="Q187" i="12"/>
  <c r="P187" i="12"/>
  <c r="S187" i="12"/>
  <c r="R187" i="12"/>
  <c r="O187" i="12"/>
  <c r="N206" i="10"/>
  <c r="D204" i="10"/>
  <c r="G205" i="10"/>
  <c r="C204" i="10"/>
  <c r="J206" i="10"/>
  <c r="G305" i="5"/>
  <c r="D304" i="5"/>
  <c r="C304" i="5"/>
  <c r="L155" i="9"/>
  <c r="B155" i="9"/>
  <c r="B188" i="12"/>
  <c r="T204" i="10"/>
  <c r="H204" i="10"/>
  <c r="E205" i="10"/>
  <c r="U204" i="10"/>
  <c r="V204" i="10"/>
  <c r="F205" i="10"/>
  <c r="K205" i="10"/>
  <c r="L206" i="10"/>
  <c r="H304" i="5"/>
  <c r="E305" i="5"/>
  <c r="F305" i="5"/>
  <c r="B306" i="5"/>
  <c r="G155" i="9"/>
  <c r="N156" i="9"/>
  <c r="C154" i="9"/>
  <c r="D154" i="9"/>
  <c r="J156" i="9"/>
  <c r="C187" i="12"/>
  <c r="N189" i="12"/>
  <c r="D187" i="12"/>
  <c r="J189" i="12"/>
  <c r="G188" i="12"/>
  <c r="G306" i="5"/>
  <c r="D305" i="5"/>
  <c r="C305" i="5"/>
  <c r="S205" i="10"/>
  <c r="P205" i="10"/>
  <c r="R205" i="10"/>
  <c r="Q205" i="10"/>
  <c r="O205" i="10"/>
  <c r="M206" i="10"/>
  <c r="B206" i="10"/>
  <c r="H154" i="9"/>
  <c r="E155" i="9"/>
  <c r="E188" i="12"/>
  <c r="H187" i="12"/>
  <c r="U187" i="12"/>
  <c r="V187" i="12"/>
  <c r="T187" i="12"/>
  <c r="G206" i="10"/>
  <c r="N207" i="10"/>
  <c r="D205" i="10"/>
  <c r="C205" i="10"/>
  <c r="J207" i="10"/>
  <c r="H305" i="5"/>
  <c r="E306" i="5"/>
  <c r="F306" i="5"/>
  <c r="B307" i="5"/>
  <c r="F155" i="9"/>
  <c r="K155" i="9"/>
  <c r="M156" i="9"/>
  <c r="M189" i="12"/>
  <c r="O188" i="12"/>
  <c r="R188" i="12"/>
  <c r="P188" i="12"/>
  <c r="Q188" i="12"/>
  <c r="S188" i="12"/>
  <c r="F188" i="12"/>
  <c r="K188" i="12"/>
  <c r="L189" i="12"/>
  <c r="D306" i="5"/>
  <c r="G307" i="5"/>
  <c r="C306" i="5"/>
  <c r="T205" i="10"/>
  <c r="H205" i="10"/>
  <c r="E206" i="10"/>
  <c r="U205" i="10"/>
  <c r="V205" i="10"/>
  <c r="F206" i="10"/>
  <c r="K206" i="10"/>
  <c r="L207" i="10"/>
  <c r="L156" i="9"/>
  <c r="B156" i="9"/>
  <c r="B189" i="12"/>
  <c r="C188" i="12"/>
  <c r="S206" i="10"/>
  <c r="M207" i="10"/>
  <c r="B207" i="10"/>
  <c r="O206" i="10"/>
  <c r="P206" i="10"/>
  <c r="R206" i="10"/>
  <c r="Q206" i="10"/>
  <c r="H306" i="5"/>
  <c r="E307" i="5"/>
  <c r="F307" i="5"/>
  <c r="B308" i="5"/>
  <c r="N157" i="9"/>
  <c r="D155" i="9"/>
  <c r="G156" i="9"/>
  <c r="C155" i="9"/>
  <c r="J157" i="9"/>
  <c r="G189" i="12"/>
  <c r="D188" i="12"/>
  <c r="N190" i="12"/>
  <c r="J190" i="12"/>
  <c r="T188" i="12"/>
  <c r="U188" i="12"/>
  <c r="V188" i="12"/>
  <c r="E189" i="12"/>
  <c r="H188" i="12"/>
  <c r="N208" i="10"/>
  <c r="G207" i="10"/>
  <c r="D206" i="10"/>
  <c r="C206" i="10"/>
  <c r="J208" i="10"/>
  <c r="E156" i="9"/>
  <c r="H155" i="9"/>
  <c r="G308" i="5"/>
  <c r="D307" i="5"/>
  <c r="C307" i="5"/>
  <c r="F189" i="12"/>
  <c r="K189" i="12"/>
  <c r="L190" i="12"/>
  <c r="P189" i="12"/>
  <c r="M190" i="12"/>
  <c r="S189" i="12"/>
  <c r="Q189" i="12"/>
  <c r="R189" i="12"/>
  <c r="O189" i="12"/>
  <c r="F156" i="9"/>
  <c r="K156" i="9"/>
  <c r="M157" i="9"/>
  <c r="T206" i="10"/>
  <c r="H206" i="10"/>
  <c r="E207" i="10"/>
  <c r="U206" i="10"/>
  <c r="V206" i="10"/>
  <c r="F207" i="10"/>
  <c r="K207" i="10"/>
  <c r="L208" i="10"/>
  <c r="H307" i="5"/>
  <c r="E308" i="5"/>
  <c r="F308" i="5"/>
  <c r="B309" i="5"/>
  <c r="B190" i="12"/>
  <c r="N191" i="12"/>
  <c r="R207" i="10"/>
  <c r="O207" i="10"/>
  <c r="Q207" i="10"/>
  <c r="S207" i="10"/>
  <c r="P207" i="10"/>
  <c r="M208" i="10"/>
  <c r="B208" i="10"/>
  <c r="D308" i="5"/>
  <c r="G309" i="5"/>
  <c r="C308" i="5"/>
  <c r="L157" i="9"/>
  <c r="B157" i="9"/>
  <c r="G190" i="12"/>
  <c r="D189" i="12"/>
  <c r="J191" i="12"/>
  <c r="C189" i="12"/>
  <c r="H189" i="12"/>
  <c r="N209" i="10"/>
  <c r="G208" i="10"/>
  <c r="D207" i="10"/>
  <c r="C207" i="10"/>
  <c r="J209" i="10"/>
  <c r="G157" i="9"/>
  <c r="N158" i="9"/>
  <c r="D156" i="9"/>
  <c r="C156" i="9"/>
  <c r="J158" i="9"/>
  <c r="H308" i="5"/>
  <c r="E309" i="5"/>
  <c r="F309" i="5"/>
  <c r="B310" i="5"/>
  <c r="E190" i="12"/>
  <c r="M191" i="12"/>
  <c r="T189" i="12"/>
  <c r="U189" i="12"/>
  <c r="V189" i="12"/>
  <c r="H156" i="9"/>
  <c r="E157" i="9"/>
  <c r="D309" i="5"/>
  <c r="G310" i="5"/>
  <c r="C309" i="5"/>
  <c r="H207" i="10"/>
  <c r="E208" i="10"/>
  <c r="T207" i="10"/>
  <c r="U207" i="10"/>
  <c r="V207" i="10"/>
  <c r="F208" i="10"/>
  <c r="K208" i="10"/>
  <c r="L209" i="10"/>
  <c r="F190" i="12"/>
  <c r="K190" i="12"/>
  <c r="L191" i="12"/>
  <c r="B191" i="12"/>
  <c r="D190" i="12"/>
  <c r="Q190" i="12"/>
  <c r="S190" i="12"/>
  <c r="P190" i="12"/>
  <c r="O190" i="12"/>
  <c r="R190" i="12"/>
  <c r="S208" i="10"/>
  <c r="R208" i="10"/>
  <c r="O208" i="10"/>
  <c r="Q208" i="10"/>
  <c r="M209" i="10"/>
  <c r="B209" i="10"/>
  <c r="P208" i="10"/>
  <c r="H309" i="5"/>
  <c r="E310" i="5"/>
  <c r="F310" i="5"/>
  <c r="B311" i="5"/>
  <c r="M158" i="9"/>
  <c r="F157" i="9"/>
  <c r="K157" i="9"/>
  <c r="N192" i="12"/>
  <c r="J192" i="12"/>
  <c r="G191" i="12"/>
  <c r="C190" i="12"/>
  <c r="E191" i="12"/>
  <c r="D310" i="5"/>
  <c r="G311" i="5"/>
  <c r="C310" i="5"/>
  <c r="B158" i="9"/>
  <c r="L158" i="9"/>
  <c r="G209" i="10"/>
  <c r="D208" i="10"/>
  <c r="N210" i="10"/>
  <c r="C208" i="10"/>
  <c r="J210" i="10"/>
  <c r="T190" i="12"/>
  <c r="H190" i="12"/>
  <c r="U190" i="12"/>
  <c r="V190" i="12"/>
  <c r="M192" i="12"/>
  <c r="P191" i="12"/>
  <c r="S191" i="12"/>
  <c r="O191" i="12"/>
  <c r="F191" i="12"/>
  <c r="K191" i="12"/>
  <c r="L192" i="12"/>
  <c r="Q191" i="12"/>
  <c r="R191" i="12"/>
  <c r="H208" i="10"/>
  <c r="E209" i="10"/>
  <c r="T208" i="10"/>
  <c r="U208" i="10"/>
  <c r="V208" i="10"/>
  <c r="F209" i="10"/>
  <c r="K209" i="10"/>
  <c r="L210" i="10"/>
  <c r="H310" i="5"/>
  <c r="E311" i="5"/>
  <c r="F311" i="5"/>
  <c r="B312" i="5"/>
  <c r="D157" i="9"/>
  <c r="N159" i="9"/>
  <c r="G158" i="9"/>
  <c r="C157" i="9"/>
  <c r="J159" i="9"/>
  <c r="B192" i="12"/>
  <c r="D191" i="12"/>
  <c r="E158" i="9"/>
  <c r="H157" i="9"/>
  <c r="D311" i="5"/>
  <c r="G312" i="5"/>
  <c r="C311" i="5"/>
  <c r="P209" i="10"/>
  <c r="O209" i="10"/>
  <c r="R209" i="10"/>
  <c r="S209" i="10"/>
  <c r="M210" i="10"/>
  <c r="B210" i="10"/>
  <c r="Q209" i="10"/>
  <c r="C191" i="12"/>
  <c r="U191" i="12"/>
  <c r="V191" i="12"/>
  <c r="J193" i="12"/>
  <c r="G192" i="12"/>
  <c r="N193" i="12"/>
  <c r="N211" i="10"/>
  <c r="D209" i="10"/>
  <c r="G210" i="10"/>
  <c r="C209" i="10"/>
  <c r="J211" i="10"/>
  <c r="H311" i="5"/>
  <c r="E312" i="5"/>
  <c r="F312" i="5"/>
  <c r="B313" i="5"/>
  <c r="M159" i="9"/>
  <c r="F158" i="9"/>
  <c r="K158" i="9"/>
  <c r="H191" i="12"/>
  <c r="T191" i="12"/>
  <c r="E192" i="12"/>
  <c r="M193" i="12"/>
  <c r="L159" i="9"/>
  <c r="B159" i="9"/>
  <c r="H209" i="10"/>
  <c r="T209" i="10"/>
  <c r="E210" i="10"/>
  <c r="U209" i="10"/>
  <c r="V209" i="10"/>
  <c r="F210" i="10"/>
  <c r="K210" i="10"/>
  <c r="L211" i="10"/>
  <c r="D312" i="5"/>
  <c r="G313" i="5"/>
  <c r="C312" i="5"/>
  <c r="R192" i="12"/>
  <c r="P192" i="12"/>
  <c r="F192" i="12"/>
  <c r="K192" i="12"/>
  <c r="L193" i="12"/>
  <c r="B193" i="12"/>
  <c r="J194" i="12"/>
  <c r="Q192" i="12"/>
  <c r="O192" i="12"/>
  <c r="S192" i="12"/>
  <c r="Q210" i="10"/>
  <c r="O210" i="10"/>
  <c r="M211" i="10"/>
  <c r="B211" i="10"/>
  <c r="P210" i="10"/>
  <c r="R210" i="10"/>
  <c r="S210" i="10"/>
  <c r="G159" i="9"/>
  <c r="D158" i="9"/>
  <c r="N160" i="9"/>
  <c r="C158" i="9"/>
  <c r="J160" i="9"/>
  <c r="H312" i="5"/>
  <c r="E313" i="5"/>
  <c r="F313" i="5"/>
  <c r="B314" i="5"/>
  <c r="N194" i="12"/>
  <c r="C192" i="12"/>
  <c r="T192" i="12"/>
  <c r="G193" i="12"/>
  <c r="D192" i="12"/>
  <c r="H192" i="12"/>
  <c r="E193" i="12"/>
  <c r="U192" i="12"/>
  <c r="V192" i="12"/>
  <c r="D210" i="10"/>
  <c r="N212" i="10"/>
  <c r="G211" i="10"/>
  <c r="C210" i="10"/>
  <c r="J212" i="10"/>
  <c r="E159" i="9"/>
  <c r="H158" i="9"/>
  <c r="D313" i="5"/>
  <c r="G314" i="5"/>
  <c r="C313" i="5"/>
  <c r="M194" i="12"/>
  <c r="F193" i="12"/>
  <c r="K193" i="12"/>
  <c r="L194" i="12"/>
  <c r="S193" i="12"/>
  <c r="P193" i="12"/>
  <c r="Q193" i="12"/>
  <c r="R193" i="12"/>
  <c r="O193" i="12"/>
  <c r="H313" i="5"/>
  <c r="E314" i="5"/>
  <c r="F314" i="5"/>
  <c r="B315" i="5"/>
  <c r="E211" i="10"/>
  <c r="T210" i="10"/>
  <c r="H210" i="10"/>
  <c r="U210" i="10"/>
  <c r="V210" i="10"/>
  <c r="F211" i="10"/>
  <c r="K211" i="10"/>
  <c r="L212" i="10"/>
  <c r="F159" i="9"/>
  <c r="K159" i="9"/>
  <c r="M160" i="9"/>
  <c r="B194" i="12"/>
  <c r="C193" i="12"/>
  <c r="L160" i="9"/>
  <c r="B160" i="9"/>
  <c r="R211" i="10"/>
  <c r="Q211" i="10"/>
  <c r="S211" i="10"/>
  <c r="M212" i="10"/>
  <c r="B212" i="10"/>
  <c r="O211" i="10"/>
  <c r="P211" i="10"/>
  <c r="G315" i="5"/>
  <c r="D314" i="5"/>
  <c r="C314" i="5"/>
  <c r="N195" i="12"/>
  <c r="J195" i="12"/>
  <c r="G194" i="12"/>
  <c r="D193" i="12"/>
  <c r="H193" i="12"/>
  <c r="U193" i="12"/>
  <c r="V193" i="12"/>
  <c r="E194" i="12"/>
  <c r="T193" i="12"/>
  <c r="D211" i="10"/>
  <c r="N213" i="10"/>
  <c r="G212" i="10"/>
  <c r="C211" i="10"/>
  <c r="J213" i="10"/>
  <c r="H314" i="5"/>
  <c r="E315" i="5"/>
  <c r="F315" i="5"/>
  <c r="B316" i="5"/>
  <c r="N161" i="9"/>
  <c r="D159" i="9"/>
  <c r="G160" i="9"/>
  <c r="C159" i="9"/>
  <c r="J161" i="9"/>
  <c r="M195" i="12"/>
  <c r="F194" i="12"/>
  <c r="K194" i="12"/>
  <c r="L195" i="12"/>
  <c r="R194" i="12"/>
  <c r="O194" i="12"/>
  <c r="Q194" i="12"/>
  <c r="P194" i="12"/>
  <c r="S194" i="12"/>
  <c r="E160" i="9"/>
  <c r="H159" i="9"/>
  <c r="D315" i="5"/>
  <c r="G316" i="5"/>
  <c r="C315" i="5"/>
  <c r="E212" i="10"/>
  <c r="T211" i="10"/>
  <c r="H211" i="10"/>
  <c r="U211" i="10"/>
  <c r="V211" i="10"/>
  <c r="F212" i="10"/>
  <c r="K212" i="10"/>
  <c r="L213" i="10"/>
  <c r="B195" i="12"/>
  <c r="J196" i="12"/>
  <c r="S212" i="10"/>
  <c r="Q212" i="10"/>
  <c r="P212" i="10"/>
  <c r="R212" i="10"/>
  <c r="O212" i="10"/>
  <c r="M213" i="10"/>
  <c r="B213" i="10"/>
  <c r="H315" i="5"/>
  <c r="E316" i="5"/>
  <c r="F316" i="5"/>
  <c r="B317" i="5"/>
  <c r="F160" i="9"/>
  <c r="K160" i="9"/>
  <c r="M161" i="9"/>
  <c r="D194" i="12"/>
  <c r="N196" i="12"/>
  <c r="C194" i="12"/>
  <c r="T194" i="12"/>
  <c r="G195" i="12"/>
  <c r="D212" i="10"/>
  <c r="N214" i="10"/>
  <c r="G213" i="10"/>
  <c r="C212" i="10"/>
  <c r="J214" i="10"/>
  <c r="L161" i="9"/>
  <c r="B161" i="9"/>
  <c r="D316" i="5"/>
  <c r="G317" i="5"/>
  <c r="C316" i="5"/>
  <c r="U194" i="12"/>
  <c r="V194" i="12"/>
  <c r="H194" i="12"/>
  <c r="E195" i="12"/>
  <c r="P195" i="12"/>
  <c r="E213" i="10"/>
  <c r="T212" i="10"/>
  <c r="H212" i="10"/>
  <c r="U212" i="10"/>
  <c r="V212" i="10"/>
  <c r="F213" i="10"/>
  <c r="K213" i="10"/>
  <c r="L214" i="10"/>
  <c r="H316" i="5"/>
  <c r="E317" i="5"/>
  <c r="F317" i="5"/>
  <c r="B318" i="5"/>
  <c r="D160" i="9"/>
  <c r="G161" i="9"/>
  <c r="N162" i="9"/>
  <c r="C160" i="9"/>
  <c r="J162" i="9"/>
  <c r="Q195" i="12"/>
  <c r="O195" i="12"/>
  <c r="F195" i="12"/>
  <c r="K195" i="12"/>
  <c r="L196" i="12"/>
  <c r="R195" i="12"/>
  <c r="S195" i="12"/>
  <c r="M196" i="12"/>
  <c r="G318" i="5"/>
  <c r="D317" i="5"/>
  <c r="C317" i="5"/>
  <c r="H160" i="9"/>
  <c r="E161" i="9"/>
  <c r="M214" i="10"/>
  <c r="B214" i="10"/>
  <c r="Q213" i="10"/>
  <c r="S213" i="10"/>
  <c r="P213" i="10"/>
  <c r="R213" i="10"/>
  <c r="O213" i="10"/>
  <c r="B196" i="12"/>
  <c r="J197" i="12"/>
  <c r="G214" i="10"/>
  <c r="N215" i="10"/>
  <c r="D213" i="10"/>
  <c r="C213" i="10"/>
  <c r="J215" i="10"/>
  <c r="F161" i="9"/>
  <c r="K161" i="9"/>
  <c r="M162" i="9"/>
  <c r="H317" i="5"/>
  <c r="E318" i="5"/>
  <c r="F318" i="5"/>
  <c r="B319" i="5"/>
  <c r="N197" i="12"/>
  <c r="G196" i="12"/>
  <c r="C195" i="12"/>
  <c r="H195" i="12"/>
  <c r="D195" i="12"/>
  <c r="L162" i="9"/>
  <c r="B162" i="9"/>
  <c r="H213" i="10"/>
  <c r="T213" i="10"/>
  <c r="E214" i="10"/>
  <c r="U213" i="10"/>
  <c r="V213" i="10"/>
  <c r="F214" i="10"/>
  <c r="K214" i="10"/>
  <c r="L215" i="10"/>
  <c r="G319" i="5"/>
  <c r="D318" i="5"/>
  <c r="C318" i="5"/>
  <c r="E196" i="12"/>
  <c r="P196" i="12"/>
  <c r="T195" i="12"/>
  <c r="U195" i="12"/>
  <c r="V195" i="12"/>
  <c r="M215" i="10"/>
  <c r="B215" i="10"/>
  <c r="S214" i="10"/>
  <c r="O214" i="10"/>
  <c r="Q214" i="10"/>
  <c r="P214" i="10"/>
  <c r="R214" i="10"/>
  <c r="H318" i="5"/>
  <c r="E319" i="5"/>
  <c r="F319" i="5"/>
  <c r="B320" i="5"/>
  <c r="D161" i="9"/>
  <c r="N163" i="9"/>
  <c r="G162" i="9"/>
  <c r="C161" i="9"/>
  <c r="J163" i="9"/>
  <c r="F196" i="12"/>
  <c r="K196" i="12"/>
  <c r="L197" i="12"/>
  <c r="M197" i="12"/>
  <c r="S196" i="12"/>
  <c r="Q196" i="12"/>
  <c r="O196" i="12"/>
  <c r="R196" i="12"/>
  <c r="D214" i="10"/>
  <c r="G215" i="10"/>
  <c r="N216" i="10"/>
  <c r="J216" i="10"/>
  <c r="C214" i="10"/>
  <c r="E162" i="9"/>
  <c r="H161" i="9"/>
  <c r="D319" i="5"/>
  <c r="G320" i="5"/>
  <c r="C319" i="5"/>
  <c r="B197" i="12"/>
  <c r="J198" i="12"/>
  <c r="H214" i="10"/>
  <c r="T214" i="10"/>
  <c r="E215" i="10"/>
  <c r="U214" i="10"/>
  <c r="V214" i="10"/>
  <c r="F215" i="10"/>
  <c r="K215" i="10"/>
  <c r="L216" i="10"/>
  <c r="H319" i="5"/>
  <c r="E320" i="5"/>
  <c r="F320" i="5"/>
  <c r="B321" i="5"/>
  <c r="F162" i="9"/>
  <c r="K162" i="9"/>
  <c r="M163" i="9"/>
  <c r="N198" i="12"/>
  <c r="D196" i="12"/>
  <c r="C196" i="12"/>
  <c r="G197" i="12"/>
  <c r="L163" i="9"/>
  <c r="B163" i="9"/>
  <c r="P215" i="10"/>
  <c r="O215" i="10"/>
  <c r="R215" i="10"/>
  <c r="Q215" i="10"/>
  <c r="M216" i="10"/>
  <c r="B216" i="10"/>
  <c r="S215" i="10"/>
  <c r="D320" i="5"/>
  <c r="G321" i="5"/>
  <c r="C320" i="5"/>
  <c r="U196" i="12"/>
  <c r="V196" i="12"/>
  <c r="T196" i="12"/>
  <c r="E197" i="12"/>
  <c r="R197" i="12"/>
  <c r="H196" i="12"/>
  <c r="N217" i="10"/>
  <c r="G216" i="10"/>
  <c r="D215" i="10"/>
  <c r="C215" i="10"/>
  <c r="J217" i="10"/>
  <c r="H320" i="5"/>
  <c r="E321" i="5"/>
  <c r="F321" i="5"/>
  <c r="B322" i="5"/>
  <c r="N164" i="9"/>
  <c r="D162" i="9"/>
  <c r="G163" i="9"/>
  <c r="C162" i="9"/>
  <c r="J164" i="9"/>
  <c r="F197" i="12"/>
  <c r="K197" i="12"/>
  <c r="L198" i="12"/>
  <c r="M198" i="12"/>
  <c r="O197" i="12"/>
  <c r="P197" i="12"/>
  <c r="S197" i="12"/>
  <c r="Q197" i="12"/>
  <c r="D321" i="5"/>
  <c r="G322" i="5"/>
  <c r="C321" i="5"/>
  <c r="H162" i="9"/>
  <c r="E163" i="9"/>
  <c r="H215" i="10"/>
  <c r="T215" i="10"/>
  <c r="E216" i="10"/>
  <c r="U215" i="10"/>
  <c r="V215" i="10"/>
  <c r="F216" i="10"/>
  <c r="K216" i="10"/>
  <c r="L217" i="10"/>
  <c r="B198" i="12"/>
  <c r="N199" i="12"/>
  <c r="F163" i="9"/>
  <c r="K163" i="9"/>
  <c r="M164" i="9"/>
  <c r="H321" i="5"/>
  <c r="E322" i="5"/>
  <c r="F322" i="5"/>
  <c r="B323" i="5"/>
  <c r="O216" i="10"/>
  <c r="M217" i="10"/>
  <c r="B217" i="10"/>
  <c r="R216" i="10"/>
  <c r="S216" i="10"/>
  <c r="P216" i="10"/>
  <c r="Q216" i="10"/>
  <c r="C197" i="12"/>
  <c r="H197" i="12"/>
  <c r="D197" i="12"/>
  <c r="G198" i="12"/>
  <c r="J199" i="12"/>
  <c r="D216" i="10"/>
  <c r="G217" i="10"/>
  <c r="N218" i="10"/>
  <c r="C216" i="10"/>
  <c r="J218" i="10"/>
  <c r="B164" i="9"/>
  <c r="L164" i="9"/>
  <c r="G323" i="5"/>
  <c r="D322" i="5"/>
  <c r="C322" i="5"/>
  <c r="T197" i="12"/>
  <c r="U197" i="12"/>
  <c r="V197" i="12"/>
  <c r="E198" i="12"/>
  <c r="F198" i="12"/>
  <c r="K198" i="12"/>
  <c r="L199" i="12"/>
  <c r="H216" i="10"/>
  <c r="E217" i="10"/>
  <c r="T216" i="10"/>
  <c r="U216" i="10"/>
  <c r="V216" i="10"/>
  <c r="F217" i="10"/>
  <c r="K217" i="10"/>
  <c r="L218" i="10"/>
  <c r="D163" i="9"/>
  <c r="G164" i="9"/>
  <c r="N165" i="9"/>
  <c r="C163" i="9"/>
  <c r="J165" i="9"/>
  <c r="H322" i="5"/>
  <c r="E323" i="5"/>
  <c r="F323" i="5"/>
  <c r="B324" i="5"/>
  <c r="Q198" i="12"/>
  <c r="S198" i="12"/>
  <c r="M199" i="12"/>
  <c r="B199" i="12"/>
  <c r="D198" i="12"/>
  <c r="P198" i="12"/>
  <c r="R198" i="12"/>
  <c r="O198" i="12"/>
  <c r="E164" i="9"/>
  <c r="H163" i="9"/>
  <c r="D323" i="5"/>
  <c r="G324" i="5"/>
  <c r="C323" i="5"/>
  <c r="R217" i="10"/>
  <c r="O217" i="10"/>
  <c r="S217" i="10"/>
  <c r="M218" i="10"/>
  <c r="B218" i="10"/>
  <c r="P217" i="10"/>
  <c r="Q217" i="10"/>
  <c r="G199" i="12"/>
  <c r="N200" i="12"/>
  <c r="C198" i="12"/>
  <c r="E199" i="12"/>
  <c r="J200" i="12"/>
  <c r="D217" i="10"/>
  <c r="N219" i="10"/>
  <c r="G218" i="10"/>
  <c r="C217" i="10"/>
  <c r="J219" i="10"/>
  <c r="F164" i="9"/>
  <c r="K164" i="9"/>
  <c r="M165" i="9"/>
  <c r="H323" i="5"/>
  <c r="E324" i="5"/>
  <c r="F324" i="5"/>
  <c r="B325" i="5"/>
  <c r="U198" i="12"/>
  <c r="V198" i="12"/>
  <c r="H198" i="12"/>
  <c r="T198" i="12"/>
  <c r="S199" i="12"/>
  <c r="Q199" i="12"/>
  <c r="R199" i="12"/>
  <c r="M200" i="12"/>
  <c r="F199" i="12"/>
  <c r="K199" i="12"/>
  <c r="L200" i="12"/>
  <c r="P199" i="12"/>
  <c r="O199" i="12"/>
  <c r="L165" i="9"/>
  <c r="B165" i="9"/>
  <c r="H217" i="10"/>
  <c r="E218" i="10"/>
  <c r="T217" i="10"/>
  <c r="U217" i="10"/>
  <c r="V217" i="10"/>
  <c r="F218" i="10"/>
  <c r="K218" i="10"/>
  <c r="L219" i="10"/>
  <c r="G325" i="5"/>
  <c r="D324" i="5"/>
  <c r="C324" i="5"/>
  <c r="B200" i="12"/>
  <c r="G200" i="12"/>
  <c r="S218" i="10"/>
  <c r="Q218" i="10"/>
  <c r="P218" i="10"/>
  <c r="R218" i="10"/>
  <c r="O218" i="10"/>
  <c r="M219" i="10"/>
  <c r="B219" i="10"/>
  <c r="H324" i="5"/>
  <c r="E325" i="5"/>
  <c r="F325" i="5"/>
  <c r="B326" i="5"/>
  <c r="D164" i="9"/>
  <c r="N166" i="9"/>
  <c r="G165" i="9"/>
  <c r="C164" i="9"/>
  <c r="J166" i="9"/>
  <c r="J201" i="12"/>
  <c r="C199" i="12"/>
  <c r="E200" i="12"/>
  <c r="N201" i="12"/>
  <c r="D199" i="12"/>
  <c r="H199" i="12"/>
  <c r="U199" i="12"/>
  <c r="V199" i="12"/>
  <c r="D218" i="10"/>
  <c r="G219" i="10"/>
  <c r="N220" i="10"/>
  <c r="C218" i="10"/>
  <c r="J220" i="10"/>
  <c r="D325" i="5"/>
  <c r="G326" i="5"/>
  <c r="C325" i="5"/>
  <c r="E165" i="9"/>
  <c r="H164" i="9"/>
  <c r="T199" i="12"/>
  <c r="P200" i="12"/>
  <c r="R200" i="12"/>
  <c r="O200" i="12"/>
  <c r="Q200" i="12"/>
  <c r="S200" i="12"/>
  <c r="F200" i="12"/>
  <c r="K200" i="12"/>
  <c r="L201" i="12"/>
  <c r="M201" i="12"/>
  <c r="F165" i="9"/>
  <c r="K165" i="9"/>
  <c r="M166" i="9"/>
  <c r="H325" i="5"/>
  <c r="E326" i="5"/>
  <c r="F326" i="5"/>
  <c r="B327" i="5"/>
  <c r="E219" i="10"/>
  <c r="T218" i="10"/>
  <c r="H218" i="10"/>
  <c r="U218" i="10"/>
  <c r="V218" i="10"/>
  <c r="F219" i="10"/>
  <c r="K219" i="10"/>
  <c r="L220" i="10"/>
  <c r="B201" i="12"/>
  <c r="J202" i="12"/>
  <c r="O219" i="10"/>
  <c r="M220" i="10"/>
  <c r="B220" i="10"/>
  <c r="Q219" i="10"/>
  <c r="S219" i="10"/>
  <c r="P219" i="10"/>
  <c r="R219" i="10"/>
  <c r="D326" i="5"/>
  <c r="G327" i="5"/>
  <c r="C326" i="5"/>
  <c r="B166" i="9"/>
  <c r="L166" i="9"/>
  <c r="D200" i="12"/>
  <c r="N202" i="12"/>
  <c r="G201" i="12"/>
  <c r="C200" i="12"/>
  <c r="U200" i="12"/>
  <c r="V200" i="12"/>
  <c r="D165" i="9"/>
  <c r="G166" i="9"/>
  <c r="C165" i="9"/>
  <c r="N167" i="9"/>
  <c r="J167" i="9"/>
  <c r="D219" i="10"/>
  <c r="N221" i="10"/>
  <c r="G220" i="10"/>
  <c r="C219" i="10"/>
  <c r="J221" i="10"/>
  <c r="H326" i="5"/>
  <c r="E327" i="5"/>
  <c r="F327" i="5"/>
  <c r="B328" i="5"/>
  <c r="H200" i="12"/>
  <c r="E201" i="12"/>
  <c r="P201" i="12"/>
  <c r="T200" i="12"/>
  <c r="T219" i="10"/>
  <c r="H219" i="10"/>
  <c r="E220" i="10"/>
  <c r="U219" i="10"/>
  <c r="V219" i="10"/>
  <c r="F220" i="10"/>
  <c r="K220" i="10"/>
  <c r="L221" i="10"/>
  <c r="G328" i="5"/>
  <c r="D327" i="5"/>
  <c r="C327" i="5"/>
  <c r="E166" i="9"/>
  <c r="H165" i="9"/>
  <c r="M202" i="12"/>
  <c r="O201" i="12"/>
  <c r="Q201" i="12"/>
  <c r="R201" i="12"/>
  <c r="F201" i="12"/>
  <c r="K201" i="12"/>
  <c r="L202" i="12"/>
  <c r="S201" i="12"/>
  <c r="F166" i="9"/>
  <c r="K166" i="9"/>
  <c r="M167" i="9"/>
  <c r="H327" i="5"/>
  <c r="E328" i="5"/>
  <c r="F328" i="5"/>
  <c r="B329" i="5"/>
  <c r="M221" i="10"/>
  <c r="B221" i="10"/>
  <c r="P220" i="10"/>
  <c r="S220" i="10"/>
  <c r="O220" i="10"/>
  <c r="Q220" i="10"/>
  <c r="R220" i="10"/>
  <c r="B202" i="12"/>
  <c r="D201" i="12"/>
  <c r="N222" i="10"/>
  <c r="G221" i="10"/>
  <c r="D220" i="10"/>
  <c r="C220" i="10"/>
  <c r="J222" i="10"/>
  <c r="G329" i="5"/>
  <c r="D328" i="5"/>
  <c r="C328" i="5"/>
  <c r="B167" i="9"/>
  <c r="L167" i="9"/>
  <c r="J203" i="12"/>
  <c r="N203" i="12"/>
  <c r="G202" i="12"/>
  <c r="C201" i="12"/>
  <c r="T201" i="12"/>
  <c r="E221" i="10"/>
  <c r="T220" i="10"/>
  <c r="H220" i="10"/>
  <c r="U220" i="10"/>
  <c r="V220" i="10"/>
  <c r="F221" i="10"/>
  <c r="K221" i="10"/>
  <c r="L222" i="10"/>
  <c r="D166" i="9"/>
  <c r="N168" i="9"/>
  <c r="G167" i="9"/>
  <c r="C166" i="9"/>
  <c r="J168" i="9"/>
  <c r="H328" i="5"/>
  <c r="E329" i="5"/>
  <c r="F329" i="5"/>
  <c r="B330" i="5"/>
  <c r="E202" i="12"/>
  <c r="S202" i="12"/>
  <c r="H201" i="12"/>
  <c r="U201" i="12"/>
  <c r="V201" i="12"/>
  <c r="D329" i="5"/>
  <c r="G330" i="5"/>
  <c r="C329" i="5"/>
  <c r="E167" i="9"/>
  <c r="H166" i="9"/>
  <c r="Q221" i="10"/>
  <c r="P221" i="10"/>
  <c r="M222" i="10"/>
  <c r="B222" i="10"/>
  <c r="S221" i="10"/>
  <c r="O221" i="10"/>
  <c r="R221" i="10"/>
  <c r="P202" i="12"/>
  <c r="R202" i="12"/>
  <c r="M203" i="12"/>
  <c r="Q202" i="12"/>
  <c r="F202" i="12"/>
  <c r="K202" i="12"/>
  <c r="L203" i="12"/>
  <c r="B203" i="12"/>
  <c r="C202" i="12"/>
  <c r="O202" i="12"/>
  <c r="D221" i="10"/>
  <c r="N223" i="10"/>
  <c r="G222" i="10"/>
  <c r="C221" i="10"/>
  <c r="J223" i="10"/>
  <c r="M168" i="9"/>
  <c r="F167" i="9"/>
  <c r="K167" i="9"/>
  <c r="H329" i="5"/>
  <c r="E330" i="5"/>
  <c r="F330" i="5"/>
  <c r="B331" i="5"/>
  <c r="G203" i="12"/>
  <c r="J204" i="12"/>
  <c r="D202" i="12"/>
  <c r="N204" i="12"/>
  <c r="T202" i="12"/>
  <c r="U202" i="12"/>
  <c r="V202" i="12"/>
  <c r="H202" i="12"/>
  <c r="E203" i="12"/>
  <c r="B168" i="9"/>
  <c r="L168" i="9"/>
  <c r="T221" i="10"/>
  <c r="E222" i="10"/>
  <c r="H221" i="10"/>
  <c r="U221" i="10"/>
  <c r="V221" i="10"/>
  <c r="F222" i="10"/>
  <c r="K222" i="10"/>
  <c r="L223" i="10"/>
  <c r="G331" i="5"/>
  <c r="D330" i="5"/>
  <c r="C330" i="5"/>
  <c r="O203" i="12"/>
  <c r="S203" i="12"/>
  <c r="M204" i="12"/>
  <c r="F203" i="12"/>
  <c r="K203" i="12"/>
  <c r="L204" i="12"/>
  <c r="P203" i="12"/>
  <c r="R203" i="12"/>
  <c r="Q203" i="12"/>
  <c r="O222" i="10"/>
  <c r="M223" i="10"/>
  <c r="B223" i="10"/>
  <c r="P222" i="10"/>
  <c r="S222" i="10"/>
  <c r="R222" i="10"/>
  <c r="Q222" i="10"/>
  <c r="H330" i="5"/>
  <c r="E331" i="5"/>
  <c r="F331" i="5"/>
  <c r="B332" i="5"/>
  <c r="D167" i="9"/>
  <c r="N169" i="9"/>
  <c r="G168" i="9"/>
  <c r="C167" i="9"/>
  <c r="J169" i="9"/>
  <c r="B204" i="12"/>
  <c r="D203" i="12"/>
  <c r="N224" i="10"/>
  <c r="G223" i="10"/>
  <c r="D222" i="10"/>
  <c r="C222" i="10"/>
  <c r="J224" i="10"/>
  <c r="G332" i="5"/>
  <c r="D331" i="5"/>
  <c r="C331" i="5"/>
  <c r="H167" i="9"/>
  <c r="E168" i="9"/>
  <c r="N205" i="12"/>
  <c r="G204" i="12"/>
  <c r="J205" i="12"/>
  <c r="C203" i="12"/>
  <c r="T203" i="12"/>
  <c r="H331" i="5"/>
  <c r="E332" i="5"/>
  <c r="F332" i="5"/>
  <c r="B333" i="5"/>
  <c r="F168" i="9"/>
  <c r="K168" i="9"/>
  <c r="M169" i="9"/>
  <c r="T222" i="10"/>
  <c r="E223" i="10"/>
  <c r="H222" i="10"/>
  <c r="U222" i="10"/>
  <c r="V222" i="10"/>
  <c r="F223" i="10"/>
  <c r="K223" i="10"/>
  <c r="L224" i="10"/>
  <c r="E204" i="12"/>
  <c r="Q204" i="12"/>
  <c r="U203" i="12"/>
  <c r="V203" i="12"/>
  <c r="H203" i="12"/>
  <c r="P223" i="10"/>
  <c r="O223" i="10"/>
  <c r="M224" i="10"/>
  <c r="B224" i="10"/>
  <c r="S223" i="10"/>
  <c r="Q223" i="10"/>
  <c r="R223" i="10"/>
  <c r="L169" i="9"/>
  <c r="B169" i="9"/>
  <c r="G333" i="5"/>
  <c r="D332" i="5"/>
  <c r="C332" i="5"/>
  <c r="P204" i="12"/>
  <c r="R204" i="12"/>
  <c r="M205" i="12"/>
  <c r="S204" i="12"/>
  <c r="F204" i="12"/>
  <c r="K204" i="12"/>
  <c r="L205" i="12"/>
  <c r="B205" i="12"/>
  <c r="C204" i="12"/>
  <c r="O204" i="12"/>
  <c r="H332" i="5"/>
  <c r="E333" i="5"/>
  <c r="F333" i="5"/>
  <c r="B334" i="5"/>
  <c r="N170" i="9"/>
  <c r="G169" i="9"/>
  <c r="D168" i="9"/>
  <c r="C168" i="9"/>
  <c r="J170" i="9"/>
  <c r="D223" i="10"/>
  <c r="G224" i="10"/>
  <c r="N225" i="10"/>
  <c r="C223" i="10"/>
  <c r="J225" i="10"/>
  <c r="G205" i="12"/>
  <c r="J206" i="12"/>
  <c r="D204" i="12"/>
  <c r="N206" i="12"/>
  <c r="E205" i="12"/>
  <c r="H204" i="12"/>
  <c r="T204" i="12"/>
  <c r="U204" i="12"/>
  <c r="V204" i="12"/>
  <c r="E169" i="9"/>
  <c r="H168" i="9"/>
  <c r="D333" i="5"/>
  <c r="G334" i="5"/>
  <c r="C333" i="5"/>
  <c r="E224" i="10"/>
  <c r="T223" i="10"/>
  <c r="H223" i="10"/>
  <c r="U223" i="10"/>
  <c r="V223" i="10"/>
  <c r="F224" i="10"/>
  <c r="K224" i="10"/>
  <c r="L225" i="10"/>
  <c r="F205" i="12"/>
  <c r="K205" i="12"/>
  <c r="L206" i="12"/>
  <c r="M206" i="12"/>
  <c r="O205" i="12"/>
  <c r="P205" i="12"/>
  <c r="R205" i="12"/>
  <c r="Q205" i="12"/>
  <c r="S205" i="12"/>
  <c r="M170" i="9"/>
  <c r="F169" i="9"/>
  <c r="K169" i="9"/>
  <c r="P224" i="10"/>
  <c r="S224" i="10"/>
  <c r="R224" i="10"/>
  <c r="Q224" i="10"/>
  <c r="M225" i="10"/>
  <c r="B225" i="10"/>
  <c r="O224" i="10"/>
  <c r="H333" i="5"/>
  <c r="E334" i="5"/>
  <c r="F334" i="5"/>
  <c r="B335" i="5"/>
  <c r="B206" i="12"/>
  <c r="N207" i="12"/>
  <c r="G225" i="10"/>
  <c r="D224" i="10"/>
  <c r="N226" i="10"/>
  <c r="C224" i="10"/>
  <c r="J226" i="10"/>
  <c r="D334" i="5"/>
  <c r="G335" i="5"/>
  <c r="C334" i="5"/>
  <c r="B170" i="9"/>
  <c r="L170" i="9"/>
  <c r="G206" i="12"/>
  <c r="D205" i="12"/>
  <c r="J207" i="12"/>
  <c r="C205" i="12"/>
  <c r="E206" i="12"/>
  <c r="G170" i="9"/>
  <c r="N171" i="9"/>
  <c r="C169" i="9"/>
  <c r="D169" i="9"/>
  <c r="J171" i="9"/>
  <c r="E225" i="10"/>
  <c r="T224" i="10"/>
  <c r="H224" i="10"/>
  <c r="U224" i="10"/>
  <c r="V224" i="10"/>
  <c r="F225" i="10"/>
  <c r="K225" i="10"/>
  <c r="L226" i="10"/>
  <c r="H334" i="5"/>
  <c r="E335" i="5"/>
  <c r="F335" i="5"/>
  <c r="B336" i="5"/>
  <c r="H205" i="12"/>
  <c r="U205" i="12"/>
  <c r="V205" i="12"/>
  <c r="T205" i="12"/>
  <c r="Q206" i="12"/>
  <c r="O206" i="12"/>
  <c r="S206" i="12"/>
  <c r="P206" i="12"/>
  <c r="F206" i="12"/>
  <c r="K206" i="12"/>
  <c r="L207" i="12"/>
  <c r="R206" i="12"/>
  <c r="M207" i="12"/>
  <c r="G336" i="5"/>
  <c r="D335" i="5"/>
  <c r="C335" i="5"/>
  <c r="H169" i="9"/>
  <c r="E170" i="9"/>
  <c r="O225" i="10"/>
  <c r="Q225" i="10"/>
  <c r="P225" i="10"/>
  <c r="S225" i="10"/>
  <c r="R225" i="10"/>
  <c r="M226" i="10"/>
  <c r="B226" i="10"/>
  <c r="B207" i="12"/>
  <c r="J208" i="12"/>
  <c r="N227" i="10"/>
  <c r="G226" i="10"/>
  <c r="D225" i="10"/>
  <c r="C225" i="10"/>
  <c r="J227" i="10"/>
  <c r="M171" i="9"/>
  <c r="F170" i="9"/>
  <c r="K170" i="9"/>
  <c r="H335" i="5"/>
  <c r="E336" i="5"/>
  <c r="F336" i="5"/>
  <c r="B337" i="5"/>
  <c r="G207" i="12"/>
  <c r="N208" i="12"/>
  <c r="D206" i="12"/>
  <c r="C206" i="12"/>
  <c r="H206" i="12"/>
  <c r="G337" i="5"/>
  <c r="D336" i="5"/>
  <c r="C336" i="5"/>
  <c r="H225" i="10"/>
  <c r="T225" i="10"/>
  <c r="U225" i="10"/>
  <c r="V225" i="10"/>
  <c r="F226" i="10"/>
  <c r="K226" i="10"/>
  <c r="L227" i="10"/>
  <c r="E226" i="10"/>
  <c r="L171" i="9"/>
  <c r="B171" i="9"/>
  <c r="E207" i="12"/>
  <c r="R207" i="12"/>
  <c r="T206" i="12"/>
  <c r="U206" i="12"/>
  <c r="V206" i="12"/>
  <c r="S226" i="10"/>
  <c r="P226" i="10"/>
  <c r="R226" i="10"/>
  <c r="Q226" i="10"/>
  <c r="O226" i="10"/>
  <c r="M227" i="10"/>
  <c r="B227" i="10"/>
  <c r="H336" i="5"/>
  <c r="E337" i="5"/>
  <c r="F337" i="5"/>
  <c r="B338" i="5"/>
  <c r="N172" i="9"/>
  <c r="G171" i="9"/>
  <c r="D170" i="9"/>
  <c r="C170" i="9"/>
  <c r="J172" i="9"/>
  <c r="O207" i="12"/>
  <c r="S207" i="12"/>
  <c r="Q207" i="12"/>
  <c r="F207" i="12"/>
  <c r="K207" i="12"/>
  <c r="L208" i="12"/>
  <c r="M208" i="12"/>
  <c r="P207" i="12"/>
  <c r="N228" i="10"/>
  <c r="G227" i="10"/>
  <c r="D226" i="10"/>
  <c r="C226" i="10"/>
  <c r="J228" i="10"/>
  <c r="E171" i="9"/>
  <c r="H170" i="9"/>
  <c r="G338" i="5"/>
  <c r="D337" i="5"/>
  <c r="C337" i="5"/>
  <c r="B208" i="12"/>
  <c r="D207" i="12"/>
  <c r="H226" i="10"/>
  <c r="E227" i="10"/>
  <c r="T226" i="10"/>
  <c r="U226" i="10"/>
  <c r="V226" i="10"/>
  <c r="F227" i="10"/>
  <c r="K227" i="10"/>
  <c r="L228" i="10"/>
  <c r="H337" i="5"/>
  <c r="E338" i="5"/>
  <c r="F338" i="5"/>
  <c r="B339" i="5"/>
  <c r="F171" i="9"/>
  <c r="K171" i="9"/>
  <c r="M172" i="9"/>
  <c r="C207" i="12"/>
  <c r="H207" i="12"/>
  <c r="G208" i="12"/>
  <c r="N209" i="12"/>
  <c r="J209" i="12"/>
  <c r="D338" i="5"/>
  <c r="G339" i="5"/>
  <c r="C338" i="5"/>
  <c r="B172" i="9"/>
  <c r="L172" i="9"/>
  <c r="M228" i="10"/>
  <c r="B228" i="10"/>
  <c r="R227" i="10"/>
  <c r="Q227" i="10"/>
  <c r="P227" i="10"/>
  <c r="O227" i="10"/>
  <c r="S227" i="10"/>
  <c r="E208" i="12"/>
  <c r="R208" i="12"/>
  <c r="U207" i="12"/>
  <c r="V207" i="12"/>
  <c r="T207" i="12"/>
  <c r="D227" i="10"/>
  <c r="N229" i="10"/>
  <c r="G228" i="10"/>
  <c r="C227" i="10"/>
  <c r="J229" i="10"/>
  <c r="D171" i="9"/>
  <c r="G172" i="9"/>
  <c r="N173" i="9"/>
  <c r="C171" i="9"/>
  <c r="J173" i="9"/>
  <c r="H338" i="5"/>
  <c r="E339" i="5"/>
  <c r="F339" i="5"/>
  <c r="B340" i="5"/>
  <c r="Q208" i="12"/>
  <c r="S208" i="12"/>
  <c r="O208" i="12"/>
  <c r="P208" i="12"/>
  <c r="F208" i="12"/>
  <c r="K208" i="12"/>
  <c r="L209" i="12"/>
  <c r="M209" i="12"/>
  <c r="D339" i="5"/>
  <c r="G340" i="5"/>
  <c r="C339" i="5"/>
  <c r="T227" i="10"/>
  <c r="H227" i="10"/>
  <c r="U227" i="10"/>
  <c r="V227" i="10"/>
  <c r="F228" i="10"/>
  <c r="K228" i="10"/>
  <c r="L229" i="10"/>
  <c r="E228" i="10"/>
  <c r="H171" i="9"/>
  <c r="E172" i="9"/>
  <c r="B209" i="12"/>
  <c r="J210" i="12"/>
  <c r="M173" i="9"/>
  <c r="F172" i="9"/>
  <c r="K172" i="9"/>
  <c r="H339" i="5"/>
  <c r="E340" i="5"/>
  <c r="F340" i="5"/>
  <c r="B341" i="5"/>
  <c r="S228" i="10"/>
  <c r="R228" i="10"/>
  <c r="P228" i="10"/>
  <c r="O228" i="10"/>
  <c r="Q228" i="10"/>
  <c r="M229" i="10"/>
  <c r="B229" i="10"/>
  <c r="N210" i="12"/>
  <c r="G209" i="12"/>
  <c r="C208" i="12"/>
  <c r="U208" i="12"/>
  <c r="V208" i="12"/>
  <c r="D208" i="12"/>
  <c r="D340" i="5"/>
  <c r="G341" i="5"/>
  <c r="C340" i="5"/>
  <c r="B173" i="9"/>
  <c r="L173" i="9"/>
  <c r="G229" i="10"/>
  <c r="N230" i="10"/>
  <c r="D228" i="10"/>
  <c r="C228" i="10"/>
  <c r="J230" i="10"/>
  <c r="H208" i="12"/>
  <c r="T208" i="12"/>
  <c r="E209" i="12"/>
  <c r="O209" i="12"/>
  <c r="N174" i="9"/>
  <c r="G173" i="9"/>
  <c r="D172" i="9"/>
  <c r="C172" i="9"/>
  <c r="J174" i="9"/>
  <c r="H340" i="5"/>
  <c r="E341" i="5"/>
  <c r="F341" i="5"/>
  <c r="B342" i="5"/>
  <c r="E229" i="10"/>
  <c r="H228" i="10"/>
  <c r="T228" i="10"/>
  <c r="U228" i="10"/>
  <c r="V228" i="10"/>
  <c r="F229" i="10"/>
  <c r="K229" i="10"/>
  <c r="L230" i="10"/>
  <c r="S209" i="12"/>
  <c r="F209" i="12"/>
  <c r="K209" i="12"/>
  <c r="L210" i="12"/>
  <c r="Q209" i="12"/>
  <c r="M210" i="12"/>
  <c r="P209" i="12"/>
  <c r="R209" i="12"/>
  <c r="S229" i="10"/>
  <c r="M230" i="10"/>
  <c r="B230" i="10"/>
  <c r="R229" i="10"/>
  <c r="Q229" i="10"/>
  <c r="O229" i="10"/>
  <c r="P229" i="10"/>
  <c r="D341" i="5"/>
  <c r="G342" i="5"/>
  <c r="C341" i="5"/>
  <c r="H172" i="9"/>
  <c r="E173" i="9"/>
  <c r="B210" i="12"/>
  <c r="J211" i="12"/>
  <c r="M174" i="9"/>
  <c r="F173" i="9"/>
  <c r="K173" i="9"/>
  <c r="G230" i="10"/>
  <c r="N231" i="10"/>
  <c r="D229" i="10"/>
  <c r="C229" i="10"/>
  <c r="J231" i="10"/>
  <c r="H341" i="5"/>
  <c r="E342" i="5"/>
  <c r="F342" i="5"/>
  <c r="B343" i="5"/>
  <c r="N211" i="12"/>
  <c r="G210" i="12"/>
  <c r="C209" i="12"/>
  <c r="U209" i="12"/>
  <c r="V209" i="12"/>
  <c r="D209" i="12"/>
  <c r="D342" i="5"/>
  <c r="G343" i="5"/>
  <c r="C342" i="5"/>
  <c r="E230" i="10"/>
  <c r="H229" i="10"/>
  <c r="T229" i="10"/>
  <c r="U229" i="10"/>
  <c r="V229" i="10"/>
  <c r="F230" i="10"/>
  <c r="K230" i="10"/>
  <c r="L231" i="10"/>
  <c r="L174" i="9"/>
  <c r="B174" i="9"/>
  <c r="E210" i="12"/>
  <c r="M211" i="12"/>
  <c r="T209" i="12"/>
  <c r="H209" i="12"/>
  <c r="N175" i="9"/>
  <c r="G174" i="9"/>
  <c r="D173" i="9"/>
  <c r="C173" i="9"/>
  <c r="J175" i="9"/>
  <c r="R230" i="10"/>
  <c r="S230" i="10"/>
  <c r="O230" i="10"/>
  <c r="P230" i="10"/>
  <c r="M231" i="10"/>
  <c r="B231" i="10"/>
  <c r="Q230" i="10"/>
  <c r="H342" i="5"/>
  <c r="E343" i="5"/>
  <c r="F343" i="5"/>
  <c r="B344" i="5"/>
  <c r="F210" i="12"/>
  <c r="K210" i="12"/>
  <c r="L211" i="12"/>
  <c r="B211" i="12"/>
  <c r="J212" i="12"/>
  <c r="R210" i="12"/>
  <c r="P210" i="12"/>
  <c r="Q210" i="12"/>
  <c r="S210" i="12"/>
  <c r="O210" i="12"/>
  <c r="D230" i="10"/>
  <c r="N232" i="10"/>
  <c r="G231" i="10"/>
  <c r="C230" i="10"/>
  <c r="J232" i="10"/>
  <c r="G344" i="5"/>
  <c r="D343" i="5"/>
  <c r="C343" i="5"/>
  <c r="E174" i="9"/>
  <c r="H173" i="9"/>
  <c r="G211" i="12"/>
  <c r="D210" i="12"/>
  <c r="N212" i="12"/>
  <c r="C210" i="12"/>
  <c r="U210" i="12"/>
  <c r="V210" i="12"/>
  <c r="F174" i="9"/>
  <c r="K174" i="9"/>
  <c r="M175" i="9"/>
  <c r="E231" i="10"/>
  <c r="T230" i="10"/>
  <c r="H230" i="10"/>
  <c r="U230" i="10"/>
  <c r="V230" i="10"/>
  <c r="F231" i="10"/>
  <c r="K231" i="10"/>
  <c r="L232" i="10"/>
  <c r="H343" i="5"/>
  <c r="E344" i="5"/>
  <c r="F344" i="5"/>
  <c r="B345" i="5"/>
  <c r="E211" i="12"/>
  <c r="S211" i="12"/>
  <c r="H210" i="12"/>
  <c r="T210" i="12"/>
  <c r="R231" i="10"/>
  <c r="O231" i="10"/>
  <c r="P231" i="10"/>
  <c r="Q231" i="10"/>
  <c r="M232" i="10"/>
  <c r="B232" i="10"/>
  <c r="S231" i="10"/>
  <c r="D344" i="5"/>
  <c r="G345" i="5"/>
  <c r="C344" i="5"/>
  <c r="L175" i="9"/>
  <c r="B175" i="9"/>
  <c r="R211" i="12"/>
  <c r="F211" i="12"/>
  <c r="K211" i="12"/>
  <c r="L212" i="12"/>
  <c r="Q211" i="12"/>
  <c r="M212" i="12"/>
  <c r="P211" i="12"/>
  <c r="O211" i="12"/>
  <c r="N233" i="10"/>
  <c r="G232" i="10"/>
  <c r="D231" i="10"/>
  <c r="C231" i="10"/>
  <c r="J233" i="10"/>
  <c r="N176" i="9"/>
  <c r="G175" i="9"/>
  <c r="D174" i="9"/>
  <c r="C174" i="9"/>
  <c r="J176" i="9"/>
  <c r="H344" i="5"/>
  <c r="E345" i="5"/>
  <c r="F345" i="5"/>
  <c r="B346" i="5"/>
  <c r="B212" i="12"/>
  <c r="C211" i="12"/>
  <c r="T211" i="12"/>
  <c r="D345" i="5"/>
  <c r="G346" i="5"/>
  <c r="C345" i="5"/>
  <c r="E232" i="10"/>
  <c r="H231" i="10"/>
  <c r="T231" i="10"/>
  <c r="U231" i="10"/>
  <c r="V231" i="10"/>
  <c r="F232" i="10"/>
  <c r="K232" i="10"/>
  <c r="L233" i="10"/>
  <c r="H174" i="9"/>
  <c r="E175" i="9"/>
  <c r="U211" i="12"/>
  <c r="V211" i="12"/>
  <c r="E212" i="12"/>
  <c r="M213" i="12"/>
  <c r="H211" i="12"/>
  <c r="D211" i="12"/>
  <c r="G212" i="12"/>
  <c r="S212" i="12"/>
  <c r="N213" i="12"/>
  <c r="J213" i="12"/>
  <c r="F212" i="12"/>
  <c r="K212" i="12"/>
  <c r="L213" i="12"/>
  <c r="P232" i="10"/>
  <c r="R232" i="10"/>
  <c r="S232" i="10"/>
  <c r="M233" i="10"/>
  <c r="B233" i="10"/>
  <c r="O232" i="10"/>
  <c r="Q232" i="10"/>
  <c r="M176" i="9"/>
  <c r="F175" i="9"/>
  <c r="K175" i="9"/>
  <c r="H345" i="5"/>
  <c r="E346" i="5"/>
  <c r="F346" i="5"/>
  <c r="B347" i="5"/>
  <c r="O212" i="12"/>
  <c r="Q212" i="12"/>
  <c r="R212" i="12"/>
  <c r="P212" i="12"/>
  <c r="B213" i="12"/>
  <c r="N214" i="12"/>
  <c r="G233" i="10"/>
  <c r="N234" i="10"/>
  <c r="D232" i="10"/>
  <c r="C232" i="10"/>
  <c r="J234" i="10"/>
  <c r="B176" i="9"/>
  <c r="L176" i="9"/>
  <c r="D346" i="5"/>
  <c r="G347" i="5"/>
  <c r="C346" i="5"/>
  <c r="G213" i="12"/>
  <c r="D212" i="12"/>
  <c r="J214" i="12"/>
  <c r="C212" i="12"/>
  <c r="E213" i="12"/>
  <c r="H232" i="10"/>
  <c r="T232" i="10"/>
  <c r="E233" i="10"/>
  <c r="U232" i="10"/>
  <c r="V232" i="10"/>
  <c r="F233" i="10"/>
  <c r="K233" i="10"/>
  <c r="L234" i="10"/>
  <c r="G176" i="9"/>
  <c r="N177" i="9"/>
  <c r="D175" i="9"/>
  <c r="C175" i="9"/>
  <c r="J177" i="9"/>
  <c r="H346" i="5"/>
  <c r="E347" i="5"/>
  <c r="F347" i="5"/>
  <c r="B348" i="5"/>
  <c r="H212" i="12"/>
  <c r="T212" i="12"/>
  <c r="U212" i="12"/>
  <c r="V212" i="12"/>
  <c r="O213" i="12"/>
  <c r="Q213" i="12"/>
  <c r="P213" i="12"/>
  <c r="F213" i="12"/>
  <c r="K213" i="12"/>
  <c r="L214" i="12"/>
  <c r="M214" i="12"/>
  <c r="R213" i="12"/>
  <c r="S213" i="12"/>
  <c r="Q233" i="10"/>
  <c r="R233" i="10"/>
  <c r="O233" i="10"/>
  <c r="M234" i="10"/>
  <c r="B234" i="10"/>
  <c r="P233" i="10"/>
  <c r="S233" i="10"/>
  <c r="D347" i="5"/>
  <c r="G348" i="5"/>
  <c r="C347" i="5"/>
  <c r="H175" i="9"/>
  <c r="E176" i="9"/>
  <c r="B214" i="12"/>
  <c r="N215" i="12"/>
  <c r="G234" i="10"/>
  <c r="N235" i="10"/>
  <c r="D233" i="10"/>
  <c r="C233" i="10"/>
  <c r="J235" i="10"/>
  <c r="M177" i="9"/>
  <c r="F176" i="9"/>
  <c r="K176" i="9"/>
  <c r="H347" i="5"/>
  <c r="E348" i="5"/>
  <c r="F348" i="5"/>
  <c r="B349" i="5"/>
  <c r="G214" i="12"/>
  <c r="J215" i="12"/>
  <c r="C213" i="12"/>
  <c r="E214" i="12"/>
  <c r="D213" i="12"/>
  <c r="L177" i="9"/>
  <c r="B177" i="9"/>
  <c r="E234" i="10"/>
  <c r="T233" i="10"/>
  <c r="H233" i="10"/>
  <c r="U233" i="10"/>
  <c r="V233" i="10"/>
  <c r="F234" i="10"/>
  <c r="K234" i="10"/>
  <c r="L235" i="10"/>
  <c r="D348" i="5"/>
  <c r="G349" i="5"/>
  <c r="C348" i="5"/>
  <c r="T213" i="12"/>
  <c r="H213" i="12"/>
  <c r="U213" i="12"/>
  <c r="V213" i="12"/>
  <c r="O214" i="12"/>
  <c r="M215" i="12"/>
  <c r="F214" i="12"/>
  <c r="K214" i="12"/>
  <c r="L215" i="12"/>
  <c r="R214" i="12"/>
  <c r="S214" i="12"/>
  <c r="P214" i="12"/>
  <c r="Q214" i="12"/>
  <c r="M235" i="10"/>
  <c r="B235" i="10"/>
  <c r="P234" i="10"/>
  <c r="R234" i="10"/>
  <c r="O234" i="10"/>
  <c r="Q234" i="10"/>
  <c r="S234" i="10"/>
  <c r="H348" i="5"/>
  <c r="E349" i="5"/>
  <c r="F349" i="5"/>
  <c r="B350" i="5"/>
  <c r="N178" i="9"/>
  <c r="G177" i="9"/>
  <c r="D176" i="9"/>
  <c r="C176" i="9"/>
  <c r="J178" i="9"/>
  <c r="B215" i="12"/>
  <c r="D214" i="12"/>
  <c r="N236" i="10"/>
  <c r="G235" i="10"/>
  <c r="D234" i="10"/>
  <c r="C234" i="10"/>
  <c r="J236" i="10"/>
  <c r="H176" i="9"/>
  <c r="E177" i="9"/>
  <c r="D349" i="5"/>
  <c r="G350" i="5"/>
  <c r="C349" i="5"/>
  <c r="C214" i="12"/>
  <c r="U214" i="12"/>
  <c r="V214" i="12"/>
  <c r="N216" i="12"/>
  <c r="G215" i="12"/>
  <c r="J216" i="12"/>
  <c r="M178" i="9"/>
  <c r="F177" i="9"/>
  <c r="K177" i="9"/>
  <c r="H349" i="5"/>
  <c r="E350" i="5"/>
  <c r="F350" i="5"/>
  <c r="B351" i="5"/>
  <c r="T234" i="10"/>
  <c r="E235" i="10"/>
  <c r="H234" i="10"/>
  <c r="U234" i="10"/>
  <c r="V234" i="10"/>
  <c r="F235" i="10"/>
  <c r="K235" i="10"/>
  <c r="L236" i="10"/>
  <c r="T214" i="12"/>
  <c r="E215" i="12"/>
  <c r="R215" i="12"/>
  <c r="H214" i="12"/>
  <c r="S235" i="10"/>
  <c r="Q235" i="10"/>
  <c r="R235" i="10"/>
  <c r="O235" i="10"/>
  <c r="M236" i="10"/>
  <c r="B236" i="10"/>
  <c r="P235" i="10"/>
  <c r="D350" i="5"/>
  <c r="G351" i="5"/>
  <c r="C350" i="5"/>
  <c r="L178" i="9"/>
  <c r="B178" i="9"/>
  <c r="Q215" i="12"/>
  <c r="M216" i="12"/>
  <c r="P215" i="12"/>
  <c r="S215" i="12"/>
  <c r="F215" i="12"/>
  <c r="K215" i="12"/>
  <c r="L216" i="12"/>
  <c r="B216" i="12"/>
  <c r="N217" i="12"/>
  <c r="O215" i="12"/>
  <c r="N237" i="10"/>
  <c r="G236" i="10"/>
  <c r="D235" i="10"/>
  <c r="C235" i="10"/>
  <c r="J237" i="10"/>
  <c r="D177" i="9"/>
  <c r="N179" i="9"/>
  <c r="G178" i="9"/>
  <c r="C177" i="9"/>
  <c r="J179" i="9"/>
  <c r="H350" i="5"/>
  <c r="E351" i="5"/>
  <c r="F351" i="5"/>
  <c r="B352" i="5"/>
  <c r="G216" i="12"/>
  <c r="D215" i="12"/>
  <c r="J217" i="12"/>
  <c r="C215" i="12"/>
  <c r="E216" i="12"/>
  <c r="T235" i="10"/>
  <c r="H235" i="10"/>
  <c r="E236" i="10"/>
  <c r="U235" i="10"/>
  <c r="V235" i="10"/>
  <c r="F236" i="10"/>
  <c r="K236" i="10"/>
  <c r="L237" i="10"/>
  <c r="H177" i="9"/>
  <c r="E178" i="9"/>
  <c r="G352" i="5"/>
  <c r="D351" i="5"/>
  <c r="C351" i="5"/>
  <c r="H215" i="12"/>
  <c r="U215" i="12"/>
  <c r="V215" i="12"/>
  <c r="T215" i="12"/>
  <c r="O216" i="12"/>
  <c r="P216" i="12"/>
  <c r="S216" i="12"/>
  <c r="F216" i="12"/>
  <c r="K216" i="12"/>
  <c r="L217" i="12"/>
  <c r="M217" i="12"/>
  <c r="R216" i="12"/>
  <c r="Q216" i="12"/>
  <c r="M237" i="10"/>
  <c r="B237" i="10"/>
  <c r="S236" i="10"/>
  <c r="P236" i="10"/>
  <c r="Q236" i="10"/>
  <c r="R236" i="10"/>
  <c r="O236" i="10"/>
  <c r="H351" i="5"/>
  <c r="E352" i="5"/>
  <c r="F352" i="5"/>
  <c r="B353" i="5"/>
  <c r="M179" i="9"/>
  <c r="F178" i="9"/>
  <c r="K178" i="9"/>
  <c r="B217" i="12"/>
  <c r="N218" i="12"/>
  <c r="G237" i="10"/>
  <c r="N238" i="10"/>
  <c r="D236" i="10"/>
  <c r="C236" i="10"/>
  <c r="J238" i="10"/>
  <c r="L179" i="9"/>
  <c r="B179" i="9"/>
  <c r="G353" i="5"/>
  <c r="D352" i="5"/>
  <c r="C352" i="5"/>
  <c r="C216" i="12"/>
  <c r="U216" i="12"/>
  <c r="V216" i="12"/>
  <c r="G217" i="12"/>
  <c r="D216" i="12"/>
  <c r="J218" i="12"/>
  <c r="G179" i="9"/>
  <c r="N180" i="9"/>
  <c r="D178" i="9"/>
  <c r="C178" i="9"/>
  <c r="J180" i="9"/>
  <c r="H236" i="10"/>
  <c r="T236" i="10"/>
  <c r="E237" i="10"/>
  <c r="U236" i="10"/>
  <c r="V236" i="10"/>
  <c r="F237" i="10"/>
  <c r="K237" i="10"/>
  <c r="L238" i="10"/>
  <c r="H352" i="5"/>
  <c r="E353" i="5"/>
  <c r="F353" i="5"/>
  <c r="B354" i="5"/>
  <c r="T216" i="12"/>
  <c r="E217" i="12"/>
  <c r="M218" i="12"/>
  <c r="H216" i="12"/>
  <c r="D353" i="5"/>
  <c r="G354" i="5"/>
  <c r="C353" i="5"/>
  <c r="H178" i="9"/>
  <c r="E179" i="9"/>
  <c r="R237" i="10"/>
  <c r="M238" i="10"/>
  <c r="B238" i="10"/>
  <c r="S237" i="10"/>
  <c r="Q237" i="10"/>
  <c r="O237" i="10"/>
  <c r="P237" i="10"/>
  <c r="O217" i="12"/>
  <c r="R217" i="12"/>
  <c r="P217" i="12"/>
  <c r="F217" i="12"/>
  <c r="K217" i="12"/>
  <c r="L218" i="12"/>
  <c r="B218" i="12"/>
  <c r="S217" i="12"/>
  <c r="Q217" i="12"/>
  <c r="N239" i="10"/>
  <c r="G238" i="10"/>
  <c r="D237" i="10"/>
  <c r="C237" i="10"/>
  <c r="J239" i="10"/>
  <c r="F179" i="9"/>
  <c r="K179" i="9"/>
  <c r="M180" i="9"/>
  <c r="H353" i="5"/>
  <c r="E354" i="5"/>
  <c r="F354" i="5"/>
  <c r="B355" i="5"/>
  <c r="D217" i="12"/>
  <c r="J219" i="12"/>
  <c r="G218" i="12"/>
  <c r="C217" i="12"/>
  <c r="N219" i="12"/>
  <c r="L180" i="9"/>
  <c r="B180" i="9"/>
  <c r="T237" i="10"/>
  <c r="H237" i="10"/>
  <c r="E238" i="10"/>
  <c r="U237" i="10"/>
  <c r="V237" i="10"/>
  <c r="F238" i="10"/>
  <c r="K238" i="10"/>
  <c r="L239" i="10"/>
  <c r="D354" i="5"/>
  <c r="G355" i="5"/>
  <c r="C354" i="5"/>
  <c r="E218" i="12"/>
  <c r="U217" i="12"/>
  <c r="V217" i="12"/>
  <c r="T217" i="12"/>
  <c r="H217" i="12"/>
  <c r="O238" i="10"/>
  <c r="P238" i="10"/>
  <c r="R238" i="10"/>
  <c r="S238" i="10"/>
  <c r="Q238" i="10"/>
  <c r="M239" i="10"/>
  <c r="B239" i="10"/>
  <c r="H354" i="5"/>
  <c r="E355" i="5"/>
  <c r="F355" i="5"/>
  <c r="B356" i="5"/>
  <c r="N181" i="9"/>
  <c r="D179" i="9"/>
  <c r="G180" i="9"/>
  <c r="C179" i="9"/>
  <c r="J181" i="9"/>
  <c r="M219" i="12"/>
  <c r="O218" i="12"/>
  <c r="R218" i="12"/>
  <c r="P218" i="12"/>
  <c r="S218" i="12"/>
  <c r="F218" i="12"/>
  <c r="K218" i="12"/>
  <c r="L219" i="12"/>
  <c r="Q218" i="12"/>
  <c r="D238" i="10"/>
  <c r="G239" i="10"/>
  <c r="N240" i="10"/>
  <c r="C238" i="10"/>
  <c r="J240" i="10"/>
  <c r="D355" i="5"/>
  <c r="G356" i="5"/>
  <c r="C355" i="5"/>
  <c r="E180" i="9"/>
  <c r="H179" i="9"/>
  <c r="B219" i="12"/>
  <c r="D218" i="12"/>
  <c r="M181" i="9"/>
  <c r="F180" i="9"/>
  <c r="K180" i="9"/>
  <c r="E239" i="10"/>
  <c r="H238" i="10"/>
  <c r="T238" i="10"/>
  <c r="U238" i="10"/>
  <c r="V238" i="10"/>
  <c r="F239" i="10"/>
  <c r="K239" i="10"/>
  <c r="L240" i="10"/>
  <c r="H355" i="5"/>
  <c r="E356" i="5"/>
  <c r="F356" i="5"/>
  <c r="B357" i="5"/>
  <c r="J220" i="12"/>
  <c r="G219" i="12"/>
  <c r="C218" i="12"/>
  <c r="U218" i="12"/>
  <c r="V218" i="12"/>
  <c r="N220" i="12"/>
  <c r="O239" i="10"/>
  <c r="P239" i="10"/>
  <c r="Q239" i="10"/>
  <c r="R239" i="10"/>
  <c r="S239" i="10"/>
  <c r="M240" i="10"/>
  <c r="B240" i="10"/>
  <c r="D356" i="5"/>
  <c r="G357" i="5"/>
  <c r="C356" i="5"/>
  <c r="L181" i="9"/>
  <c r="B181" i="9"/>
  <c r="T218" i="12"/>
  <c r="H218" i="12"/>
  <c r="E219" i="12"/>
  <c r="F219" i="12"/>
  <c r="K219" i="12"/>
  <c r="L220" i="12"/>
  <c r="N241" i="10"/>
  <c r="D239" i="10"/>
  <c r="G240" i="10"/>
  <c r="C239" i="10"/>
  <c r="J241" i="10"/>
  <c r="G181" i="9"/>
  <c r="N182" i="9"/>
  <c r="D180" i="9"/>
  <c r="C180" i="9"/>
  <c r="J182" i="9"/>
  <c r="H356" i="5"/>
  <c r="E357" i="5"/>
  <c r="F357" i="5"/>
  <c r="B358" i="5"/>
  <c r="P219" i="12"/>
  <c r="O219" i="12"/>
  <c r="R219" i="12"/>
  <c r="M220" i="12"/>
  <c r="B220" i="12"/>
  <c r="D219" i="12"/>
  <c r="Q219" i="12"/>
  <c r="S219" i="12"/>
  <c r="G358" i="5"/>
  <c r="D357" i="5"/>
  <c r="C357" i="5"/>
  <c r="T239" i="10"/>
  <c r="E240" i="10"/>
  <c r="H239" i="10"/>
  <c r="U239" i="10"/>
  <c r="V239" i="10"/>
  <c r="F240" i="10"/>
  <c r="K240" i="10"/>
  <c r="L241" i="10"/>
  <c r="H180" i="9"/>
  <c r="E181" i="9"/>
  <c r="G220" i="12"/>
  <c r="N221" i="12"/>
  <c r="C219" i="12"/>
  <c r="U219" i="12"/>
  <c r="V219" i="12"/>
  <c r="J221" i="12"/>
  <c r="Q240" i="10"/>
  <c r="S240" i="10"/>
  <c r="P240" i="10"/>
  <c r="M241" i="10"/>
  <c r="B241" i="10"/>
  <c r="R240" i="10"/>
  <c r="O240" i="10"/>
  <c r="F181" i="9"/>
  <c r="K181" i="9"/>
  <c r="M182" i="9"/>
  <c r="H357" i="5"/>
  <c r="E358" i="5"/>
  <c r="F358" i="5"/>
  <c r="B359" i="5"/>
  <c r="H219" i="12"/>
  <c r="E220" i="12"/>
  <c r="R220" i="12"/>
  <c r="T219" i="12"/>
  <c r="L182" i="9"/>
  <c r="B182" i="9"/>
  <c r="D240" i="10"/>
  <c r="N242" i="10"/>
  <c r="G241" i="10"/>
  <c r="C240" i="10"/>
  <c r="J242" i="10"/>
  <c r="D358" i="5"/>
  <c r="G359" i="5"/>
  <c r="C358" i="5"/>
  <c r="M221" i="12"/>
  <c r="Q220" i="12"/>
  <c r="S220" i="12"/>
  <c r="P220" i="12"/>
  <c r="F220" i="12"/>
  <c r="K220" i="12"/>
  <c r="L221" i="12"/>
  <c r="O220" i="12"/>
  <c r="T240" i="10"/>
  <c r="H240" i="10"/>
  <c r="E241" i="10"/>
  <c r="U240" i="10"/>
  <c r="V240" i="10"/>
  <c r="F241" i="10"/>
  <c r="K241" i="10"/>
  <c r="L242" i="10"/>
  <c r="H358" i="5"/>
  <c r="E359" i="5"/>
  <c r="F359" i="5"/>
  <c r="B360" i="5"/>
  <c r="G182" i="9"/>
  <c r="N183" i="9"/>
  <c r="D181" i="9"/>
  <c r="C181" i="9"/>
  <c r="J183" i="9"/>
  <c r="B221" i="12"/>
  <c r="D220" i="12"/>
  <c r="D359" i="5"/>
  <c r="G360" i="5"/>
  <c r="C359" i="5"/>
  <c r="S241" i="10"/>
  <c r="Q241" i="10"/>
  <c r="M242" i="10"/>
  <c r="B242" i="10"/>
  <c r="P241" i="10"/>
  <c r="R241" i="10"/>
  <c r="O241" i="10"/>
  <c r="E182" i="9"/>
  <c r="H181" i="9"/>
  <c r="G221" i="12"/>
  <c r="C220" i="12"/>
  <c r="J222" i="12"/>
  <c r="N222" i="12"/>
  <c r="E221" i="12"/>
  <c r="H220" i="12"/>
  <c r="U220" i="12"/>
  <c r="V220" i="12"/>
  <c r="T220" i="12"/>
  <c r="H359" i="5"/>
  <c r="E360" i="5"/>
  <c r="F360" i="5"/>
  <c r="B361" i="5"/>
  <c r="G242" i="10"/>
  <c r="N243" i="10"/>
  <c r="D241" i="10"/>
  <c r="C241" i="10"/>
  <c r="J243" i="10"/>
  <c r="M183" i="9"/>
  <c r="F182" i="9"/>
  <c r="K182" i="9"/>
  <c r="M222" i="12"/>
  <c r="R221" i="12"/>
  <c r="Q221" i="12"/>
  <c r="P221" i="12"/>
  <c r="O221" i="12"/>
  <c r="S221" i="12"/>
  <c r="F221" i="12"/>
  <c r="K221" i="12"/>
  <c r="L222" i="12"/>
  <c r="E242" i="10"/>
  <c r="T241" i="10"/>
  <c r="H241" i="10"/>
  <c r="U241" i="10"/>
  <c r="V241" i="10"/>
  <c r="F242" i="10"/>
  <c r="K242" i="10"/>
  <c r="L243" i="10"/>
  <c r="B183" i="9"/>
  <c r="L183" i="9"/>
  <c r="D360" i="5"/>
  <c r="G361" i="5"/>
  <c r="C360" i="5"/>
  <c r="B222" i="12"/>
  <c r="G222" i="12"/>
  <c r="O242" i="10"/>
  <c r="S242" i="10"/>
  <c r="R242" i="10"/>
  <c r="M243" i="10"/>
  <c r="B243" i="10"/>
  <c r="Q242" i="10"/>
  <c r="P242" i="10"/>
  <c r="D182" i="9"/>
  <c r="N184" i="9"/>
  <c r="G183" i="9"/>
  <c r="C182" i="9"/>
  <c r="J184" i="9"/>
  <c r="H360" i="5"/>
  <c r="E361" i="5"/>
  <c r="F361" i="5"/>
  <c r="B362" i="5"/>
  <c r="J223" i="12"/>
  <c r="C221" i="12"/>
  <c r="D221" i="12"/>
  <c r="N223" i="12"/>
  <c r="U221" i="12"/>
  <c r="V221" i="12"/>
  <c r="E222" i="12"/>
  <c r="T221" i="12"/>
  <c r="H221" i="12"/>
  <c r="D361" i="5"/>
  <c r="G362" i="5"/>
  <c r="C361" i="5"/>
  <c r="E183" i="9"/>
  <c r="H182" i="9"/>
  <c r="G243" i="10"/>
  <c r="N244" i="10"/>
  <c r="D242" i="10"/>
  <c r="C242" i="10"/>
  <c r="J244" i="10"/>
  <c r="M223" i="12"/>
  <c r="P222" i="12"/>
  <c r="S222" i="12"/>
  <c r="O222" i="12"/>
  <c r="Q222" i="12"/>
  <c r="R222" i="12"/>
  <c r="F222" i="12"/>
  <c r="K222" i="12"/>
  <c r="L223" i="12"/>
  <c r="F183" i="9"/>
  <c r="K183" i="9"/>
  <c r="M184" i="9"/>
  <c r="T242" i="10"/>
  <c r="E243" i="10"/>
  <c r="H242" i="10"/>
  <c r="U242" i="10"/>
  <c r="V242" i="10"/>
  <c r="F243" i="10"/>
  <c r="K243" i="10"/>
  <c r="L244" i="10"/>
  <c r="H361" i="5"/>
  <c r="E362" i="5"/>
  <c r="F362" i="5"/>
  <c r="B363" i="5"/>
  <c r="B223" i="12"/>
  <c r="J224" i="12"/>
  <c r="S243" i="10"/>
  <c r="P243" i="10"/>
  <c r="O243" i="10"/>
  <c r="R243" i="10"/>
  <c r="M244" i="10"/>
  <c r="B244" i="10"/>
  <c r="Q243" i="10"/>
  <c r="D362" i="5"/>
  <c r="G363" i="5"/>
  <c r="C362" i="5"/>
  <c r="B184" i="9"/>
  <c r="L184" i="9"/>
  <c r="G223" i="12"/>
  <c r="N224" i="12"/>
  <c r="C222" i="12"/>
  <c r="H222" i="12"/>
  <c r="D222" i="12"/>
  <c r="N245" i="10"/>
  <c r="G244" i="10"/>
  <c r="D243" i="10"/>
  <c r="C243" i="10"/>
  <c r="J245" i="10"/>
  <c r="H362" i="5"/>
  <c r="E363" i="5"/>
  <c r="F363" i="5"/>
  <c r="B364" i="5"/>
  <c r="D183" i="9"/>
  <c r="G184" i="9"/>
  <c r="N185" i="9"/>
  <c r="C183" i="9"/>
  <c r="J185" i="9"/>
  <c r="U222" i="12"/>
  <c r="V222" i="12"/>
  <c r="E223" i="12"/>
  <c r="S223" i="12"/>
  <c r="T222" i="12"/>
  <c r="E184" i="9"/>
  <c r="H183" i="9"/>
  <c r="H243" i="10"/>
  <c r="E244" i="10"/>
  <c r="T243" i="10"/>
  <c r="U243" i="10"/>
  <c r="V243" i="10"/>
  <c r="F244" i="10"/>
  <c r="K244" i="10"/>
  <c r="L245" i="10"/>
  <c r="D363" i="5"/>
  <c r="G364" i="5"/>
  <c r="C363" i="5"/>
  <c r="Q223" i="12"/>
  <c r="R223" i="12"/>
  <c r="O223" i="12"/>
  <c r="M224" i="12"/>
  <c r="F223" i="12"/>
  <c r="K223" i="12"/>
  <c r="L224" i="12"/>
  <c r="P223" i="12"/>
  <c r="Q244" i="10"/>
  <c r="R244" i="10"/>
  <c r="O244" i="10"/>
  <c r="M245" i="10"/>
  <c r="B245" i="10"/>
  <c r="S244" i="10"/>
  <c r="P244" i="10"/>
  <c r="H363" i="5"/>
  <c r="E364" i="5"/>
  <c r="F364" i="5"/>
  <c r="B365" i="5"/>
  <c r="F184" i="9"/>
  <c r="K184" i="9"/>
  <c r="M185" i="9"/>
  <c r="B224" i="12"/>
  <c r="J225" i="12"/>
  <c r="D244" i="10"/>
  <c r="G245" i="10"/>
  <c r="N246" i="10"/>
  <c r="C244" i="10"/>
  <c r="J246" i="10"/>
  <c r="D364" i="5"/>
  <c r="G365" i="5"/>
  <c r="C364" i="5"/>
  <c r="L185" i="9"/>
  <c r="B185" i="9"/>
  <c r="N225" i="12"/>
  <c r="D223" i="12"/>
  <c r="C223" i="12"/>
  <c r="G224" i="12"/>
  <c r="H244" i="10"/>
  <c r="T244" i="10"/>
  <c r="E245" i="10"/>
  <c r="U244" i="10"/>
  <c r="V244" i="10"/>
  <c r="F245" i="10"/>
  <c r="K245" i="10"/>
  <c r="L246" i="10"/>
  <c r="N186" i="9"/>
  <c r="G185" i="9"/>
  <c r="D184" i="9"/>
  <c r="C184" i="9"/>
  <c r="J186" i="9"/>
  <c r="H364" i="5"/>
  <c r="E365" i="5"/>
  <c r="F365" i="5"/>
  <c r="B366" i="5"/>
  <c r="U223" i="12"/>
  <c r="V223" i="12"/>
  <c r="T223" i="12"/>
  <c r="H223" i="12"/>
  <c r="E224" i="12"/>
  <c r="D365" i="5"/>
  <c r="G366" i="5"/>
  <c r="C365" i="5"/>
  <c r="S245" i="10"/>
  <c r="Q245" i="10"/>
  <c r="P245" i="10"/>
  <c r="M246" i="10"/>
  <c r="B246" i="10"/>
  <c r="O245" i="10"/>
  <c r="R245" i="10"/>
  <c r="E185" i="9"/>
  <c r="H184" i="9"/>
  <c r="O224" i="12"/>
  <c r="Q224" i="12"/>
  <c r="M225" i="12"/>
  <c r="F224" i="12"/>
  <c r="K224" i="12"/>
  <c r="L225" i="12"/>
  <c r="P224" i="12"/>
  <c r="S224" i="12"/>
  <c r="R224" i="12"/>
  <c r="D245" i="10"/>
  <c r="G246" i="10"/>
  <c r="N247" i="10"/>
  <c r="C245" i="10"/>
  <c r="J247" i="10"/>
  <c r="M186" i="9"/>
  <c r="F185" i="9"/>
  <c r="K185" i="9"/>
  <c r="H365" i="5"/>
  <c r="E366" i="5"/>
  <c r="F366" i="5"/>
  <c r="B367" i="5"/>
  <c r="B225" i="12"/>
  <c r="G225" i="12"/>
  <c r="T245" i="10"/>
  <c r="H245" i="10"/>
  <c r="E246" i="10"/>
  <c r="U245" i="10"/>
  <c r="V245" i="10"/>
  <c r="F246" i="10"/>
  <c r="K246" i="10"/>
  <c r="L247" i="10"/>
  <c r="G367" i="5"/>
  <c r="D366" i="5"/>
  <c r="C366" i="5"/>
  <c r="L186" i="9"/>
  <c r="B186" i="9"/>
  <c r="N226" i="12"/>
  <c r="J226" i="12"/>
  <c r="C224" i="12"/>
  <c r="D224" i="12"/>
  <c r="H366" i="5"/>
  <c r="E367" i="5"/>
  <c r="F367" i="5"/>
  <c r="B368" i="5"/>
  <c r="Q246" i="10"/>
  <c r="S246" i="10"/>
  <c r="P246" i="10"/>
  <c r="R246" i="10"/>
  <c r="M247" i="10"/>
  <c r="B247" i="10"/>
  <c r="O246" i="10"/>
  <c r="N187" i="9"/>
  <c r="G186" i="9"/>
  <c r="D185" i="9"/>
  <c r="C185" i="9"/>
  <c r="J187" i="9"/>
  <c r="U224" i="12"/>
  <c r="V224" i="12"/>
  <c r="T224" i="12"/>
  <c r="H224" i="12"/>
  <c r="E225" i="12"/>
  <c r="D246" i="10"/>
  <c r="N248" i="10"/>
  <c r="G247" i="10"/>
  <c r="C246" i="10"/>
  <c r="J248" i="10"/>
  <c r="H185" i="9"/>
  <c r="E186" i="9"/>
  <c r="D367" i="5"/>
  <c r="G368" i="5"/>
  <c r="C367" i="5"/>
  <c r="M226" i="12"/>
  <c r="P225" i="12"/>
  <c r="S225" i="12"/>
  <c r="Q225" i="12"/>
  <c r="O225" i="12"/>
  <c r="F225" i="12"/>
  <c r="K225" i="12"/>
  <c r="L226" i="12"/>
  <c r="R225" i="12"/>
  <c r="H367" i="5"/>
  <c r="E368" i="5"/>
  <c r="F368" i="5"/>
  <c r="B369" i="5"/>
  <c r="H246" i="10"/>
  <c r="E247" i="10"/>
  <c r="T246" i="10"/>
  <c r="U246" i="10"/>
  <c r="V246" i="10"/>
  <c r="F247" i="10"/>
  <c r="K247" i="10"/>
  <c r="L248" i="10"/>
  <c r="M187" i="9"/>
  <c r="F186" i="9"/>
  <c r="K186" i="9"/>
  <c r="B226" i="12"/>
  <c r="J227" i="12"/>
  <c r="L187" i="9"/>
  <c r="B187" i="9"/>
  <c r="O247" i="10"/>
  <c r="Q247" i="10"/>
  <c r="S247" i="10"/>
  <c r="P247" i="10"/>
  <c r="M248" i="10"/>
  <c r="B248" i="10"/>
  <c r="R247" i="10"/>
  <c r="G369" i="5"/>
  <c r="D368" i="5"/>
  <c r="C368" i="5"/>
  <c r="N227" i="12"/>
  <c r="G226" i="12"/>
  <c r="C225" i="12"/>
  <c r="E226" i="12"/>
  <c r="M227" i="12"/>
  <c r="D225" i="12"/>
  <c r="G248" i="10"/>
  <c r="D247" i="10"/>
  <c r="N249" i="10"/>
  <c r="C247" i="10"/>
  <c r="J249" i="10"/>
  <c r="N188" i="9"/>
  <c r="D186" i="9"/>
  <c r="G187" i="9"/>
  <c r="C186" i="9"/>
  <c r="J188" i="9"/>
  <c r="H368" i="5"/>
  <c r="E369" i="5"/>
  <c r="F369" i="5"/>
  <c r="B370" i="5"/>
  <c r="H225" i="12"/>
  <c r="T225" i="12"/>
  <c r="U225" i="12"/>
  <c r="V225" i="12"/>
  <c r="F226" i="12"/>
  <c r="K226" i="12"/>
  <c r="L227" i="12"/>
  <c r="B227" i="12"/>
  <c r="G227" i="12"/>
  <c r="Q226" i="12"/>
  <c r="P226" i="12"/>
  <c r="R226" i="12"/>
  <c r="O226" i="12"/>
  <c r="S226" i="12"/>
  <c r="G370" i="5"/>
  <c r="D369" i="5"/>
  <c r="C369" i="5"/>
  <c r="E248" i="10"/>
  <c r="H247" i="10"/>
  <c r="T247" i="10"/>
  <c r="U247" i="10"/>
  <c r="V247" i="10"/>
  <c r="F248" i="10"/>
  <c r="K248" i="10"/>
  <c r="L249" i="10"/>
  <c r="H186" i="9"/>
  <c r="E187" i="9"/>
  <c r="C226" i="12"/>
  <c r="T226" i="12"/>
  <c r="D226" i="12"/>
  <c r="N228" i="12"/>
  <c r="J228" i="12"/>
  <c r="O248" i="10"/>
  <c r="P248" i="10"/>
  <c r="Q248" i="10"/>
  <c r="R248" i="10"/>
  <c r="M249" i="10"/>
  <c r="B249" i="10"/>
  <c r="S248" i="10"/>
  <c r="F187" i="9"/>
  <c r="K187" i="9"/>
  <c r="M188" i="9"/>
  <c r="H369" i="5"/>
  <c r="E370" i="5"/>
  <c r="F370" i="5"/>
  <c r="B371" i="5"/>
  <c r="U226" i="12"/>
  <c r="V226" i="12"/>
  <c r="E227" i="12"/>
  <c r="Q227" i="12"/>
  <c r="H226" i="12"/>
  <c r="G249" i="10"/>
  <c r="D248" i="10"/>
  <c r="N250" i="10"/>
  <c r="C248" i="10"/>
  <c r="J250" i="10"/>
  <c r="B188" i="9"/>
  <c r="L188" i="9"/>
  <c r="D370" i="5"/>
  <c r="G371" i="5"/>
  <c r="C370" i="5"/>
  <c r="M228" i="12"/>
  <c r="F227" i="12"/>
  <c r="K227" i="12"/>
  <c r="L228" i="12"/>
  <c r="P227" i="12"/>
  <c r="O227" i="12"/>
  <c r="S227" i="12"/>
  <c r="R227" i="12"/>
  <c r="G188" i="9"/>
  <c r="N189" i="9"/>
  <c r="D187" i="9"/>
  <c r="C187" i="9"/>
  <c r="J189" i="9"/>
  <c r="H248" i="10"/>
  <c r="E249" i="10"/>
  <c r="T248" i="10"/>
  <c r="U248" i="10"/>
  <c r="V248" i="10"/>
  <c r="F249" i="10"/>
  <c r="K249" i="10"/>
  <c r="L250" i="10"/>
  <c r="H370" i="5"/>
  <c r="E371" i="5"/>
  <c r="F371" i="5"/>
  <c r="B372" i="5"/>
  <c r="B228" i="12"/>
  <c r="C227" i="12"/>
  <c r="H227" i="12"/>
  <c r="D371" i="5"/>
  <c r="G372" i="5"/>
  <c r="C371" i="5"/>
  <c r="H187" i="9"/>
  <c r="E188" i="9"/>
  <c r="Q249" i="10"/>
  <c r="S249" i="10"/>
  <c r="P249" i="10"/>
  <c r="O249" i="10"/>
  <c r="M250" i="10"/>
  <c r="B250" i="10"/>
  <c r="R249" i="10"/>
  <c r="G228" i="12"/>
  <c r="E228" i="12"/>
  <c r="F228" i="12"/>
  <c r="K228" i="12"/>
  <c r="L229" i="12"/>
  <c r="J229" i="12"/>
  <c r="U227" i="12"/>
  <c r="V227" i="12"/>
  <c r="T227" i="12"/>
  <c r="N229" i="12"/>
  <c r="D227" i="12"/>
  <c r="G250" i="10"/>
  <c r="D249" i="10"/>
  <c r="N251" i="10"/>
  <c r="C249" i="10"/>
  <c r="J251" i="10"/>
  <c r="F188" i="9"/>
  <c r="K188" i="9"/>
  <c r="M189" i="9"/>
  <c r="H371" i="5"/>
  <c r="E372" i="5"/>
  <c r="F372" i="5"/>
  <c r="B373" i="5"/>
  <c r="R228" i="12"/>
  <c r="Q228" i="12"/>
  <c r="P228" i="12"/>
  <c r="M229" i="12"/>
  <c r="B229" i="12"/>
  <c r="S228" i="12"/>
  <c r="O228" i="12"/>
  <c r="B189" i="9"/>
  <c r="L189" i="9"/>
  <c r="E250" i="10"/>
  <c r="H249" i="10"/>
  <c r="T249" i="10"/>
  <c r="U249" i="10"/>
  <c r="V249" i="10"/>
  <c r="F250" i="10"/>
  <c r="K250" i="10"/>
  <c r="L251" i="10"/>
  <c r="G373" i="5"/>
  <c r="D372" i="5"/>
  <c r="C372" i="5"/>
  <c r="N230" i="12"/>
  <c r="J230" i="12"/>
  <c r="G229" i="12"/>
  <c r="D228" i="12"/>
  <c r="C228" i="12"/>
  <c r="S250" i="10"/>
  <c r="P250" i="10"/>
  <c r="M251" i="10"/>
  <c r="B251" i="10"/>
  <c r="R250" i="10"/>
  <c r="O250" i="10"/>
  <c r="Q250" i="10"/>
  <c r="H372" i="5"/>
  <c r="E373" i="5"/>
  <c r="F373" i="5"/>
  <c r="B374" i="5"/>
  <c r="G189" i="9"/>
  <c r="N190" i="9"/>
  <c r="D188" i="9"/>
  <c r="C188" i="9"/>
  <c r="J190" i="9"/>
  <c r="U228" i="12"/>
  <c r="V228" i="12"/>
  <c r="H228" i="12"/>
  <c r="T228" i="12"/>
  <c r="E229" i="12"/>
  <c r="N252" i="10"/>
  <c r="G251" i="10"/>
  <c r="D250" i="10"/>
  <c r="C250" i="10"/>
  <c r="J252" i="10"/>
  <c r="G374" i="5"/>
  <c r="D373" i="5"/>
  <c r="C373" i="5"/>
  <c r="H188" i="9"/>
  <c r="E189" i="9"/>
  <c r="F229" i="12"/>
  <c r="K229" i="12"/>
  <c r="L230" i="12"/>
  <c r="S229" i="12"/>
  <c r="Q229" i="12"/>
  <c r="M230" i="12"/>
  <c r="O229" i="12"/>
  <c r="R229" i="12"/>
  <c r="P229" i="12"/>
  <c r="H250" i="10"/>
  <c r="T250" i="10"/>
  <c r="E251" i="10"/>
  <c r="U250" i="10"/>
  <c r="V250" i="10"/>
  <c r="F251" i="10"/>
  <c r="K251" i="10"/>
  <c r="L252" i="10"/>
  <c r="H373" i="5"/>
  <c r="E374" i="5"/>
  <c r="F374" i="5"/>
  <c r="B375" i="5"/>
  <c r="F189" i="9"/>
  <c r="K189" i="9"/>
  <c r="M190" i="9"/>
  <c r="B230" i="12"/>
  <c r="D374" i="5"/>
  <c r="G375" i="5"/>
  <c r="C374" i="5"/>
  <c r="L190" i="9"/>
  <c r="B190" i="9"/>
  <c r="R251" i="10"/>
  <c r="P251" i="10"/>
  <c r="S251" i="10"/>
  <c r="Q251" i="10"/>
  <c r="M252" i="10"/>
  <c r="B252" i="10"/>
  <c r="O251" i="10"/>
  <c r="J231" i="12"/>
  <c r="C229" i="12"/>
  <c r="D229" i="12"/>
  <c r="G230" i="12"/>
  <c r="N231" i="12"/>
  <c r="D251" i="10"/>
  <c r="G252" i="10"/>
  <c r="N253" i="10"/>
  <c r="C251" i="10"/>
  <c r="J253" i="10"/>
  <c r="H374" i="5"/>
  <c r="E375" i="5"/>
  <c r="F375" i="5"/>
  <c r="B376" i="5"/>
  <c r="D189" i="9"/>
  <c r="G190" i="9"/>
  <c r="N191" i="9"/>
  <c r="C189" i="9"/>
  <c r="J191" i="9"/>
  <c r="E230" i="12"/>
  <c r="H229" i="12"/>
  <c r="T229" i="12"/>
  <c r="U229" i="12"/>
  <c r="V229" i="12"/>
  <c r="G376" i="5"/>
  <c r="D375" i="5"/>
  <c r="C375" i="5"/>
  <c r="E190" i="9"/>
  <c r="H189" i="9"/>
  <c r="H251" i="10"/>
  <c r="T251" i="10"/>
  <c r="E252" i="10"/>
  <c r="U251" i="10"/>
  <c r="V251" i="10"/>
  <c r="F252" i="10"/>
  <c r="K252" i="10"/>
  <c r="L253" i="10"/>
  <c r="M231" i="12"/>
  <c r="R230" i="12"/>
  <c r="Q230" i="12"/>
  <c r="P230" i="12"/>
  <c r="S230" i="12"/>
  <c r="O230" i="12"/>
  <c r="F230" i="12"/>
  <c r="K230" i="12"/>
  <c r="L231" i="12"/>
  <c r="M191" i="9"/>
  <c r="F190" i="9"/>
  <c r="K190" i="9"/>
  <c r="H375" i="5"/>
  <c r="E376" i="5"/>
  <c r="F376" i="5"/>
  <c r="B377" i="5"/>
  <c r="O252" i="10"/>
  <c r="S252" i="10"/>
  <c r="P252" i="10"/>
  <c r="M253" i="10"/>
  <c r="B253" i="10"/>
  <c r="Q252" i="10"/>
  <c r="R252" i="10"/>
  <c r="B231" i="12"/>
  <c r="G231" i="12"/>
  <c r="N254" i="10"/>
  <c r="D252" i="10"/>
  <c r="G253" i="10"/>
  <c r="C252" i="10"/>
  <c r="J254" i="10"/>
  <c r="D376" i="5"/>
  <c r="G377" i="5"/>
  <c r="C376" i="5"/>
  <c r="L191" i="9"/>
  <c r="B191" i="9"/>
  <c r="J232" i="12"/>
  <c r="N232" i="12"/>
  <c r="D230" i="12"/>
  <c r="C230" i="12"/>
  <c r="U230" i="12"/>
  <c r="V230" i="12"/>
  <c r="T252" i="10"/>
  <c r="U252" i="10"/>
  <c r="V252" i="10"/>
  <c r="F253" i="10"/>
  <c r="K253" i="10"/>
  <c r="L254" i="10"/>
  <c r="E253" i="10"/>
  <c r="H252" i="10"/>
  <c r="G191" i="9"/>
  <c r="N192" i="9"/>
  <c r="D190" i="9"/>
  <c r="C190" i="9"/>
  <c r="J192" i="9"/>
  <c r="H376" i="5"/>
  <c r="E377" i="5"/>
  <c r="F377" i="5"/>
  <c r="B378" i="5"/>
  <c r="H230" i="12"/>
  <c r="T230" i="12"/>
  <c r="E231" i="12"/>
  <c r="P231" i="12"/>
  <c r="D377" i="5"/>
  <c r="G378" i="5"/>
  <c r="C377" i="5"/>
  <c r="R253" i="10"/>
  <c r="P253" i="10"/>
  <c r="Q253" i="10"/>
  <c r="O253" i="10"/>
  <c r="M254" i="10"/>
  <c r="B254" i="10"/>
  <c r="S253" i="10"/>
  <c r="E191" i="9"/>
  <c r="H190" i="9"/>
  <c r="R231" i="12"/>
  <c r="M232" i="12"/>
  <c r="F231" i="12"/>
  <c r="K231" i="12"/>
  <c r="L232" i="12"/>
  <c r="Q231" i="12"/>
  <c r="O231" i="12"/>
  <c r="S231" i="12"/>
  <c r="N255" i="10"/>
  <c r="D253" i="10"/>
  <c r="G254" i="10"/>
  <c r="C253" i="10"/>
  <c r="J255" i="10"/>
  <c r="M192" i="9"/>
  <c r="F191" i="9"/>
  <c r="K191" i="9"/>
  <c r="H377" i="5"/>
  <c r="E378" i="5"/>
  <c r="F378" i="5"/>
  <c r="B379" i="5"/>
  <c r="B232" i="12"/>
  <c r="G232" i="12"/>
  <c r="H253" i="10"/>
  <c r="E254" i="10"/>
  <c r="T253" i="10"/>
  <c r="U253" i="10"/>
  <c r="V253" i="10"/>
  <c r="F254" i="10"/>
  <c r="K254" i="10"/>
  <c r="L255" i="10"/>
  <c r="D378" i="5"/>
  <c r="G379" i="5"/>
  <c r="C378" i="5"/>
  <c r="L192" i="9"/>
  <c r="B192" i="9"/>
  <c r="N233" i="12"/>
  <c r="D231" i="12"/>
  <c r="C231" i="12"/>
  <c r="J233" i="12"/>
  <c r="G192" i="9"/>
  <c r="D191" i="9"/>
  <c r="N193" i="9"/>
  <c r="C191" i="9"/>
  <c r="J193" i="9"/>
  <c r="H378" i="5"/>
  <c r="E379" i="5"/>
  <c r="F379" i="5"/>
  <c r="B380" i="5"/>
  <c r="M255" i="10"/>
  <c r="B255" i="10"/>
  <c r="P254" i="10"/>
  <c r="O254" i="10"/>
  <c r="S254" i="10"/>
  <c r="Q254" i="10"/>
  <c r="R254" i="10"/>
  <c r="E232" i="12"/>
  <c r="U231" i="12"/>
  <c r="V231" i="12"/>
  <c r="T231" i="12"/>
  <c r="H231" i="12"/>
  <c r="D254" i="10"/>
  <c r="G255" i="10"/>
  <c r="N256" i="10"/>
  <c r="C254" i="10"/>
  <c r="J256" i="10"/>
  <c r="D379" i="5"/>
  <c r="G380" i="5"/>
  <c r="C379" i="5"/>
  <c r="H191" i="9"/>
  <c r="E192" i="9"/>
  <c r="O232" i="12"/>
  <c r="P232" i="12"/>
  <c r="M233" i="12"/>
  <c r="S232" i="12"/>
  <c r="R232" i="12"/>
  <c r="F232" i="12"/>
  <c r="K232" i="12"/>
  <c r="L233" i="12"/>
  <c r="B233" i="12"/>
  <c r="Q232" i="12"/>
  <c r="H254" i="10"/>
  <c r="T254" i="10"/>
  <c r="E255" i="10"/>
  <c r="U254" i="10"/>
  <c r="V254" i="10"/>
  <c r="F255" i="10"/>
  <c r="K255" i="10"/>
  <c r="L256" i="10"/>
  <c r="F192" i="9"/>
  <c r="K192" i="9"/>
  <c r="M193" i="9"/>
  <c r="H379" i="5"/>
  <c r="E380" i="5"/>
  <c r="F380" i="5"/>
  <c r="B381" i="5"/>
  <c r="J234" i="12"/>
  <c r="C232" i="12"/>
  <c r="N234" i="12"/>
  <c r="D232" i="12"/>
  <c r="G233" i="12"/>
  <c r="L193" i="9"/>
  <c r="B193" i="9"/>
  <c r="D380" i="5"/>
  <c r="G381" i="5"/>
  <c r="C380" i="5"/>
  <c r="S255" i="10"/>
  <c r="Q255" i="10"/>
  <c r="R255" i="10"/>
  <c r="O255" i="10"/>
  <c r="P255" i="10"/>
  <c r="M256" i="10"/>
  <c r="B256" i="10"/>
  <c r="H232" i="12"/>
  <c r="T232" i="12"/>
  <c r="E233" i="12"/>
  <c r="U232" i="12"/>
  <c r="V232" i="12"/>
  <c r="D255" i="10"/>
  <c r="N257" i="10"/>
  <c r="G256" i="10"/>
  <c r="C255" i="10"/>
  <c r="J257" i="10"/>
  <c r="N194" i="9"/>
  <c r="G193" i="9"/>
  <c r="D192" i="9"/>
  <c r="C192" i="9"/>
  <c r="J194" i="9"/>
  <c r="H380" i="5"/>
  <c r="E381" i="5"/>
  <c r="F381" i="5"/>
  <c r="B382" i="5"/>
  <c r="F233" i="12"/>
  <c r="K233" i="12"/>
  <c r="L234" i="12"/>
  <c r="O233" i="12"/>
  <c r="R233" i="12"/>
  <c r="P233" i="12"/>
  <c r="M234" i="12"/>
  <c r="S233" i="12"/>
  <c r="Q233" i="12"/>
  <c r="D381" i="5"/>
  <c r="G382" i="5"/>
  <c r="C381" i="5"/>
  <c r="H255" i="10"/>
  <c r="E256" i="10"/>
  <c r="T255" i="10"/>
  <c r="U255" i="10"/>
  <c r="V255" i="10"/>
  <c r="F256" i="10"/>
  <c r="K256" i="10"/>
  <c r="L257" i="10"/>
  <c r="E193" i="9"/>
  <c r="H192" i="9"/>
  <c r="B234" i="12"/>
  <c r="C233" i="12"/>
  <c r="U233" i="12"/>
  <c r="V233" i="12"/>
  <c r="Q256" i="10"/>
  <c r="O256" i="10"/>
  <c r="M257" i="10"/>
  <c r="B257" i="10"/>
  <c r="R256" i="10"/>
  <c r="S256" i="10"/>
  <c r="P256" i="10"/>
  <c r="H381" i="5"/>
  <c r="E382" i="5"/>
  <c r="F382" i="5"/>
  <c r="B383" i="5"/>
  <c r="M194" i="9"/>
  <c r="F193" i="9"/>
  <c r="K193" i="9"/>
  <c r="G234" i="12"/>
  <c r="N235" i="12"/>
  <c r="E234" i="12"/>
  <c r="F234" i="12"/>
  <c r="K234" i="12"/>
  <c r="L235" i="12"/>
  <c r="H233" i="12"/>
  <c r="T233" i="12"/>
  <c r="J235" i="12"/>
  <c r="D233" i="12"/>
  <c r="N258" i="10"/>
  <c r="D256" i="10"/>
  <c r="G257" i="10"/>
  <c r="C256" i="10"/>
  <c r="J258" i="10"/>
  <c r="L194" i="9"/>
  <c r="B194" i="9"/>
  <c r="G383" i="5"/>
  <c r="D382" i="5"/>
  <c r="C382" i="5"/>
  <c r="O234" i="12"/>
  <c r="M235" i="12"/>
  <c r="B235" i="12"/>
  <c r="R234" i="12"/>
  <c r="Q234" i="12"/>
  <c r="P234" i="12"/>
  <c r="S234" i="12"/>
  <c r="H256" i="10"/>
  <c r="E257" i="10"/>
  <c r="T256" i="10"/>
  <c r="U256" i="10"/>
  <c r="V256" i="10"/>
  <c r="F257" i="10"/>
  <c r="K257" i="10"/>
  <c r="L258" i="10"/>
  <c r="H382" i="5"/>
  <c r="E383" i="5"/>
  <c r="F383" i="5"/>
  <c r="B384" i="5"/>
  <c r="D193" i="9"/>
  <c r="G194" i="9"/>
  <c r="N195" i="9"/>
  <c r="C193" i="9"/>
  <c r="J195" i="9"/>
  <c r="N236" i="12"/>
  <c r="C234" i="12"/>
  <c r="E235" i="12"/>
  <c r="J236" i="12"/>
  <c r="G235" i="12"/>
  <c r="D234" i="12"/>
  <c r="T234" i="12"/>
  <c r="G384" i="5"/>
  <c r="D383" i="5"/>
  <c r="C383" i="5"/>
  <c r="H193" i="9"/>
  <c r="E194" i="9"/>
  <c r="S257" i="10"/>
  <c r="O257" i="10"/>
  <c r="R257" i="10"/>
  <c r="Q257" i="10"/>
  <c r="M258" i="10"/>
  <c r="B258" i="10"/>
  <c r="P257" i="10"/>
  <c r="U234" i="12"/>
  <c r="V234" i="12"/>
  <c r="H234" i="12"/>
  <c r="F235" i="12"/>
  <c r="K235" i="12"/>
  <c r="L236" i="12"/>
  <c r="Q235" i="12"/>
  <c r="S235" i="12"/>
  <c r="M236" i="12"/>
  <c r="O235" i="12"/>
  <c r="P235" i="12"/>
  <c r="R235" i="12"/>
  <c r="D257" i="10"/>
  <c r="N259" i="10"/>
  <c r="G258" i="10"/>
  <c r="C257" i="10"/>
  <c r="J259" i="10"/>
  <c r="H383" i="5"/>
  <c r="E384" i="5"/>
  <c r="F384" i="5"/>
  <c r="B385" i="5"/>
  <c r="M195" i="9"/>
  <c r="F194" i="9"/>
  <c r="K194" i="9"/>
  <c r="B236" i="12"/>
  <c r="N237" i="12"/>
  <c r="D384" i="5"/>
  <c r="G385" i="5"/>
  <c r="C384" i="5"/>
  <c r="E258" i="10"/>
  <c r="T257" i="10"/>
  <c r="H257" i="10"/>
  <c r="U257" i="10"/>
  <c r="V257" i="10"/>
  <c r="F258" i="10"/>
  <c r="K258" i="10"/>
  <c r="L259" i="10"/>
  <c r="B195" i="9"/>
  <c r="L195" i="9"/>
  <c r="G236" i="12"/>
  <c r="D235" i="12"/>
  <c r="C235" i="12"/>
  <c r="H235" i="12"/>
  <c r="J237" i="12"/>
  <c r="M259" i="10"/>
  <c r="B259" i="10"/>
  <c r="O258" i="10"/>
  <c r="P258" i="10"/>
  <c r="R258" i="10"/>
  <c r="S258" i="10"/>
  <c r="Q258" i="10"/>
  <c r="G195" i="9"/>
  <c r="D194" i="9"/>
  <c r="N196" i="9"/>
  <c r="C194" i="9"/>
  <c r="J196" i="9"/>
  <c r="H384" i="5"/>
  <c r="E385" i="5"/>
  <c r="F385" i="5"/>
  <c r="B386" i="5"/>
  <c r="U235" i="12"/>
  <c r="V235" i="12"/>
  <c r="E236" i="12"/>
  <c r="Q236" i="12"/>
  <c r="T235" i="12"/>
  <c r="N260" i="10"/>
  <c r="G259" i="10"/>
  <c r="D258" i="10"/>
  <c r="C258" i="10"/>
  <c r="J260" i="10"/>
  <c r="H194" i="9"/>
  <c r="E195" i="9"/>
  <c r="G386" i="5"/>
  <c r="D385" i="5"/>
  <c r="C385" i="5"/>
  <c r="F236" i="12"/>
  <c r="K236" i="12"/>
  <c r="L237" i="12"/>
  <c r="R236" i="12"/>
  <c r="P236" i="12"/>
  <c r="S236" i="12"/>
  <c r="O236" i="12"/>
  <c r="M237" i="12"/>
  <c r="H385" i="5"/>
  <c r="E386" i="5"/>
  <c r="F386" i="5"/>
  <c r="B387" i="5"/>
  <c r="E259" i="10"/>
  <c r="H258" i="10"/>
  <c r="T258" i="10"/>
  <c r="U258" i="10"/>
  <c r="V258" i="10"/>
  <c r="F259" i="10"/>
  <c r="K259" i="10"/>
  <c r="L260" i="10"/>
  <c r="F195" i="9"/>
  <c r="K195" i="9"/>
  <c r="M196" i="9"/>
  <c r="B237" i="12"/>
  <c r="C236" i="12"/>
  <c r="L196" i="9"/>
  <c r="B196" i="9"/>
  <c r="Q259" i="10"/>
  <c r="M260" i="10"/>
  <c r="B260" i="10"/>
  <c r="O259" i="10"/>
  <c r="P259" i="10"/>
  <c r="R259" i="10"/>
  <c r="S259" i="10"/>
  <c r="G387" i="5"/>
  <c r="D386" i="5"/>
  <c r="C386" i="5"/>
  <c r="D236" i="12"/>
  <c r="J238" i="12"/>
  <c r="G237" i="12"/>
  <c r="N238" i="12"/>
  <c r="H236" i="12"/>
  <c r="E237" i="12"/>
  <c r="U236" i="12"/>
  <c r="V236" i="12"/>
  <c r="T236" i="12"/>
  <c r="G260" i="10"/>
  <c r="N261" i="10"/>
  <c r="D259" i="10"/>
  <c r="C259" i="10"/>
  <c r="J261" i="10"/>
  <c r="D195" i="9"/>
  <c r="N197" i="9"/>
  <c r="G196" i="9"/>
  <c r="C195" i="9"/>
  <c r="J197" i="9"/>
  <c r="H386" i="5"/>
  <c r="E387" i="5"/>
  <c r="F387" i="5"/>
  <c r="B388" i="5"/>
  <c r="R237" i="12"/>
  <c r="M238" i="12"/>
  <c r="Q237" i="12"/>
  <c r="O237" i="12"/>
  <c r="P237" i="12"/>
  <c r="S237" i="12"/>
  <c r="F237" i="12"/>
  <c r="K237" i="12"/>
  <c r="L238" i="12"/>
  <c r="H259" i="10"/>
  <c r="E260" i="10"/>
  <c r="T259" i="10"/>
  <c r="U259" i="10"/>
  <c r="V259" i="10"/>
  <c r="F260" i="10"/>
  <c r="K260" i="10"/>
  <c r="L261" i="10"/>
  <c r="G388" i="5"/>
  <c r="D387" i="5"/>
  <c r="C387" i="5"/>
  <c r="E196" i="9"/>
  <c r="H195" i="9"/>
  <c r="B238" i="12"/>
  <c r="N239" i="12"/>
  <c r="S260" i="10"/>
  <c r="M261" i="10"/>
  <c r="B261" i="10"/>
  <c r="P260" i="10"/>
  <c r="Q260" i="10"/>
  <c r="R260" i="10"/>
  <c r="O260" i="10"/>
  <c r="F196" i="9"/>
  <c r="K196" i="9"/>
  <c r="M197" i="9"/>
  <c r="H387" i="5"/>
  <c r="E388" i="5"/>
  <c r="F388" i="5"/>
  <c r="B389" i="5"/>
  <c r="D237" i="12"/>
  <c r="J239" i="12"/>
  <c r="C237" i="12"/>
  <c r="G238" i="12"/>
  <c r="D260" i="10"/>
  <c r="G261" i="10"/>
  <c r="N262" i="10"/>
  <c r="C260" i="10"/>
  <c r="J262" i="10"/>
  <c r="B197" i="9"/>
  <c r="L197" i="9"/>
  <c r="D388" i="5"/>
  <c r="G389" i="5"/>
  <c r="C388" i="5"/>
  <c r="U237" i="12"/>
  <c r="V237" i="12"/>
  <c r="E238" i="12"/>
  <c r="T237" i="12"/>
  <c r="H237" i="12"/>
  <c r="D196" i="9"/>
  <c r="N198" i="9"/>
  <c r="G197" i="9"/>
  <c r="C196" i="9"/>
  <c r="J198" i="9"/>
  <c r="H260" i="10"/>
  <c r="E261" i="10"/>
  <c r="T260" i="10"/>
  <c r="U260" i="10"/>
  <c r="V260" i="10"/>
  <c r="F261" i="10"/>
  <c r="K261" i="10"/>
  <c r="L262" i="10"/>
  <c r="H388" i="5"/>
  <c r="E389" i="5"/>
  <c r="F389" i="5"/>
  <c r="B390" i="5"/>
  <c r="S238" i="12"/>
  <c r="M239" i="12"/>
  <c r="P238" i="12"/>
  <c r="F238" i="12"/>
  <c r="K238" i="12"/>
  <c r="L239" i="12"/>
  <c r="O238" i="12"/>
  <c r="Q238" i="12"/>
  <c r="R238" i="12"/>
  <c r="H196" i="9"/>
  <c r="E197" i="9"/>
  <c r="D389" i="5"/>
  <c r="G390" i="5"/>
  <c r="C389" i="5"/>
  <c r="Q261" i="10"/>
  <c r="R261" i="10"/>
  <c r="M262" i="10"/>
  <c r="B262" i="10"/>
  <c r="O261" i="10"/>
  <c r="P261" i="10"/>
  <c r="S261" i="10"/>
  <c r="B239" i="12"/>
  <c r="J240" i="12"/>
  <c r="D261" i="10"/>
  <c r="N263" i="10"/>
  <c r="G262" i="10"/>
  <c r="C261" i="10"/>
  <c r="J263" i="10"/>
  <c r="M198" i="9"/>
  <c r="F197" i="9"/>
  <c r="K197" i="9"/>
  <c r="H389" i="5"/>
  <c r="E390" i="5"/>
  <c r="F390" i="5"/>
  <c r="B391" i="5"/>
  <c r="G239" i="12"/>
  <c r="D238" i="12"/>
  <c r="C238" i="12"/>
  <c r="T238" i="12"/>
  <c r="N240" i="12"/>
  <c r="G391" i="5"/>
  <c r="D390" i="5"/>
  <c r="C390" i="5"/>
  <c r="E262" i="10"/>
  <c r="H261" i="10"/>
  <c r="T261" i="10"/>
  <c r="U261" i="10"/>
  <c r="V261" i="10"/>
  <c r="F262" i="10"/>
  <c r="K262" i="10"/>
  <c r="L263" i="10"/>
  <c r="L198" i="9"/>
  <c r="B198" i="9"/>
  <c r="U238" i="12"/>
  <c r="V238" i="12"/>
  <c r="H238" i="12"/>
  <c r="E239" i="12"/>
  <c r="O262" i="10"/>
  <c r="M263" i="10"/>
  <c r="B263" i="10"/>
  <c r="Q262" i="10"/>
  <c r="R262" i="10"/>
  <c r="S262" i="10"/>
  <c r="P262" i="10"/>
  <c r="H390" i="5"/>
  <c r="E391" i="5"/>
  <c r="F391" i="5"/>
  <c r="B392" i="5"/>
  <c r="G198" i="9"/>
  <c r="N199" i="9"/>
  <c r="C197" i="9"/>
  <c r="D197" i="9"/>
  <c r="J199" i="9"/>
  <c r="M240" i="12"/>
  <c r="P239" i="12"/>
  <c r="Q239" i="12"/>
  <c r="R239" i="12"/>
  <c r="O239" i="12"/>
  <c r="S239" i="12"/>
  <c r="F239" i="12"/>
  <c r="K239" i="12"/>
  <c r="L240" i="12"/>
  <c r="G263" i="10"/>
  <c r="N264" i="10"/>
  <c r="D262" i="10"/>
  <c r="C262" i="10"/>
  <c r="J264" i="10"/>
  <c r="D391" i="5"/>
  <c r="G392" i="5"/>
  <c r="C391" i="5"/>
  <c r="E198" i="9"/>
  <c r="H197" i="9"/>
  <c r="B240" i="12"/>
  <c r="G240" i="12"/>
  <c r="T262" i="10"/>
  <c r="H262" i="10"/>
  <c r="E263" i="10"/>
  <c r="U262" i="10"/>
  <c r="V262" i="10"/>
  <c r="F263" i="10"/>
  <c r="K263" i="10"/>
  <c r="L264" i="10"/>
  <c r="F198" i="9"/>
  <c r="K198" i="9"/>
  <c r="M199" i="9"/>
  <c r="H391" i="5"/>
  <c r="E392" i="5"/>
  <c r="F392" i="5"/>
  <c r="B393" i="5"/>
  <c r="D239" i="12"/>
  <c r="N241" i="12"/>
  <c r="C239" i="12"/>
  <c r="J241" i="12"/>
  <c r="D392" i="5"/>
  <c r="G393" i="5"/>
  <c r="C392" i="5"/>
  <c r="P263" i="10"/>
  <c r="O263" i="10"/>
  <c r="R263" i="10"/>
  <c r="M264" i="10"/>
  <c r="B264" i="10"/>
  <c r="Q263" i="10"/>
  <c r="S263" i="10"/>
  <c r="L199" i="9"/>
  <c r="B199" i="9"/>
  <c r="U239" i="12"/>
  <c r="V239" i="12"/>
  <c r="H239" i="12"/>
  <c r="T239" i="12"/>
  <c r="E240" i="12"/>
  <c r="G264" i="10"/>
  <c r="N265" i="10"/>
  <c r="D263" i="10"/>
  <c r="C263" i="10"/>
  <c r="J265" i="10"/>
  <c r="N200" i="9"/>
  <c r="G199" i="9"/>
  <c r="D198" i="9"/>
  <c r="C198" i="9"/>
  <c r="J200" i="9"/>
  <c r="H392" i="5"/>
  <c r="E393" i="5"/>
  <c r="F393" i="5"/>
  <c r="B394" i="5"/>
  <c r="O240" i="12"/>
  <c r="F240" i="12"/>
  <c r="K240" i="12"/>
  <c r="L241" i="12"/>
  <c r="Q240" i="12"/>
  <c r="R240" i="12"/>
  <c r="S240" i="12"/>
  <c r="P240" i="12"/>
  <c r="M241" i="12"/>
  <c r="E264" i="10"/>
  <c r="T263" i="10"/>
  <c r="H263" i="10"/>
  <c r="U263" i="10"/>
  <c r="V263" i="10"/>
  <c r="F264" i="10"/>
  <c r="K264" i="10"/>
  <c r="L265" i="10"/>
  <c r="E199" i="9"/>
  <c r="H198" i="9"/>
  <c r="D393" i="5"/>
  <c r="G394" i="5"/>
  <c r="C393" i="5"/>
  <c r="B241" i="12"/>
  <c r="M265" i="10"/>
  <c r="B265" i="10"/>
  <c r="O264" i="10"/>
  <c r="S264" i="10"/>
  <c r="P264" i="10"/>
  <c r="R264" i="10"/>
  <c r="Q264" i="10"/>
  <c r="H393" i="5"/>
  <c r="E394" i="5"/>
  <c r="F394" i="5"/>
  <c r="B395" i="5"/>
  <c r="F199" i="9"/>
  <c r="K199" i="9"/>
  <c r="M200" i="9"/>
  <c r="N242" i="12"/>
  <c r="J242" i="12"/>
  <c r="C240" i="12"/>
  <c r="G241" i="12"/>
  <c r="D240" i="12"/>
  <c r="N266" i="10"/>
  <c r="G265" i="10"/>
  <c r="D264" i="10"/>
  <c r="C264" i="10"/>
  <c r="J266" i="10"/>
  <c r="G395" i="5"/>
  <c r="D394" i="5"/>
  <c r="C394" i="5"/>
  <c r="L200" i="9"/>
  <c r="B200" i="9"/>
  <c r="U240" i="12"/>
  <c r="V240" i="12"/>
  <c r="E241" i="12"/>
  <c r="T240" i="12"/>
  <c r="H240" i="12"/>
  <c r="T264" i="10"/>
  <c r="U264" i="10"/>
  <c r="V264" i="10"/>
  <c r="F265" i="10"/>
  <c r="K265" i="10"/>
  <c r="L266" i="10"/>
  <c r="H264" i="10"/>
  <c r="E265" i="10"/>
  <c r="G200" i="9"/>
  <c r="N201" i="9"/>
  <c r="D199" i="9"/>
  <c r="C199" i="9"/>
  <c r="J201" i="9"/>
  <c r="H394" i="5"/>
  <c r="E395" i="5"/>
  <c r="F395" i="5"/>
  <c r="B396" i="5"/>
  <c r="R241" i="12"/>
  <c r="M242" i="12"/>
  <c r="S241" i="12"/>
  <c r="P241" i="12"/>
  <c r="O241" i="12"/>
  <c r="F241" i="12"/>
  <c r="K241" i="12"/>
  <c r="L242" i="12"/>
  <c r="Q241" i="12"/>
  <c r="R265" i="10"/>
  <c r="O265" i="10"/>
  <c r="S265" i="10"/>
  <c r="P265" i="10"/>
  <c r="Q265" i="10"/>
  <c r="M266" i="10"/>
  <c r="B266" i="10"/>
  <c r="G396" i="5"/>
  <c r="D395" i="5"/>
  <c r="C395" i="5"/>
  <c r="H199" i="9"/>
  <c r="E200" i="9"/>
  <c r="B242" i="12"/>
  <c r="D241" i="12"/>
  <c r="G266" i="10"/>
  <c r="N267" i="10"/>
  <c r="D265" i="10"/>
  <c r="C265" i="10"/>
  <c r="J267" i="10"/>
  <c r="M201" i="9"/>
  <c r="F200" i="9"/>
  <c r="K200" i="9"/>
  <c r="H395" i="5"/>
  <c r="E396" i="5"/>
  <c r="F396" i="5"/>
  <c r="B397" i="5"/>
  <c r="N243" i="12"/>
  <c r="J243" i="12"/>
  <c r="G242" i="12"/>
  <c r="C241" i="12"/>
  <c r="T241" i="12"/>
  <c r="G397" i="5"/>
  <c r="D396" i="5"/>
  <c r="C396" i="5"/>
  <c r="L201" i="9"/>
  <c r="B201" i="9"/>
  <c r="T265" i="10"/>
  <c r="E266" i="10"/>
  <c r="H265" i="10"/>
  <c r="U265" i="10"/>
  <c r="V265" i="10"/>
  <c r="F266" i="10"/>
  <c r="K266" i="10"/>
  <c r="L267" i="10"/>
  <c r="H241" i="12"/>
  <c r="U241" i="12"/>
  <c r="V241" i="12"/>
  <c r="E242" i="12"/>
  <c r="S242" i="12"/>
  <c r="D200" i="9"/>
  <c r="G201" i="9"/>
  <c r="N202" i="9"/>
  <c r="C200" i="9"/>
  <c r="J202" i="9"/>
  <c r="S266" i="10"/>
  <c r="P266" i="10"/>
  <c r="Q266" i="10"/>
  <c r="M267" i="10"/>
  <c r="B267" i="10"/>
  <c r="R266" i="10"/>
  <c r="O266" i="10"/>
  <c r="H396" i="5"/>
  <c r="E397" i="5"/>
  <c r="F397" i="5"/>
  <c r="B398" i="5"/>
  <c r="O242" i="12"/>
  <c r="F242" i="12"/>
  <c r="K242" i="12"/>
  <c r="L243" i="12"/>
  <c r="M243" i="12"/>
  <c r="B243" i="12"/>
  <c r="C242" i="12"/>
  <c r="E243" i="12"/>
  <c r="M244" i="12"/>
  <c r="Q242" i="12"/>
  <c r="R242" i="12"/>
  <c r="P242" i="12"/>
  <c r="N268" i="10"/>
  <c r="G267" i="10"/>
  <c r="D266" i="10"/>
  <c r="C266" i="10"/>
  <c r="J268" i="10"/>
  <c r="D397" i="5"/>
  <c r="G398" i="5"/>
  <c r="C397" i="5"/>
  <c r="H200" i="9"/>
  <c r="E201" i="9"/>
  <c r="N244" i="12"/>
  <c r="J244" i="12"/>
  <c r="D242" i="12"/>
  <c r="G243" i="12"/>
  <c r="R243" i="12"/>
  <c r="F243" i="12"/>
  <c r="K243" i="12"/>
  <c r="L244" i="12"/>
  <c r="H242" i="12"/>
  <c r="U242" i="12"/>
  <c r="V242" i="12"/>
  <c r="T242" i="12"/>
  <c r="M202" i="9"/>
  <c r="F201" i="9"/>
  <c r="K201" i="9"/>
  <c r="E267" i="10"/>
  <c r="T266" i="10"/>
  <c r="H266" i="10"/>
  <c r="U266" i="10"/>
  <c r="V266" i="10"/>
  <c r="F267" i="10"/>
  <c r="K267" i="10"/>
  <c r="L268" i="10"/>
  <c r="H397" i="5"/>
  <c r="E398" i="5"/>
  <c r="F398" i="5"/>
  <c r="B399" i="5"/>
  <c r="B244" i="12"/>
  <c r="D243" i="12"/>
  <c r="P243" i="12"/>
  <c r="O243" i="12"/>
  <c r="Q243" i="12"/>
  <c r="S243" i="12"/>
  <c r="G399" i="5"/>
  <c r="D398" i="5"/>
  <c r="C398" i="5"/>
  <c r="Q267" i="10"/>
  <c r="R267" i="10"/>
  <c r="S267" i="10"/>
  <c r="P267" i="10"/>
  <c r="M268" i="10"/>
  <c r="B268" i="10"/>
  <c r="O267" i="10"/>
  <c r="B202" i="9"/>
  <c r="L202" i="9"/>
  <c r="J245" i="12"/>
  <c r="G244" i="12"/>
  <c r="N245" i="12"/>
  <c r="C243" i="12"/>
  <c r="E244" i="12"/>
  <c r="D267" i="10"/>
  <c r="N269" i="10"/>
  <c r="G268" i="10"/>
  <c r="C267" i="10"/>
  <c r="J269" i="10"/>
  <c r="N203" i="9"/>
  <c r="D201" i="9"/>
  <c r="G202" i="9"/>
  <c r="C201" i="9"/>
  <c r="J203" i="9"/>
  <c r="H398" i="5"/>
  <c r="E399" i="5"/>
  <c r="F399" i="5"/>
  <c r="B400" i="5"/>
  <c r="H243" i="12"/>
  <c r="S244" i="12"/>
  <c r="U243" i="12"/>
  <c r="V243" i="12"/>
  <c r="Q244" i="12"/>
  <c r="R244" i="12"/>
  <c r="T243" i="12"/>
  <c r="F244" i="12"/>
  <c r="K244" i="12"/>
  <c r="L245" i="12"/>
  <c r="O244" i="12"/>
  <c r="M245" i="12"/>
  <c r="P244" i="12"/>
  <c r="T267" i="10"/>
  <c r="E268" i="10"/>
  <c r="H267" i="10"/>
  <c r="U267" i="10"/>
  <c r="V267" i="10"/>
  <c r="F268" i="10"/>
  <c r="K268" i="10"/>
  <c r="L269" i="10"/>
  <c r="G400" i="5"/>
  <c r="D399" i="5"/>
  <c r="C399" i="5"/>
  <c r="H201" i="9"/>
  <c r="E202" i="9"/>
  <c r="B245" i="12"/>
  <c r="N246" i="12"/>
  <c r="H399" i="5"/>
  <c r="E400" i="5"/>
  <c r="F400" i="5"/>
  <c r="B401" i="5"/>
  <c r="F202" i="9"/>
  <c r="K202" i="9"/>
  <c r="M203" i="9"/>
  <c r="M269" i="10"/>
  <c r="B269" i="10"/>
  <c r="P268" i="10"/>
  <c r="S268" i="10"/>
  <c r="Q268" i="10"/>
  <c r="R268" i="10"/>
  <c r="O268" i="10"/>
  <c r="D244" i="12"/>
  <c r="C244" i="12"/>
  <c r="E245" i="12"/>
  <c r="G245" i="12"/>
  <c r="J246" i="12"/>
  <c r="T244" i="12"/>
  <c r="U244" i="12"/>
  <c r="V244" i="12"/>
  <c r="H244" i="12"/>
  <c r="N270" i="10"/>
  <c r="G269" i="10"/>
  <c r="D268" i="10"/>
  <c r="C268" i="10"/>
  <c r="J270" i="10"/>
  <c r="L203" i="9"/>
  <c r="B203" i="9"/>
  <c r="G401" i="5"/>
  <c r="D400" i="5"/>
  <c r="C400" i="5"/>
  <c r="Q245" i="12"/>
  <c r="S245" i="12"/>
  <c r="F245" i="12"/>
  <c r="K245" i="12"/>
  <c r="L246" i="12"/>
  <c r="M246" i="12"/>
  <c r="P245" i="12"/>
  <c r="R245" i="12"/>
  <c r="O245" i="12"/>
  <c r="T268" i="10"/>
  <c r="E269" i="10"/>
  <c r="H268" i="10"/>
  <c r="U268" i="10"/>
  <c r="V268" i="10"/>
  <c r="F269" i="10"/>
  <c r="K269" i="10"/>
  <c r="L270" i="10"/>
  <c r="H400" i="5"/>
  <c r="E401" i="5"/>
  <c r="F401" i="5"/>
  <c r="B402" i="5"/>
  <c r="G203" i="9"/>
  <c r="D202" i="9"/>
  <c r="N204" i="9"/>
  <c r="C202" i="9"/>
  <c r="J204" i="9"/>
  <c r="B246" i="12"/>
  <c r="G246" i="12"/>
  <c r="G402" i="5"/>
  <c r="D401" i="5"/>
  <c r="C401" i="5"/>
  <c r="R269" i="10"/>
  <c r="Q269" i="10"/>
  <c r="P269" i="10"/>
  <c r="O269" i="10"/>
  <c r="M270" i="10"/>
  <c r="B270" i="10"/>
  <c r="S269" i="10"/>
  <c r="H202" i="9"/>
  <c r="E203" i="9"/>
  <c r="J247" i="12"/>
  <c r="N247" i="12"/>
  <c r="D245" i="12"/>
  <c r="C245" i="12"/>
  <c r="E246" i="12"/>
  <c r="N271" i="10"/>
  <c r="D269" i="10"/>
  <c r="G270" i="10"/>
  <c r="C269" i="10"/>
  <c r="J271" i="10"/>
  <c r="H401" i="5"/>
  <c r="E402" i="5"/>
  <c r="F402" i="5"/>
  <c r="B403" i="5"/>
  <c r="M204" i="9"/>
  <c r="F203" i="9"/>
  <c r="K203" i="9"/>
  <c r="T245" i="12"/>
  <c r="U245" i="12"/>
  <c r="V245" i="12"/>
  <c r="H245" i="12"/>
  <c r="P246" i="12"/>
  <c r="M247" i="12"/>
  <c r="F246" i="12"/>
  <c r="K246" i="12"/>
  <c r="L247" i="12"/>
  <c r="S246" i="12"/>
  <c r="R246" i="12"/>
  <c r="O246" i="12"/>
  <c r="Q246" i="12"/>
  <c r="G403" i="5"/>
  <c r="D402" i="5"/>
  <c r="C402" i="5"/>
  <c r="H269" i="10"/>
  <c r="U269" i="10"/>
  <c r="V269" i="10"/>
  <c r="F270" i="10"/>
  <c r="K270" i="10"/>
  <c r="L271" i="10"/>
  <c r="E270" i="10"/>
  <c r="T269" i="10"/>
  <c r="B204" i="9"/>
  <c r="L204" i="9"/>
  <c r="B247" i="12"/>
  <c r="N248" i="12"/>
  <c r="N205" i="9"/>
  <c r="D203" i="9"/>
  <c r="G204" i="9"/>
  <c r="C203" i="9"/>
  <c r="J205" i="9"/>
  <c r="R270" i="10"/>
  <c r="O270" i="10"/>
  <c r="M271" i="10"/>
  <c r="B271" i="10"/>
  <c r="Q270" i="10"/>
  <c r="S270" i="10"/>
  <c r="P270" i="10"/>
  <c r="H402" i="5"/>
  <c r="E403" i="5"/>
  <c r="F403" i="5"/>
  <c r="B404" i="5"/>
  <c r="C246" i="12"/>
  <c r="E247" i="12"/>
  <c r="J248" i="12"/>
  <c r="G247" i="12"/>
  <c r="D246" i="12"/>
  <c r="D403" i="5"/>
  <c r="G404" i="5"/>
  <c r="C403" i="5"/>
  <c r="H203" i="9"/>
  <c r="E204" i="9"/>
  <c r="D270" i="10"/>
  <c r="N272" i="10"/>
  <c r="G271" i="10"/>
  <c r="C270" i="10"/>
  <c r="J272" i="10"/>
  <c r="U246" i="12"/>
  <c r="V246" i="12"/>
  <c r="H246" i="12"/>
  <c r="T246" i="12"/>
  <c r="M248" i="12"/>
  <c r="R247" i="12"/>
  <c r="S247" i="12"/>
  <c r="O247" i="12"/>
  <c r="F247" i="12"/>
  <c r="K247" i="12"/>
  <c r="L248" i="12"/>
  <c r="Q247" i="12"/>
  <c r="P247" i="12"/>
  <c r="M205" i="9"/>
  <c r="F204" i="9"/>
  <c r="K204" i="9"/>
  <c r="H403" i="5"/>
  <c r="E404" i="5"/>
  <c r="F404" i="5"/>
  <c r="B405" i="5"/>
  <c r="T270" i="10"/>
  <c r="U270" i="10"/>
  <c r="V270" i="10"/>
  <c r="F271" i="10"/>
  <c r="K271" i="10"/>
  <c r="L272" i="10"/>
  <c r="E271" i="10"/>
  <c r="H270" i="10"/>
  <c r="B248" i="12"/>
  <c r="C247" i="12"/>
  <c r="E248" i="12"/>
  <c r="M249" i="12"/>
  <c r="M272" i="10"/>
  <c r="B272" i="10"/>
  <c r="Q271" i="10"/>
  <c r="P271" i="10"/>
  <c r="R271" i="10"/>
  <c r="O271" i="10"/>
  <c r="S271" i="10"/>
  <c r="D404" i="5"/>
  <c r="G405" i="5"/>
  <c r="C404" i="5"/>
  <c r="B205" i="9"/>
  <c r="L205" i="9"/>
  <c r="N249" i="12"/>
  <c r="D247" i="12"/>
  <c r="J249" i="12"/>
  <c r="T247" i="12"/>
  <c r="H247" i="12"/>
  <c r="U247" i="12"/>
  <c r="V247" i="12"/>
  <c r="F248" i="12"/>
  <c r="K248" i="12"/>
  <c r="L249" i="12"/>
  <c r="G248" i="12"/>
  <c r="P248" i="12"/>
  <c r="N273" i="10"/>
  <c r="G272" i="10"/>
  <c r="D271" i="10"/>
  <c r="C271" i="10"/>
  <c r="J273" i="10"/>
  <c r="G205" i="9"/>
  <c r="D204" i="9"/>
  <c r="N206" i="9"/>
  <c r="C204" i="9"/>
  <c r="J206" i="9"/>
  <c r="H404" i="5"/>
  <c r="E405" i="5"/>
  <c r="F405" i="5"/>
  <c r="B406" i="5"/>
  <c r="B249" i="12"/>
  <c r="G249" i="12"/>
  <c r="S248" i="12"/>
  <c r="Q248" i="12"/>
  <c r="R248" i="12"/>
  <c r="O248" i="12"/>
  <c r="T271" i="10"/>
  <c r="U271" i="10"/>
  <c r="V271" i="10"/>
  <c r="F272" i="10"/>
  <c r="K272" i="10"/>
  <c r="L273" i="10"/>
  <c r="H271" i="10"/>
  <c r="E272" i="10"/>
  <c r="H204" i="9"/>
  <c r="E205" i="9"/>
  <c r="G406" i="5"/>
  <c r="D405" i="5"/>
  <c r="C405" i="5"/>
  <c r="J250" i="12"/>
  <c r="C248" i="12"/>
  <c r="H248" i="12"/>
  <c r="N250" i="12"/>
  <c r="D248" i="12"/>
  <c r="R272" i="10"/>
  <c r="O272" i="10"/>
  <c r="P272" i="10"/>
  <c r="Q272" i="10"/>
  <c r="M273" i="10"/>
  <c r="B273" i="10"/>
  <c r="S272" i="10"/>
  <c r="H405" i="5"/>
  <c r="E406" i="5"/>
  <c r="F406" i="5"/>
  <c r="B407" i="5"/>
  <c r="M206" i="9"/>
  <c r="F205" i="9"/>
  <c r="K205" i="9"/>
  <c r="E249" i="12"/>
  <c r="R249" i="12"/>
  <c r="T248" i="12"/>
  <c r="U248" i="12"/>
  <c r="V248" i="12"/>
  <c r="N274" i="10"/>
  <c r="D272" i="10"/>
  <c r="G273" i="10"/>
  <c r="C272" i="10"/>
  <c r="J274" i="10"/>
  <c r="L206" i="9"/>
  <c r="B206" i="9"/>
  <c r="D406" i="5"/>
  <c r="G407" i="5"/>
  <c r="C406" i="5"/>
  <c r="P249" i="12"/>
  <c r="F249" i="12"/>
  <c r="K249" i="12"/>
  <c r="L250" i="12"/>
  <c r="O249" i="12"/>
  <c r="Q249" i="12"/>
  <c r="M250" i="12"/>
  <c r="S249" i="12"/>
  <c r="T272" i="10"/>
  <c r="H272" i="10"/>
  <c r="E273" i="10"/>
  <c r="U272" i="10"/>
  <c r="V272" i="10"/>
  <c r="F273" i="10"/>
  <c r="K273" i="10"/>
  <c r="L274" i="10"/>
  <c r="H406" i="5"/>
  <c r="E407" i="5"/>
  <c r="F407" i="5"/>
  <c r="B408" i="5"/>
  <c r="N207" i="9"/>
  <c r="D205" i="9"/>
  <c r="G206" i="9"/>
  <c r="C205" i="9"/>
  <c r="J207" i="9"/>
  <c r="B250" i="12"/>
  <c r="C249" i="12"/>
  <c r="U249" i="12"/>
  <c r="V249" i="12"/>
  <c r="G408" i="5"/>
  <c r="D407" i="5"/>
  <c r="C407" i="5"/>
  <c r="P273" i="10"/>
  <c r="R273" i="10"/>
  <c r="S273" i="10"/>
  <c r="O273" i="10"/>
  <c r="Q273" i="10"/>
  <c r="M274" i="10"/>
  <c r="B274" i="10"/>
  <c r="E206" i="9"/>
  <c r="H205" i="9"/>
  <c r="E250" i="12"/>
  <c r="F250" i="12"/>
  <c r="K250" i="12"/>
  <c r="L251" i="12"/>
  <c r="T249" i="12"/>
  <c r="H249" i="12"/>
  <c r="N251" i="12"/>
  <c r="D249" i="12"/>
  <c r="J251" i="12"/>
  <c r="G250" i="12"/>
  <c r="G274" i="10"/>
  <c r="D273" i="10"/>
  <c r="N275" i="10"/>
  <c r="C273" i="10"/>
  <c r="J275" i="10"/>
  <c r="H407" i="5"/>
  <c r="E408" i="5"/>
  <c r="F408" i="5"/>
  <c r="B409" i="5"/>
  <c r="M207" i="9"/>
  <c r="F206" i="9"/>
  <c r="K206" i="9"/>
  <c r="O250" i="12"/>
  <c r="M251" i="12"/>
  <c r="P250" i="12"/>
  <c r="S250" i="12"/>
  <c r="Q250" i="12"/>
  <c r="R250" i="12"/>
  <c r="B251" i="12"/>
  <c r="L207" i="9"/>
  <c r="B207" i="9"/>
  <c r="G409" i="5"/>
  <c r="D408" i="5"/>
  <c r="C408" i="5"/>
  <c r="H273" i="10"/>
  <c r="T273" i="10"/>
  <c r="E274" i="10"/>
  <c r="U273" i="10"/>
  <c r="V273" i="10"/>
  <c r="F274" i="10"/>
  <c r="K274" i="10"/>
  <c r="L275" i="10"/>
  <c r="D250" i="12"/>
  <c r="G251" i="12"/>
  <c r="C250" i="12"/>
  <c r="N252" i="12"/>
  <c r="J252" i="12"/>
  <c r="H408" i="5"/>
  <c r="E409" i="5"/>
  <c r="F409" i="5"/>
  <c r="B410" i="5"/>
  <c r="N208" i="9"/>
  <c r="D206" i="9"/>
  <c r="G207" i="9"/>
  <c r="C206" i="9"/>
  <c r="J208" i="9"/>
  <c r="O274" i="10"/>
  <c r="M275" i="10"/>
  <c r="B275" i="10"/>
  <c r="R274" i="10"/>
  <c r="P274" i="10"/>
  <c r="Q274" i="10"/>
  <c r="S274" i="10"/>
  <c r="E251" i="12"/>
  <c r="T250" i="12"/>
  <c r="H250" i="12"/>
  <c r="U250" i="12"/>
  <c r="V250" i="12"/>
  <c r="N276" i="10"/>
  <c r="G275" i="10"/>
  <c r="D274" i="10"/>
  <c r="C274" i="10"/>
  <c r="J276" i="10"/>
  <c r="E207" i="9"/>
  <c r="H206" i="9"/>
  <c r="G410" i="5"/>
  <c r="D409" i="5"/>
  <c r="C409" i="5"/>
  <c r="S251" i="12"/>
  <c r="P251" i="12"/>
  <c r="Q251" i="12"/>
  <c r="O251" i="12"/>
  <c r="R251" i="12"/>
  <c r="M252" i="12"/>
  <c r="F251" i="12"/>
  <c r="K251" i="12"/>
  <c r="L252" i="12"/>
  <c r="H409" i="5"/>
  <c r="E410" i="5"/>
  <c r="F410" i="5"/>
  <c r="B411" i="5"/>
  <c r="H274" i="10"/>
  <c r="E275" i="10"/>
  <c r="T274" i="10"/>
  <c r="U274" i="10"/>
  <c r="V274" i="10"/>
  <c r="F275" i="10"/>
  <c r="K275" i="10"/>
  <c r="L276" i="10"/>
  <c r="F207" i="9"/>
  <c r="K207" i="9"/>
  <c r="M208" i="9"/>
  <c r="B252" i="12"/>
  <c r="J253" i="12"/>
  <c r="L208" i="9"/>
  <c r="B208" i="9"/>
  <c r="P275" i="10"/>
  <c r="R275" i="10"/>
  <c r="M276" i="10"/>
  <c r="B276" i="10"/>
  <c r="S275" i="10"/>
  <c r="Q275" i="10"/>
  <c r="O275" i="10"/>
  <c r="D410" i="5"/>
  <c r="G411" i="5"/>
  <c r="C410" i="5"/>
  <c r="C251" i="12"/>
  <c r="U251" i="12"/>
  <c r="V251" i="12"/>
  <c r="N253" i="12"/>
  <c r="G252" i="12"/>
  <c r="D251" i="12"/>
  <c r="D275" i="10"/>
  <c r="G276" i="10"/>
  <c r="N277" i="10"/>
  <c r="C275" i="10"/>
  <c r="J277" i="10"/>
  <c r="H410" i="5"/>
  <c r="E411" i="5"/>
  <c r="F411" i="5"/>
  <c r="B412" i="5"/>
  <c r="D207" i="9"/>
  <c r="N209" i="9"/>
  <c r="G208" i="9"/>
  <c r="C207" i="9"/>
  <c r="J209" i="9"/>
  <c r="E252" i="12"/>
  <c r="R252" i="12"/>
  <c r="H251" i="12"/>
  <c r="T251" i="12"/>
  <c r="G412" i="5"/>
  <c r="D411" i="5"/>
  <c r="C411" i="5"/>
  <c r="E208" i="9"/>
  <c r="H207" i="9"/>
  <c r="H275" i="10"/>
  <c r="E276" i="10"/>
  <c r="T275" i="10"/>
  <c r="U275" i="10"/>
  <c r="V275" i="10"/>
  <c r="F276" i="10"/>
  <c r="K276" i="10"/>
  <c r="L277" i="10"/>
  <c r="F252" i="12"/>
  <c r="K252" i="12"/>
  <c r="L253" i="12"/>
  <c r="Q252" i="12"/>
  <c r="O252" i="12"/>
  <c r="P252" i="12"/>
  <c r="S252" i="12"/>
  <c r="M253" i="12"/>
  <c r="R276" i="10"/>
  <c r="O276" i="10"/>
  <c r="P276" i="10"/>
  <c r="S276" i="10"/>
  <c r="Q276" i="10"/>
  <c r="M277" i="10"/>
  <c r="B277" i="10"/>
  <c r="H411" i="5"/>
  <c r="E412" i="5"/>
  <c r="F412" i="5"/>
  <c r="B413" i="5"/>
  <c r="F208" i="9"/>
  <c r="K208" i="9"/>
  <c r="M209" i="9"/>
  <c r="B253" i="12"/>
  <c r="D252" i="12"/>
  <c r="N278" i="10"/>
  <c r="G277" i="10"/>
  <c r="D276" i="10"/>
  <c r="C276" i="10"/>
  <c r="J278" i="10"/>
  <c r="G413" i="5"/>
  <c r="D412" i="5"/>
  <c r="C412" i="5"/>
  <c r="B209" i="9"/>
  <c r="L209" i="9"/>
  <c r="G253" i="12"/>
  <c r="J254" i="12"/>
  <c r="C252" i="12"/>
  <c r="H252" i="12"/>
  <c r="N254" i="12"/>
  <c r="U276" i="10"/>
  <c r="V276" i="10"/>
  <c r="F277" i="10"/>
  <c r="K277" i="10"/>
  <c r="L278" i="10"/>
  <c r="E277" i="10"/>
  <c r="H276" i="10"/>
  <c r="T276" i="10"/>
  <c r="G209" i="9"/>
  <c r="D208" i="9"/>
  <c r="N210" i="9"/>
  <c r="C208" i="9"/>
  <c r="J210" i="9"/>
  <c r="H412" i="5"/>
  <c r="E413" i="5"/>
  <c r="F413" i="5"/>
  <c r="B414" i="5"/>
  <c r="U252" i="12"/>
  <c r="V252" i="12"/>
  <c r="T252" i="12"/>
  <c r="E253" i="12"/>
  <c r="H208" i="9"/>
  <c r="E209" i="9"/>
  <c r="D413" i="5"/>
  <c r="G414" i="5"/>
  <c r="C413" i="5"/>
  <c r="Q277" i="10"/>
  <c r="P277" i="10"/>
  <c r="S277" i="10"/>
  <c r="O277" i="10"/>
  <c r="M278" i="10"/>
  <c r="B278" i="10"/>
  <c r="R277" i="10"/>
  <c r="S253" i="12"/>
  <c r="R253" i="12"/>
  <c r="O253" i="12"/>
  <c r="Q253" i="12"/>
  <c r="P253" i="12"/>
  <c r="F253" i="12"/>
  <c r="K253" i="12"/>
  <c r="L254" i="12"/>
  <c r="M254" i="12"/>
  <c r="D277" i="10"/>
  <c r="N279" i="10"/>
  <c r="G278" i="10"/>
  <c r="C277" i="10"/>
  <c r="J279" i="10"/>
  <c r="H413" i="5"/>
  <c r="E414" i="5"/>
  <c r="F414" i="5"/>
  <c r="B415" i="5"/>
  <c r="F209" i="9"/>
  <c r="K209" i="9"/>
  <c r="M210" i="9"/>
  <c r="B254" i="12"/>
  <c r="N255" i="12"/>
  <c r="G415" i="5"/>
  <c r="D414" i="5"/>
  <c r="C414" i="5"/>
  <c r="E278" i="10"/>
  <c r="T277" i="10"/>
  <c r="H277" i="10"/>
  <c r="U277" i="10"/>
  <c r="V277" i="10"/>
  <c r="F278" i="10"/>
  <c r="K278" i="10"/>
  <c r="L279" i="10"/>
  <c r="L210" i="9"/>
  <c r="B210" i="9"/>
  <c r="C253" i="12"/>
  <c r="T253" i="12"/>
  <c r="J255" i="12"/>
  <c r="D253" i="12"/>
  <c r="G254" i="12"/>
  <c r="S278" i="10"/>
  <c r="M279" i="10"/>
  <c r="B279" i="10"/>
  <c r="O278" i="10"/>
  <c r="R278" i="10"/>
  <c r="Q278" i="10"/>
  <c r="P278" i="10"/>
  <c r="H414" i="5"/>
  <c r="E415" i="5"/>
  <c r="F415" i="5"/>
  <c r="B416" i="5"/>
  <c r="G210" i="9"/>
  <c r="N211" i="9"/>
  <c r="D209" i="9"/>
  <c r="C209" i="9"/>
  <c r="J211" i="9"/>
  <c r="H253" i="12"/>
  <c r="U253" i="12"/>
  <c r="V253" i="12"/>
  <c r="E254" i="12"/>
  <c r="S254" i="12"/>
  <c r="G279" i="10"/>
  <c r="N280" i="10"/>
  <c r="D278" i="10"/>
  <c r="C278" i="10"/>
  <c r="J280" i="10"/>
  <c r="H209" i="9"/>
  <c r="E210" i="9"/>
  <c r="G416" i="5"/>
  <c r="D415" i="5"/>
  <c r="C415" i="5"/>
  <c r="M255" i="12"/>
  <c r="R254" i="12"/>
  <c r="O254" i="12"/>
  <c r="P254" i="12"/>
  <c r="F254" i="12"/>
  <c r="K254" i="12"/>
  <c r="L255" i="12"/>
  <c r="Q254" i="12"/>
  <c r="H415" i="5"/>
  <c r="E416" i="5"/>
  <c r="F416" i="5"/>
  <c r="B417" i="5"/>
  <c r="T278" i="10"/>
  <c r="E279" i="10"/>
  <c r="U278" i="10"/>
  <c r="V278" i="10"/>
  <c r="F279" i="10"/>
  <c r="K279" i="10"/>
  <c r="L280" i="10"/>
  <c r="H278" i="10"/>
  <c r="M211" i="9"/>
  <c r="F210" i="9"/>
  <c r="K210" i="9"/>
  <c r="B255" i="12"/>
  <c r="N256" i="12"/>
  <c r="L211" i="9"/>
  <c r="B211" i="9"/>
  <c r="S279" i="10"/>
  <c r="P279" i="10"/>
  <c r="O279" i="10"/>
  <c r="R279" i="10"/>
  <c r="M280" i="10"/>
  <c r="B280" i="10"/>
  <c r="Q279" i="10"/>
  <c r="G417" i="5"/>
  <c r="D416" i="5"/>
  <c r="C416" i="5"/>
  <c r="G255" i="12"/>
  <c r="D254" i="12"/>
  <c r="C254" i="12"/>
  <c r="T254" i="12"/>
  <c r="J256" i="12"/>
  <c r="D279" i="10"/>
  <c r="G280" i="10"/>
  <c r="N281" i="10"/>
  <c r="C279" i="10"/>
  <c r="J281" i="10"/>
  <c r="N212" i="9"/>
  <c r="D210" i="9"/>
  <c r="G211" i="9"/>
  <c r="C210" i="9"/>
  <c r="J212" i="9"/>
  <c r="H416" i="5"/>
  <c r="E417" i="5"/>
  <c r="F417" i="5"/>
  <c r="B418" i="5"/>
  <c r="U254" i="12"/>
  <c r="V254" i="12"/>
  <c r="E255" i="12"/>
  <c r="O255" i="12"/>
  <c r="H254" i="12"/>
  <c r="D417" i="5"/>
  <c r="G418" i="5"/>
  <c r="C417" i="5"/>
  <c r="H279" i="10"/>
  <c r="T279" i="10"/>
  <c r="E280" i="10"/>
  <c r="U279" i="10"/>
  <c r="V279" i="10"/>
  <c r="F280" i="10"/>
  <c r="K280" i="10"/>
  <c r="L281" i="10"/>
  <c r="E211" i="9"/>
  <c r="H210" i="9"/>
  <c r="F255" i="12"/>
  <c r="K255" i="12"/>
  <c r="L256" i="12"/>
  <c r="S255" i="12"/>
  <c r="Q255" i="12"/>
  <c r="R255" i="12"/>
  <c r="P255" i="12"/>
  <c r="M256" i="12"/>
  <c r="P280" i="10"/>
  <c r="O280" i="10"/>
  <c r="R280" i="10"/>
  <c r="Q280" i="10"/>
  <c r="M281" i="10"/>
  <c r="B281" i="10"/>
  <c r="S280" i="10"/>
  <c r="H417" i="5"/>
  <c r="E418" i="5"/>
  <c r="F418" i="5"/>
  <c r="B419" i="5"/>
  <c r="F211" i="9"/>
  <c r="K211" i="9"/>
  <c r="M212" i="9"/>
  <c r="B256" i="12"/>
  <c r="N257" i="12"/>
  <c r="G281" i="10"/>
  <c r="N282" i="10"/>
  <c r="D280" i="10"/>
  <c r="C280" i="10"/>
  <c r="J282" i="10"/>
  <c r="G419" i="5"/>
  <c r="D418" i="5"/>
  <c r="C418" i="5"/>
  <c r="B212" i="9"/>
  <c r="L212" i="9"/>
  <c r="D255" i="12"/>
  <c r="C255" i="12"/>
  <c r="E256" i="12"/>
  <c r="G256" i="12"/>
  <c r="J257" i="12"/>
  <c r="H280" i="10"/>
  <c r="E281" i="10"/>
  <c r="T280" i="10"/>
  <c r="U280" i="10"/>
  <c r="V280" i="10"/>
  <c r="F281" i="10"/>
  <c r="K281" i="10"/>
  <c r="L282" i="10"/>
  <c r="N213" i="9"/>
  <c r="G212" i="9"/>
  <c r="D211" i="9"/>
  <c r="C211" i="9"/>
  <c r="J213" i="9"/>
  <c r="H418" i="5"/>
  <c r="E419" i="5"/>
  <c r="F419" i="5"/>
  <c r="B420" i="5"/>
  <c r="O256" i="12"/>
  <c r="U255" i="12"/>
  <c r="V255" i="12"/>
  <c r="T255" i="12"/>
  <c r="H255" i="12"/>
  <c r="M257" i="12"/>
  <c r="Q256" i="12"/>
  <c r="F256" i="12"/>
  <c r="K256" i="12"/>
  <c r="L257" i="12"/>
  <c r="S256" i="12"/>
  <c r="R256" i="12"/>
  <c r="P256" i="12"/>
  <c r="H211" i="9"/>
  <c r="E212" i="9"/>
  <c r="D419" i="5"/>
  <c r="G420" i="5"/>
  <c r="C419" i="5"/>
  <c r="M282" i="10"/>
  <c r="B282" i="10"/>
  <c r="Q281" i="10"/>
  <c r="S281" i="10"/>
  <c r="R281" i="10"/>
  <c r="P281" i="10"/>
  <c r="O281" i="10"/>
  <c r="B257" i="12"/>
  <c r="C256" i="12"/>
  <c r="H256" i="12"/>
  <c r="D281" i="10"/>
  <c r="N283" i="10"/>
  <c r="G282" i="10"/>
  <c r="C281" i="10"/>
  <c r="J283" i="10"/>
  <c r="H419" i="5"/>
  <c r="E420" i="5"/>
  <c r="F420" i="5"/>
  <c r="B421" i="5"/>
  <c r="F212" i="9"/>
  <c r="K212" i="9"/>
  <c r="M213" i="9"/>
  <c r="U256" i="12"/>
  <c r="V256" i="12"/>
  <c r="E257" i="12"/>
  <c r="T256" i="12"/>
  <c r="D256" i="12"/>
  <c r="N258" i="12"/>
  <c r="J258" i="12"/>
  <c r="G257" i="12"/>
  <c r="O257" i="12"/>
  <c r="M258" i="12"/>
  <c r="F257" i="12"/>
  <c r="K257" i="12"/>
  <c r="L258" i="12"/>
  <c r="D420" i="5"/>
  <c r="G421" i="5"/>
  <c r="C420" i="5"/>
  <c r="E282" i="10"/>
  <c r="T281" i="10"/>
  <c r="H281" i="10"/>
  <c r="U281" i="10"/>
  <c r="V281" i="10"/>
  <c r="F282" i="10"/>
  <c r="K282" i="10"/>
  <c r="L283" i="10"/>
  <c r="B213" i="9"/>
  <c r="L213" i="9"/>
  <c r="P257" i="12"/>
  <c r="S257" i="12"/>
  <c r="Q257" i="12"/>
  <c r="R257" i="12"/>
  <c r="B258" i="12"/>
  <c r="J259" i="12"/>
  <c r="N214" i="9"/>
  <c r="D212" i="9"/>
  <c r="G213" i="9"/>
  <c r="C212" i="9"/>
  <c r="J214" i="9"/>
  <c r="S282" i="10"/>
  <c r="P282" i="10"/>
  <c r="Q282" i="10"/>
  <c r="M283" i="10"/>
  <c r="B283" i="10"/>
  <c r="O282" i="10"/>
  <c r="R282" i="10"/>
  <c r="H420" i="5"/>
  <c r="E421" i="5"/>
  <c r="F421" i="5"/>
  <c r="B422" i="5"/>
  <c r="D257" i="12"/>
  <c r="N259" i="12"/>
  <c r="G258" i="12"/>
  <c r="C257" i="12"/>
  <c r="U257" i="12"/>
  <c r="V257" i="12"/>
  <c r="G283" i="10"/>
  <c r="N284" i="10"/>
  <c r="D282" i="10"/>
  <c r="C282" i="10"/>
  <c r="J284" i="10"/>
  <c r="H212" i="9"/>
  <c r="E213" i="9"/>
  <c r="D421" i="5"/>
  <c r="G422" i="5"/>
  <c r="C421" i="5"/>
  <c r="T257" i="12"/>
  <c r="E258" i="12"/>
  <c r="R258" i="12"/>
  <c r="H257" i="12"/>
  <c r="H421" i="5"/>
  <c r="E422" i="5"/>
  <c r="F422" i="5"/>
  <c r="B423" i="5"/>
  <c r="T282" i="10"/>
  <c r="E283" i="10"/>
  <c r="H282" i="10"/>
  <c r="U282" i="10"/>
  <c r="V282" i="10"/>
  <c r="F283" i="10"/>
  <c r="K283" i="10"/>
  <c r="L284" i="10"/>
  <c r="F213" i="9"/>
  <c r="K213" i="9"/>
  <c r="M214" i="9"/>
  <c r="M259" i="12"/>
  <c r="Q258" i="12"/>
  <c r="O258" i="12"/>
  <c r="F258" i="12"/>
  <c r="K258" i="12"/>
  <c r="L259" i="12"/>
  <c r="P258" i="12"/>
  <c r="S258" i="12"/>
  <c r="L214" i="9"/>
  <c r="B214" i="9"/>
  <c r="M284" i="10"/>
  <c r="B284" i="10"/>
  <c r="O283" i="10"/>
  <c r="Q283" i="10"/>
  <c r="P283" i="10"/>
  <c r="R283" i="10"/>
  <c r="S283" i="10"/>
  <c r="G423" i="5"/>
  <c r="D422" i="5"/>
  <c r="C422" i="5"/>
  <c r="B259" i="12"/>
  <c r="G259" i="12"/>
  <c r="G284" i="10"/>
  <c r="N285" i="10"/>
  <c r="D283" i="10"/>
  <c r="C283" i="10"/>
  <c r="J285" i="10"/>
  <c r="D213" i="9"/>
  <c r="G214" i="9"/>
  <c r="N215" i="9"/>
  <c r="C213" i="9"/>
  <c r="J215" i="9"/>
  <c r="H422" i="5"/>
  <c r="E423" i="5"/>
  <c r="F423" i="5"/>
  <c r="B424" i="5"/>
  <c r="J260" i="12"/>
  <c r="N260" i="12"/>
  <c r="D258" i="12"/>
  <c r="C258" i="12"/>
  <c r="E259" i="12"/>
  <c r="S259" i="12"/>
  <c r="H283" i="10"/>
  <c r="T283" i="10"/>
  <c r="E284" i="10"/>
  <c r="U283" i="10"/>
  <c r="V283" i="10"/>
  <c r="F284" i="10"/>
  <c r="K284" i="10"/>
  <c r="L285" i="10"/>
  <c r="H213" i="9"/>
  <c r="E214" i="9"/>
  <c r="G424" i="5"/>
  <c r="D423" i="5"/>
  <c r="C423" i="5"/>
  <c r="T258" i="12"/>
  <c r="H258" i="12"/>
  <c r="R259" i="12"/>
  <c r="P259" i="12"/>
  <c r="F259" i="12"/>
  <c r="K259" i="12"/>
  <c r="L260" i="12"/>
  <c r="O259" i="12"/>
  <c r="M260" i="12"/>
  <c r="Q259" i="12"/>
  <c r="U258" i="12"/>
  <c r="V258" i="12"/>
  <c r="F214" i="9"/>
  <c r="K214" i="9"/>
  <c r="M215" i="9"/>
  <c r="S284" i="10"/>
  <c r="O284" i="10"/>
  <c r="Q284" i="10"/>
  <c r="R284" i="10"/>
  <c r="P284" i="10"/>
  <c r="M285" i="10"/>
  <c r="B285" i="10"/>
  <c r="H423" i="5"/>
  <c r="E424" i="5"/>
  <c r="F424" i="5"/>
  <c r="B425" i="5"/>
  <c r="B260" i="12"/>
  <c r="D259" i="12"/>
  <c r="N286" i="10"/>
  <c r="D284" i="10"/>
  <c r="G285" i="10"/>
  <c r="C284" i="10"/>
  <c r="J286" i="10"/>
  <c r="D424" i="5"/>
  <c r="G425" i="5"/>
  <c r="C424" i="5"/>
  <c r="B215" i="9"/>
  <c r="L215" i="9"/>
  <c r="N261" i="12"/>
  <c r="J261" i="12"/>
  <c r="C259" i="12"/>
  <c r="H259" i="12"/>
  <c r="G260" i="12"/>
  <c r="H284" i="10"/>
  <c r="T284" i="10"/>
  <c r="E285" i="10"/>
  <c r="U284" i="10"/>
  <c r="V284" i="10"/>
  <c r="F285" i="10"/>
  <c r="K285" i="10"/>
  <c r="L286" i="10"/>
  <c r="N216" i="9"/>
  <c r="D214" i="9"/>
  <c r="G215" i="9"/>
  <c r="C214" i="9"/>
  <c r="J216" i="9"/>
  <c r="H424" i="5"/>
  <c r="E425" i="5"/>
  <c r="F425" i="5"/>
  <c r="B426" i="5"/>
  <c r="U259" i="12"/>
  <c r="V259" i="12"/>
  <c r="E260" i="12"/>
  <c r="F260" i="12"/>
  <c r="K260" i="12"/>
  <c r="L261" i="12"/>
  <c r="T259" i="12"/>
  <c r="Q285" i="10"/>
  <c r="R285" i="10"/>
  <c r="M286" i="10"/>
  <c r="B286" i="10"/>
  <c r="S285" i="10"/>
  <c r="P285" i="10"/>
  <c r="O285" i="10"/>
  <c r="G426" i="5"/>
  <c r="D425" i="5"/>
  <c r="C425" i="5"/>
  <c r="H214" i="9"/>
  <c r="E215" i="9"/>
  <c r="Q260" i="12"/>
  <c r="P260" i="12"/>
  <c r="R260" i="12"/>
  <c r="O260" i="12"/>
  <c r="M261" i="12"/>
  <c r="B261" i="12"/>
  <c r="D260" i="12"/>
  <c r="S260" i="12"/>
  <c r="N287" i="10"/>
  <c r="D285" i="10"/>
  <c r="G286" i="10"/>
  <c r="C285" i="10"/>
  <c r="J287" i="10"/>
  <c r="M216" i="9"/>
  <c r="F215" i="9"/>
  <c r="K215" i="9"/>
  <c r="H425" i="5"/>
  <c r="E426" i="5"/>
  <c r="F426" i="5"/>
  <c r="B427" i="5"/>
  <c r="C260" i="12"/>
  <c r="E261" i="12"/>
  <c r="N262" i="12"/>
  <c r="G261" i="12"/>
  <c r="J262" i="12"/>
  <c r="T285" i="10"/>
  <c r="E286" i="10"/>
  <c r="H285" i="10"/>
  <c r="U285" i="10"/>
  <c r="V285" i="10"/>
  <c r="F286" i="10"/>
  <c r="K286" i="10"/>
  <c r="L287" i="10"/>
  <c r="D426" i="5"/>
  <c r="G427" i="5"/>
  <c r="C426" i="5"/>
  <c r="B216" i="9"/>
  <c r="L216" i="9"/>
  <c r="T260" i="12"/>
  <c r="H260" i="12"/>
  <c r="U260" i="12"/>
  <c r="V260" i="12"/>
  <c r="Q261" i="12"/>
  <c r="F261" i="12"/>
  <c r="K261" i="12"/>
  <c r="L262" i="12"/>
  <c r="S261" i="12"/>
  <c r="M262" i="12"/>
  <c r="P261" i="12"/>
  <c r="O261" i="12"/>
  <c r="R261" i="12"/>
  <c r="H426" i="5"/>
  <c r="E427" i="5"/>
  <c r="F427" i="5"/>
  <c r="B428" i="5"/>
  <c r="M287" i="10"/>
  <c r="B287" i="10"/>
  <c r="O286" i="10"/>
  <c r="Q286" i="10"/>
  <c r="P286" i="10"/>
  <c r="R286" i="10"/>
  <c r="S286" i="10"/>
  <c r="D215" i="9"/>
  <c r="N217" i="9"/>
  <c r="G216" i="9"/>
  <c r="C215" i="9"/>
  <c r="J217" i="9"/>
  <c r="B262" i="12"/>
  <c r="J263" i="12"/>
  <c r="G287" i="10"/>
  <c r="D286" i="10"/>
  <c r="N288" i="10"/>
  <c r="C286" i="10"/>
  <c r="J288" i="10"/>
  <c r="E216" i="9"/>
  <c r="H215" i="9"/>
  <c r="G428" i="5"/>
  <c r="D427" i="5"/>
  <c r="C427" i="5"/>
  <c r="G262" i="12"/>
  <c r="N263" i="12"/>
  <c r="C261" i="12"/>
  <c r="T261" i="12"/>
  <c r="D261" i="12"/>
  <c r="M217" i="9"/>
  <c r="F216" i="9"/>
  <c r="K216" i="9"/>
  <c r="H286" i="10"/>
  <c r="T286" i="10"/>
  <c r="E287" i="10"/>
  <c r="U286" i="10"/>
  <c r="V286" i="10"/>
  <c r="F287" i="10"/>
  <c r="K287" i="10"/>
  <c r="L288" i="10"/>
  <c r="H427" i="5"/>
  <c r="E428" i="5"/>
  <c r="F428" i="5"/>
  <c r="B429" i="5"/>
  <c r="H261" i="12"/>
  <c r="E262" i="12"/>
  <c r="O262" i="12"/>
  <c r="U261" i="12"/>
  <c r="V261" i="12"/>
  <c r="D428" i="5"/>
  <c r="G429" i="5"/>
  <c r="C428" i="5"/>
  <c r="R287" i="10"/>
  <c r="O287" i="10"/>
  <c r="Q287" i="10"/>
  <c r="S287" i="10"/>
  <c r="P287" i="10"/>
  <c r="M288" i="10"/>
  <c r="B288" i="10"/>
  <c r="L217" i="9"/>
  <c r="B217" i="9"/>
  <c r="M263" i="12"/>
  <c r="Q262" i="12"/>
  <c r="P262" i="12"/>
  <c r="F262" i="12"/>
  <c r="K262" i="12"/>
  <c r="L263" i="12"/>
  <c r="R262" i="12"/>
  <c r="S262" i="12"/>
  <c r="G288" i="10"/>
  <c r="N289" i="10"/>
  <c r="D287" i="10"/>
  <c r="C287" i="10"/>
  <c r="J289" i="10"/>
  <c r="H428" i="5"/>
  <c r="E429" i="5"/>
  <c r="F429" i="5"/>
  <c r="B430" i="5"/>
  <c r="D216" i="9"/>
  <c r="G217" i="9"/>
  <c r="N218" i="9"/>
  <c r="C216" i="9"/>
  <c r="J218" i="9"/>
  <c r="B263" i="12"/>
  <c r="D262" i="12"/>
  <c r="G430" i="5"/>
  <c r="D429" i="5"/>
  <c r="C429" i="5"/>
  <c r="E288" i="10"/>
  <c r="T287" i="10"/>
  <c r="H287" i="10"/>
  <c r="U287" i="10"/>
  <c r="V287" i="10"/>
  <c r="F288" i="10"/>
  <c r="K288" i="10"/>
  <c r="L289" i="10"/>
  <c r="H216" i="9"/>
  <c r="E217" i="9"/>
  <c r="J264" i="12"/>
  <c r="C262" i="12"/>
  <c r="G263" i="12"/>
  <c r="N264" i="12"/>
  <c r="P288" i="10"/>
  <c r="O288" i="10"/>
  <c r="M289" i="10"/>
  <c r="B289" i="10"/>
  <c r="S288" i="10"/>
  <c r="R288" i="10"/>
  <c r="Q288" i="10"/>
  <c r="F217" i="9"/>
  <c r="K217" i="9"/>
  <c r="M218" i="9"/>
  <c r="H429" i="5"/>
  <c r="E430" i="5"/>
  <c r="F430" i="5"/>
  <c r="B431" i="5"/>
  <c r="T262" i="12"/>
  <c r="H262" i="12"/>
  <c r="E263" i="12"/>
  <c r="U262" i="12"/>
  <c r="V262" i="12"/>
  <c r="G289" i="10"/>
  <c r="N290" i="10"/>
  <c r="D288" i="10"/>
  <c r="C288" i="10"/>
  <c r="J290" i="10"/>
  <c r="L218" i="9"/>
  <c r="B218" i="9"/>
  <c r="D430" i="5"/>
  <c r="G431" i="5"/>
  <c r="C430" i="5"/>
  <c r="P263" i="12"/>
  <c r="F263" i="12"/>
  <c r="K263" i="12"/>
  <c r="L264" i="12"/>
  <c r="R263" i="12"/>
  <c r="O263" i="12"/>
  <c r="S263" i="12"/>
  <c r="M264" i="12"/>
  <c r="Q263" i="12"/>
  <c r="E289" i="10"/>
  <c r="H288" i="10"/>
  <c r="T288" i="10"/>
  <c r="U288" i="10"/>
  <c r="V288" i="10"/>
  <c r="F289" i="10"/>
  <c r="K289" i="10"/>
  <c r="L290" i="10"/>
  <c r="H430" i="5"/>
  <c r="E431" i="5"/>
  <c r="F431" i="5"/>
  <c r="B432" i="5"/>
  <c r="D217" i="9"/>
  <c r="N219" i="9"/>
  <c r="G218" i="9"/>
  <c r="C217" i="9"/>
  <c r="J219" i="9"/>
  <c r="B264" i="12"/>
  <c r="S289" i="10"/>
  <c r="O289" i="10"/>
  <c r="Q289" i="10"/>
  <c r="R289" i="10"/>
  <c r="P289" i="10"/>
  <c r="M290" i="10"/>
  <c r="B290" i="10"/>
  <c r="G432" i="5"/>
  <c r="D431" i="5"/>
  <c r="C431" i="5"/>
  <c r="H217" i="9"/>
  <c r="E218" i="9"/>
  <c r="J265" i="12"/>
  <c r="G264" i="12"/>
  <c r="C263" i="12"/>
  <c r="N265" i="12"/>
  <c r="D263" i="12"/>
  <c r="N291" i="10"/>
  <c r="D289" i="10"/>
  <c r="G290" i="10"/>
  <c r="C289" i="10"/>
  <c r="J291" i="10"/>
  <c r="F218" i="9"/>
  <c r="K218" i="9"/>
  <c r="M219" i="9"/>
  <c r="H431" i="5"/>
  <c r="E432" i="5"/>
  <c r="F432" i="5"/>
  <c r="B433" i="5"/>
  <c r="E264" i="12"/>
  <c r="U263" i="12"/>
  <c r="V263" i="12"/>
  <c r="H263" i="12"/>
  <c r="T263" i="12"/>
  <c r="L219" i="9"/>
  <c r="B219" i="9"/>
  <c r="E290" i="10"/>
  <c r="H289" i="10"/>
  <c r="T289" i="10"/>
  <c r="U289" i="10"/>
  <c r="V289" i="10"/>
  <c r="F290" i="10"/>
  <c r="K290" i="10"/>
  <c r="L291" i="10"/>
  <c r="D432" i="5"/>
  <c r="G433" i="5"/>
  <c r="C432" i="5"/>
  <c r="F264" i="12"/>
  <c r="K264" i="12"/>
  <c r="L265" i="12"/>
  <c r="O264" i="12"/>
  <c r="Q264" i="12"/>
  <c r="R264" i="12"/>
  <c r="P264" i="12"/>
  <c r="M265" i="12"/>
  <c r="S264" i="12"/>
  <c r="S290" i="10"/>
  <c r="O290" i="10"/>
  <c r="R290" i="10"/>
  <c r="P290" i="10"/>
  <c r="M291" i="10"/>
  <c r="B291" i="10"/>
  <c r="Q290" i="10"/>
  <c r="N220" i="9"/>
  <c r="D218" i="9"/>
  <c r="G219" i="9"/>
  <c r="C218" i="9"/>
  <c r="J220" i="9"/>
  <c r="H432" i="5"/>
  <c r="E433" i="5"/>
  <c r="F433" i="5"/>
  <c r="B434" i="5"/>
  <c r="B265" i="12"/>
  <c r="D290" i="10"/>
  <c r="N292" i="10"/>
  <c r="G291" i="10"/>
  <c r="C290" i="10"/>
  <c r="J292" i="10"/>
  <c r="D433" i="5"/>
  <c r="G434" i="5"/>
  <c r="C433" i="5"/>
  <c r="H218" i="9"/>
  <c r="E219" i="9"/>
  <c r="C264" i="12"/>
  <c r="G265" i="12"/>
  <c r="D264" i="12"/>
  <c r="J266" i="12"/>
  <c r="N266" i="12"/>
  <c r="E291" i="10"/>
  <c r="H290" i="10"/>
  <c r="T290" i="10"/>
  <c r="U290" i="10"/>
  <c r="V290" i="10"/>
  <c r="F291" i="10"/>
  <c r="K291" i="10"/>
  <c r="L292" i="10"/>
  <c r="M220" i="9"/>
  <c r="F219" i="9"/>
  <c r="K219" i="9"/>
  <c r="H433" i="5"/>
  <c r="E434" i="5"/>
  <c r="F434" i="5"/>
  <c r="B435" i="5"/>
  <c r="E265" i="12"/>
  <c r="T264" i="12"/>
  <c r="H264" i="12"/>
  <c r="U264" i="12"/>
  <c r="V264" i="12"/>
  <c r="B220" i="9"/>
  <c r="L220" i="9"/>
  <c r="G435" i="5"/>
  <c r="D434" i="5"/>
  <c r="C434" i="5"/>
  <c r="P291" i="10"/>
  <c r="O291" i="10"/>
  <c r="M292" i="10"/>
  <c r="B292" i="10"/>
  <c r="R291" i="10"/>
  <c r="S291" i="10"/>
  <c r="Q291" i="10"/>
  <c r="R265" i="12"/>
  <c r="P265" i="12"/>
  <c r="Q265" i="12"/>
  <c r="O265" i="12"/>
  <c r="M266" i="12"/>
  <c r="S265" i="12"/>
  <c r="F265" i="12"/>
  <c r="K265" i="12"/>
  <c r="L266" i="12"/>
  <c r="D291" i="10"/>
  <c r="N293" i="10"/>
  <c r="G292" i="10"/>
  <c r="C291" i="10"/>
  <c r="J293" i="10"/>
  <c r="H434" i="5"/>
  <c r="E435" i="5"/>
  <c r="F435" i="5"/>
  <c r="B436" i="5"/>
  <c r="G220" i="9"/>
  <c r="N221" i="9"/>
  <c r="D219" i="9"/>
  <c r="C219" i="9"/>
  <c r="J221" i="9"/>
  <c r="B266" i="12"/>
  <c r="C265" i="12"/>
  <c r="E292" i="10"/>
  <c r="T291" i="10"/>
  <c r="H291" i="10"/>
  <c r="U291" i="10"/>
  <c r="V291" i="10"/>
  <c r="F292" i="10"/>
  <c r="K292" i="10"/>
  <c r="L293" i="10"/>
  <c r="G436" i="5"/>
  <c r="D435" i="5"/>
  <c r="C435" i="5"/>
  <c r="H219" i="9"/>
  <c r="E220" i="9"/>
  <c r="N267" i="12"/>
  <c r="D265" i="12"/>
  <c r="G266" i="12"/>
  <c r="J267" i="12"/>
  <c r="E266" i="12"/>
  <c r="U265" i="12"/>
  <c r="V265" i="12"/>
  <c r="T265" i="12"/>
  <c r="H265" i="12"/>
  <c r="P292" i="10"/>
  <c r="M293" i="10"/>
  <c r="B293" i="10"/>
  <c r="Q292" i="10"/>
  <c r="R292" i="10"/>
  <c r="S292" i="10"/>
  <c r="O292" i="10"/>
  <c r="F220" i="9"/>
  <c r="K220" i="9"/>
  <c r="M221" i="9"/>
  <c r="H435" i="5"/>
  <c r="E436" i="5"/>
  <c r="F436" i="5"/>
  <c r="B437" i="5"/>
  <c r="M267" i="12"/>
  <c r="S266" i="12"/>
  <c r="F266" i="12"/>
  <c r="K266" i="12"/>
  <c r="L267" i="12"/>
  <c r="O266" i="12"/>
  <c r="R266" i="12"/>
  <c r="Q266" i="12"/>
  <c r="P266" i="12"/>
  <c r="G293" i="10"/>
  <c r="N294" i="10"/>
  <c r="D292" i="10"/>
  <c r="C292" i="10"/>
  <c r="J294" i="10"/>
  <c r="B221" i="9"/>
  <c r="L221" i="9"/>
  <c r="G437" i="5"/>
  <c r="D436" i="5"/>
  <c r="C436" i="5"/>
  <c r="B267" i="12"/>
  <c r="J268" i="12"/>
  <c r="E293" i="10"/>
  <c r="H292" i="10"/>
  <c r="T292" i="10"/>
  <c r="U292" i="10"/>
  <c r="V292" i="10"/>
  <c r="F293" i="10"/>
  <c r="K293" i="10"/>
  <c r="L294" i="10"/>
  <c r="G221" i="9"/>
  <c r="N222" i="9"/>
  <c r="D220" i="9"/>
  <c r="C220" i="9"/>
  <c r="J222" i="9"/>
  <c r="H436" i="5"/>
  <c r="E437" i="5"/>
  <c r="F437" i="5"/>
  <c r="B438" i="5"/>
  <c r="D266" i="12"/>
  <c r="N268" i="12"/>
  <c r="C266" i="12"/>
  <c r="U266" i="12"/>
  <c r="V266" i="12"/>
  <c r="G267" i="12"/>
  <c r="H220" i="9"/>
  <c r="E221" i="9"/>
  <c r="D437" i="5"/>
  <c r="G438" i="5"/>
  <c r="C437" i="5"/>
  <c r="R293" i="10"/>
  <c r="P293" i="10"/>
  <c r="Q293" i="10"/>
  <c r="S293" i="10"/>
  <c r="M294" i="10"/>
  <c r="B294" i="10"/>
  <c r="O293" i="10"/>
  <c r="T266" i="12"/>
  <c r="H266" i="12"/>
  <c r="E267" i="12"/>
  <c r="S267" i="12"/>
  <c r="D293" i="10"/>
  <c r="N295" i="10"/>
  <c r="G294" i="10"/>
  <c r="C293" i="10"/>
  <c r="J295" i="10"/>
  <c r="H437" i="5"/>
  <c r="E438" i="5"/>
  <c r="F438" i="5"/>
  <c r="B439" i="5"/>
  <c r="M222" i="9"/>
  <c r="F221" i="9"/>
  <c r="K221" i="9"/>
  <c r="P267" i="12"/>
  <c r="R267" i="12"/>
  <c r="Q267" i="12"/>
  <c r="F267" i="12"/>
  <c r="K267" i="12"/>
  <c r="L268" i="12"/>
  <c r="O267" i="12"/>
  <c r="M268" i="12"/>
  <c r="H293" i="10"/>
  <c r="E294" i="10"/>
  <c r="U293" i="10"/>
  <c r="V293" i="10"/>
  <c r="F294" i="10"/>
  <c r="K294" i="10"/>
  <c r="L295" i="10"/>
  <c r="T293" i="10"/>
  <c r="L222" i="9"/>
  <c r="B222" i="9"/>
  <c r="G439" i="5"/>
  <c r="D438" i="5"/>
  <c r="C438" i="5"/>
  <c r="B268" i="12"/>
  <c r="G268" i="12"/>
  <c r="S294" i="10"/>
  <c r="Q294" i="10"/>
  <c r="M295" i="10"/>
  <c r="B295" i="10"/>
  <c r="O294" i="10"/>
  <c r="P294" i="10"/>
  <c r="R294" i="10"/>
  <c r="H438" i="5"/>
  <c r="E439" i="5"/>
  <c r="F439" i="5"/>
  <c r="B440" i="5"/>
  <c r="D221" i="9"/>
  <c r="G222" i="9"/>
  <c r="N223" i="9"/>
  <c r="C221" i="9"/>
  <c r="J223" i="9"/>
  <c r="J269" i="12"/>
  <c r="D267" i="12"/>
  <c r="C267" i="12"/>
  <c r="N269" i="12"/>
  <c r="G440" i="5"/>
  <c r="D439" i="5"/>
  <c r="C439" i="5"/>
  <c r="H221" i="9"/>
  <c r="E222" i="9"/>
  <c r="N296" i="10"/>
  <c r="D294" i="10"/>
  <c r="G295" i="10"/>
  <c r="J296" i="10"/>
  <c r="C294" i="10"/>
  <c r="E268" i="12"/>
  <c r="H267" i="12"/>
  <c r="T267" i="12"/>
  <c r="U267" i="12"/>
  <c r="V267" i="12"/>
  <c r="F222" i="9"/>
  <c r="K222" i="9"/>
  <c r="M223" i="9"/>
  <c r="H439" i="5"/>
  <c r="E440" i="5"/>
  <c r="F440" i="5"/>
  <c r="B441" i="5"/>
  <c r="E295" i="10"/>
  <c r="H294" i="10"/>
  <c r="T294" i="10"/>
  <c r="U294" i="10"/>
  <c r="V294" i="10"/>
  <c r="F295" i="10"/>
  <c r="K295" i="10"/>
  <c r="L296" i="10"/>
  <c r="P268" i="12"/>
  <c r="F268" i="12"/>
  <c r="K268" i="12"/>
  <c r="L269" i="12"/>
  <c r="Q268" i="12"/>
  <c r="O268" i="12"/>
  <c r="M269" i="12"/>
  <c r="S268" i="12"/>
  <c r="R268" i="12"/>
  <c r="D440" i="5"/>
  <c r="G441" i="5"/>
  <c r="C440" i="5"/>
  <c r="L223" i="9"/>
  <c r="B223" i="9"/>
  <c r="O295" i="10"/>
  <c r="M296" i="10"/>
  <c r="B296" i="10"/>
  <c r="P295" i="10"/>
  <c r="S295" i="10"/>
  <c r="R295" i="10"/>
  <c r="Q295" i="10"/>
  <c r="B269" i="12"/>
  <c r="C268" i="12"/>
  <c r="T268" i="12"/>
  <c r="D295" i="10"/>
  <c r="G296" i="10"/>
  <c r="N297" i="10"/>
  <c r="C295" i="10"/>
  <c r="J297" i="10"/>
  <c r="D222" i="9"/>
  <c r="N224" i="9"/>
  <c r="G223" i="9"/>
  <c r="C222" i="9"/>
  <c r="J224" i="9"/>
  <c r="H440" i="5"/>
  <c r="E441" i="5"/>
  <c r="F441" i="5"/>
  <c r="B442" i="5"/>
  <c r="J270" i="12"/>
  <c r="G269" i="12"/>
  <c r="U268" i="12"/>
  <c r="V268" i="12"/>
  <c r="H268" i="12"/>
  <c r="E269" i="12"/>
  <c r="F269" i="12"/>
  <c r="K269" i="12"/>
  <c r="L270" i="12"/>
  <c r="D268" i="12"/>
  <c r="N270" i="12"/>
  <c r="G442" i="5"/>
  <c r="D441" i="5"/>
  <c r="C441" i="5"/>
  <c r="H295" i="10"/>
  <c r="E296" i="10"/>
  <c r="T295" i="10"/>
  <c r="U295" i="10"/>
  <c r="V295" i="10"/>
  <c r="F296" i="10"/>
  <c r="K296" i="10"/>
  <c r="L297" i="10"/>
  <c r="H222" i="9"/>
  <c r="E223" i="9"/>
  <c r="P269" i="12"/>
  <c r="M270" i="12"/>
  <c r="B270" i="12"/>
  <c r="D269" i="12"/>
  <c r="R269" i="12"/>
  <c r="Q269" i="12"/>
  <c r="S269" i="12"/>
  <c r="O269" i="12"/>
  <c r="Q296" i="10"/>
  <c r="P296" i="10"/>
  <c r="M297" i="10"/>
  <c r="B297" i="10"/>
  <c r="R296" i="10"/>
  <c r="O296" i="10"/>
  <c r="S296" i="10"/>
  <c r="M224" i="9"/>
  <c r="F223" i="9"/>
  <c r="K223" i="9"/>
  <c r="H441" i="5"/>
  <c r="E442" i="5"/>
  <c r="F442" i="5"/>
  <c r="B443" i="5"/>
  <c r="C269" i="12"/>
  <c r="U269" i="12"/>
  <c r="V269" i="12"/>
  <c r="G270" i="12"/>
  <c r="J271" i="12"/>
  <c r="N271" i="12"/>
  <c r="L224" i="9"/>
  <c r="B224" i="9"/>
  <c r="D296" i="10"/>
  <c r="G297" i="10"/>
  <c r="N298" i="10"/>
  <c r="C296" i="10"/>
  <c r="J298" i="10"/>
  <c r="D442" i="5"/>
  <c r="G443" i="5"/>
  <c r="C442" i="5"/>
  <c r="H269" i="12"/>
  <c r="E270" i="12"/>
  <c r="S270" i="12"/>
  <c r="T269" i="12"/>
  <c r="H296" i="10"/>
  <c r="T296" i="10"/>
  <c r="E297" i="10"/>
  <c r="U296" i="10"/>
  <c r="V296" i="10"/>
  <c r="F297" i="10"/>
  <c r="K297" i="10"/>
  <c r="L298" i="10"/>
  <c r="H442" i="5"/>
  <c r="E443" i="5"/>
  <c r="F443" i="5"/>
  <c r="B444" i="5"/>
  <c r="G224" i="9"/>
  <c r="D223" i="9"/>
  <c r="N225" i="9"/>
  <c r="C223" i="9"/>
  <c r="J225" i="9"/>
  <c r="R270" i="12"/>
  <c r="O270" i="12"/>
  <c r="P270" i="12"/>
  <c r="Q270" i="12"/>
  <c r="F270" i="12"/>
  <c r="K270" i="12"/>
  <c r="L271" i="12"/>
  <c r="M271" i="12"/>
  <c r="H223" i="9"/>
  <c r="E224" i="9"/>
  <c r="D443" i="5"/>
  <c r="G444" i="5"/>
  <c r="C443" i="5"/>
  <c r="O297" i="10"/>
  <c r="M298" i="10"/>
  <c r="B298" i="10"/>
  <c r="P297" i="10"/>
  <c r="S297" i="10"/>
  <c r="R297" i="10"/>
  <c r="Q297" i="10"/>
  <c r="B271" i="12"/>
  <c r="C270" i="12"/>
  <c r="G298" i="10"/>
  <c r="D297" i="10"/>
  <c r="N299" i="10"/>
  <c r="C297" i="10"/>
  <c r="J299" i="10"/>
  <c r="H443" i="5"/>
  <c r="E444" i="5"/>
  <c r="F444" i="5"/>
  <c r="B445" i="5"/>
  <c r="M225" i="9"/>
  <c r="F224" i="9"/>
  <c r="K224" i="9"/>
  <c r="J272" i="12"/>
  <c r="D270" i="12"/>
  <c r="G271" i="12"/>
  <c r="N272" i="12"/>
  <c r="T270" i="12"/>
  <c r="U270" i="12"/>
  <c r="V270" i="12"/>
  <c r="H270" i="12"/>
  <c r="E271" i="12"/>
  <c r="D444" i="5"/>
  <c r="G445" i="5"/>
  <c r="C444" i="5"/>
  <c r="H297" i="10"/>
  <c r="U297" i="10"/>
  <c r="V297" i="10"/>
  <c r="F298" i="10"/>
  <c r="K298" i="10"/>
  <c r="L299" i="10"/>
  <c r="E298" i="10"/>
  <c r="T297" i="10"/>
  <c r="L225" i="9"/>
  <c r="B225" i="9"/>
  <c r="S271" i="12"/>
  <c r="R271" i="12"/>
  <c r="Q271" i="12"/>
  <c r="M272" i="12"/>
  <c r="F271" i="12"/>
  <c r="K271" i="12"/>
  <c r="L272" i="12"/>
  <c r="O271" i="12"/>
  <c r="P271" i="12"/>
  <c r="O298" i="10"/>
  <c r="M299" i="10"/>
  <c r="B299" i="10"/>
  <c r="Q298" i="10"/>
  <c r="S298" i="10"/>
  <c r="P298" i="10"/>
  <c r="R298" i="10"/>
  <c r="N226" i="9"/>
  <c r="G225" i="9"/>
  <c r="D224" i="9"/>
  <c r="C224" i="9"/>
  <c r="J226" i="9"/>
  <c r="H444" i="5"/>
  <c r="E445" i="5"/>
  <c r="F445" i="5"/>
  <c r="B446" i="5"/>
  <c r="B272" i="12"/>
  <c r="D271" i="12"/>
  <c r="G299" i="10"/>
  <c r="C298" i="10"/>
  <c r="N300" i="10"/>
  <c r="D298" i="10"/>
  <c r="J300" i="10"/>
  <c r="H224" i="9"/>
  <c r="E225" i="9"/>
  <c r="G446" i="5"/>
  <c r="D445" i="5"/>
  <c r="C445" i="5"/>
  <c r="N273" i="12"/>
  <c r="G272" i="12"/>
  <c r="J273" i="12"/>
  <c r="C271" i="12"/>
  <c r="T271" i="12"/>
  <c r="H445" i="5"/>
  <c r="E446" i="5"/>
  <c r="F446" i="5"/>
  <c r="B447" i="5"/>
  <c r="U298" i="10"/>
  <c r="V298" i="10"/>
  <c r="F299" i="10"/>
  <c r="K299" i="10"/>
  <c r="L300" i="10"/>
  <c r="T298" i="10"/>
  <c r="E299" i="10"/>
  <c r="H298" i="10"/>
  <c r="F225" i="9"/>
  <c r="K225" i="9"/>
  <c r="M226" i="9"/>
  <c r="U271" i="12"/>
  <c r="V271" i="12"/>
  <c r="H271" i="12"/>
  <c r="E272" i="12"/>
  <c r="Q272" i="12"/>
  <c r="D446" i="5"/>
  <c r="G447" i="5"/>
  <c r="C446" i="5"/>
  <c r="L226" i="9"/>
  <c r="B226" i="9"/>
  <c r="P299" i="10"/>
  <c r="O299" i="10"/>
  <c r="R299" i="10"/>
  <c r="M300" i="10"/>
  <c r="B300" i="10"/>
  <c r="Q299" i="10"/>
  <c r="S299" i="10"/>
  <c r="S272" i="12"/>
  <c r="F272" i="12"/>
  <c r="K272" i="12"/>
  <c r="L273" i="12"/>
  <c r="M273" i="12"/>
  <c r="R272" i="12"/>
  <c r="O272" i="12"/>
  <c r="P272" i="12"/>
  <c r="D225" i="9"/>
  <c r="N227" i="9"/>
  <c r="G226" i="9"/>
  <c r="C225" i="9"/>
  <c r="J227" i="9"/>
  <c r="N301" i="10"/>
  <c r="G300" i="10"/>
  <c r="D299" i="10"/>
  <c r="C299" i="10"/>
  <c r="J301" i="10"/>
  <c r="H446" i="5"/>
  <c r="E447" i="5"/>
  <c r="F447" i="5"/>
  <c r="B448" i="5"/>
  <c r="B273" i="12"/>
  <c r="C272" i="12"/>
  <c r="T272" i="12"/>
  <c r="G448" i="5"/>
  <c r="D447" i="5"/>
  <c r="C447" i="5"/>
  <c r="H225" i="9"/>
  <c r="E226" i="9"/>
  <c r="E300" i="10"/>
  <c r="T299" i="10"/>
  <c r="H299" i="10"/>
  <c r="U299" i="10"/>
  <c r="V299" i="10"/>
  <c r="F300" i="10"/>
  <c r="K300" i="10"/>
  <c r="L301" i="10"/>
  <c r="H272" i="12"/>
  <c r="U272" i="12"/>
  <c r="V272" i="12"/>
  <c r="N274" i="12"/>
  <c r="J274" i="12"/>
  <c r="D272" i="12"/>
  <c r="G273" i="12"/>
  <c r="E273" i="12"/>
  <c r="M227" i="9"/>
  <c r="F226" i="9"/>
  <c r="K226" i="9"/>
  <c r="H447" i="5"/>
  <c r="E448" i="5"/>
  <c r="F448" i="5"/>
  <c r="B449" i="5"/>
  <c r="Q300" i="10"/>
  <c r="M301" i="10"/>
  <c r="B301" i="10"/>
  <c r="S300" i="10"/>
  <c r="O300" i="10"/>
  <c r="R300" i="10"/>
  <c r="P300" i="10"/>
  <c r="O273" i="12"/>
  <c r="S273" i="12"/>
  <c r="P273" i="12"/>
  <c r="Q273" i="12"/>
  <c r="R273" i="12"/>
  <c r="M274" i="12"/>
  <c r="F273" i="12"/>
  <c r="K273" i="12"/>
  <c r="L274" i="12"/>
  <c r="N302" i="10"/>
  <c r="D300" i="10"/>
  <c r="G301" i="10"/>
  <c r="C300" i="10"/>
  <c r="J302" i="10"/>
  <c r="G449" i="5"/>
  <c r="D448" i="5"/>
  <c r="C448" i="5"/>
  <c r="B227" i="9"/>
  <c r="L227" i="9"/>
  <c r="B274" i="12"/>
  <c r="D273" i="12"/>
  <c r="T300" i="10"/>
  <c r="E301" i="10"/>
  <c r="H300" i="10"/>
  <c r="U300" i="10"/>
  <c r="V300" i="10"/>
  <c r="F301" i="10"/>
  <c r="K301" i="10"/>
  <c r="L302" i="10"/>
  <c r="G227" i="9"/>
  <c r="N228" i="9"/>
  <c r="D226" i="9"/>
  <c r="C226" i="9"/>
  <c r="J228" i="9"/>
  <c r="H448" i="5"/>
  <c r="E449" i="5"/>
  <c r="F449" i="5"/>
  <c r="B450" i="5"/>
  <c r="N275" i="12"/>
  <c r="C273" i="12"/>
  <c r="J275" i="12"/>
  <c r="G274" i="12"/>
  <c r="U273" i="12"/>
  <c r="V273" i="12"/>
  <c r="E227" i="9"/>
  <c r="H226" i="9"/>
  <c r="Q301" i="10"/>
  <c r="M302" i="10"/>
  <c r="B302" i="10"/>
  <c r="S301" i="10"/>
  <c r="R301" i="10"/>
  <c r="P301" i="10"/>
  <c r="O301" i="10"/>
  <c r="D449" i="5"/>
  <c r="G450" i="5"/>
  <c r="C449" i="5"/>
  <c r="E274" i="12"/>
  <c r="Q274" i="12"/>
  <c r="H273" i="12"/>
  <c r="T273" i="12"/>
  <c r="G302" i="10"/>
  <c r="N303" i="10"/>
  <c r="D301" i="10"/>
  <c r="C301" i="10"/>
  <c r="J303" i="10"/>
  <c r="H449" i="5"/>
  <c r="E450" i="5"/>
  <c r="F450" i="5"/>
  <c r="B451" i="5"/>
  <c r="F227" i="9"/>
  <c r="K227" i="9"/>
  <c r="M228" i="9"/>
  <c r="S274" i="12"/>
  <c r="R274" i="12"/>
  <c r="O274" i="12"/>
  <c r="F274" i="12"/>
  <c r="K274" i="12"/>
  <c r="L275" i="12"/>
  <c r="M275" i="12"/>
  <c r="P274" i="12"/>
  <c r="L228" i="9"/>
  <c r="B228" i="9"/>
  <c r="H301" i="10"/>
  <c r="T301" i="10"/>
  <c r="E302" i="10"/>
  <c r="U301" i="10"/>
  <c r="V301" i="10"/>
  <c r="F302" i="10"/>
  <c r="K302" i="10"/>
  <c r="L303" i="10"/>
  <c r="G451" i="5"/>
  <c r="D450" i="5"/>
  <c r="C450" i="5"/>
  <c r="B275" i="12"/>
  <c r="H450" i="5"/>
  <c r="E451" i="5"/>
  <c r="F451" i="5"/>
  <c r="B452" i="5"/>
  <c r="P302" i="10"/>
  <c r="O302" i="10"/>
  <c r="R302" i="10"/>
  <c r="Q302" i="10"/>
  <c r="M303" i="10"/>
  <c r="B303" i="10"/>
  <c r="S302" i="10"/>
  <c r="D227" i="9"/>
  <c r="N229" i="9"/>
  <c r="G228" i="9"/>
  <c r="C227" i="9"/>
  <c r="J229" i="9"/>
  <c r="D274" i="12"/>
  <c r="G275" i="12"/>
  <c r="N276" i="12"/>
  <c r="J276" i="12"/>
  <c r="C274" i="12"/>
  <c r="G303" i="10"/>
  <c r="D302" i="10"/>
  <c r="N304" i="10"/>
  <c r="C302" i="10"/>
  <c r="J304" i="10"/>
  <c r="E228" i="9"/>
  <c r="H227" i="9"/>
  <c r="D451" i="5"/>
  <c r="G452" i="5"/>
  <c r="C451" i="5"/>
  <c r="H274" i="12"/>
  <c r="E275" i="12"/>
  <c r="T274" i="12"/>
  <c r="U274" i="12"/>
  <c r="V274" i="12"/>
  <c r="H451" i="5"/>
  <c r="E452" i="5"/>
  <c r="F452" i="5"/>
  <c r="B453" i="5"/>
  <c r="H302" i="10"/>
  <c r="T302" i="10"/>
  <c r="E303" i="10"/>
  <c r="U302" i="10"/>
  <c r="V302" i="10"/>
  <c r="F303" i="10"/>
  <c r="K303" i="10"/>
  <c r="L304" i="10"/>
  <c r="M229" i="9"/>
  <c r="F228" i="9"/>
  <c r="K228" i="9"/>
  <c r="O275" i="12"/>
  <c r="F275" i="12"/>
  <c r="K275" i="12"/>
  <c r="L276" i="12"/>
  <c r="S275" i="12"/>
  <c r="M276" i="12"/>
  <c r="R275" i="12"/>
  <c r="P275" i="12"/>
  <c r="Q275" i="12"/>
  <c r="P303" i="10"/>
  <c r="O303" i="10"/>
  <c r="M304" i="10"/>
  <c r="B304" i="10"/>
  <c r="S303" i="10"/>
  <c r="Q303" i="10"/>
  <c r="R303" i="10"/>
  <c r="L229" i="9"/>
  <c r="B229" i="9"/>
  <c r="D452" i="5"/>
  <c r="G453" i="5"/>
  <c r="C452" i="5"/>
  <c r="B276" i="12"/>
  <c r="G276" i="12"/>
  <c r="G304" i="10"/>
  <c r="D303" i="10"/>
  <c r="N305" i="10"/>
  <c r="C303" i="10"/>
  <c r="J305" i="10"/>
  <c r="H452" i="5"/>
  <c r="E453" i="5"/>
  <c r="F453" i="5"/>
  <c r="B454" i="5"/>
  <c r="D228" i="9"/>
  <c r="G229" i="9"/>
  <c r="N230" i="9"/>
  <c r="C228" i="9"/>
  <c r="J230" i="9"/>
  <c r="D275" i="12"/>
  <c r="J277" i="12"/>
  <c r="N277" i="12"/>
  <c r="C275" i="12"/>
  <c r="U275" i="12"/>
  <c r="V275" i="12"/>
  <c r="G454" i="5"/>
  <c r="D453" i="5"/>
  <c r="C453" i="5"/>
  <c r="H303" i="10"/>
  <c r="E304" i="10"/>
  <c r="T303" i="10"/>
  <c r="U303" i="10"/>
  <c r="V303" i="10"/>
  <c r="F304" i="10"/>
  <c r="K304" i="10"/>
  <c r="L305" i="10"/>
  <c r="H228" i="9"/>
  <c r="E229" i="9"/>
  <c r="H275" i="12"/>
  <c r="E276" i="12"/>
  <c r="S276" i="12"/>
  <c r="T275" i="12"/>
  <c r="R304" i="10"/>
  <c r="O304" i="10"/>
  <c r="S304" i="10"/>
  <c r="P304" i="10"/>
  <c r="M305" i="10"/>
  <c r="B305" i="10"/>
  <c r="Q304" i="10"/>
  <c r="M230" i="9"/>
  <c r="F229" i="9"/>
  <c r="K229" i="9"/>
  <c r="H453" i="5"/>
  <c r="E454" i="5"/>
  <c r="F454" i="5"/>
  <c r="B455" i="5"/>
  <c r="P276" i="12"/>
  <c r="F276" i="12"/>
  <c r="K276" i="12"/>
  <c r="L277" i="12"/>
  <c r="M277" i="12"/>
  <c r="O276" i="12"/>
  <c r="Q276" i="12"/>
  <c r="R276" i="12"/>
  <c r="B230" i="9"/>
  <c r="L230" i="9"/>
  <c r="D304" i="10"/>
  <c r="G305" i="10"/>
  <c r="N306" i="10"/>
  <c r="C304" i="10"/>
  <c r="J306" i="10"/>
  <c r="G455" i="5"/>
  <c r="D454" i="5"/>
  <c r="C454" i="5"/>
  <c r="B277" i="12"/>
  <c r="C276" i="12"/>
  <c r="T304" i="10"/>
  <c r="E305" i="10"/>
  <c r="H304" i="10"/>
  <c r="U304" i="10"/>
  <c r="V304" i="10"/>
  <c r="F305" i="10"/>
  <c r="K305" i="10"/>
  <c r="L306" i="10"/>
  <c r="H454" i="5"/>
  <c r="E455" i="5"/>
  <c r="F455" i="5"/>
  <c r="B456" i="5"/>
  <c r="N231" i="9"/>
  <c r="G230" i="9"/>
  <c r="D229" i="9"/>
  <c r="C229" i="9"/>
  <c r="J231" i="9"/>
  <c r="D276" i="12"/>
  <c r="G277" i="12"/>
  <c r="J278" i="12"/>
  <c r="N278" i="12"/>
  <c r="T276" i="12"/>
  <c r="H276" i="12"/>
  <c r="U276" i="12"/>
  <c r="V276" i="12"/>
  <c r="E277" i="12"/>
  <c r="E230" i="9"/>
  <c r="H229" i="9"/>
  <c r="M306" i="10"/>
  <c r="B306" i="10"/>
  <c r="S305" i="10"/>
  <c r="P305" i="10"/>
  <c r="Q305" i="10"/>
  <c r="R305" i="10"/>
  <c r="O305" i="10"/>
  <c r="D455" i="5"/>
  <c r="G456" i="5"/>
  <c r="C455" i="5"/>
  <c r="M278" i="12"/>
  <c r="P277" i="12"/>
  <c r="R277" i="12"/>
  <c r="F277" i="12"/>
  <c r="K277" i="12"/>
  <c r="L278" i="12"/>
  <c r="O277" i="12"/>
  <c r="S277" i="12"/>
  <c r="Q277" i="12"/>
  <c r="H455" i="5"/>
  <c r="E456" i="5"/>
  <c r="F456" i="5"/>
  <c r="B457" i="5"/>
  <c r="D305" i="10"/>
  <c r="N307" i="10"/>
  <c r="G306" i="10"/>
  <c r="C305" i="10"/>
  <c r="J307" i="10"/>
  <c r="F230" i="9"/>
  <c r="K230" i="9"/>
  <c r="M231" i="9"/>
  <c r="B278" i="12"/>
  <c r="C277" i="12"/>
  <c r="E306" i="10"/>
  <c r="T305" i="10"/>
  <c r="U305" i="10"/>
  <c r="V305" i="10"/>
  <c r="F306" i="10"/>
  <c r="K306" i="10"/>
  <c r="L307" i="10"/>
  <c r="H305" i="10"/>
  <c r="L231" i="9"/>
  <c r="B231" i="9"/>
  <c r="G457" i="5"/>
  <c r="D456" i="5"/>
  <c r="C456" i="5"/>
  <c r="N279" i="12"/>
  <c r="D277" i="12"/>
  <c r="J279" i="12"/>
  <c r="G278" i="12"/>
  <c r="E278" i="12"/>
  <c r="U277" i="12"/>
  <c r="V277" i="12"/>
  <c r="T277" i="12"/>
  <c r="H277" i="12"/>
  <c r="H456" i="5"/>
  <c r="E457" i="5"/>
  <c r="F457" i="5"/>
  <c r="B458" i="5"/>
  <c r="N232" i="9"/>
  <c r="G231" i="9"/>
  <c r="D230" i="9"/>
  <c r="C230" i="9"/>
  <c r="J232" i="9"/>
  <c r="S306" i="10"/>
  <c r="M307" i="10"/>
  <c r="B307" i="10"/>
  <c r="O306" i="10"/>
  <c r="Q306" i="10"/>
  <c r="P306" i="10"/>
  <c r="R306" i="10"/>
  <c r="F278" i="12"/>
  <c r="K278" i="12"/>
  <c r="L279" i="12"/>
  <c r="M279" i="12"/>
  <c r="Q278" i="12"/>
  <c r="O278" i="12"/>
  <c r="P278" i="12"/>
  <c r="S278" i="12"/>
  <c r="R278" i="12"/>
  <c r="G307" i="10"/>
  <c r="D306" i="10"/>
  <c r="N308" i="10"/>
  <c r="C306" i="10"/>
  <c r="J308" i="10"/>
  <c r="H230" i="9"/>
  <c r="E231" i="9"/>
  <c r="G458" i="5"/>
  <c r="D457" i="5"/>
  <c r="C457" i="5"/>
  <c r="B279" i="12"/>
  <c r="E307" i="10"/>
  <c r="T306" i="10"/>
  <c r="H306" i="10"/>
  <c r="U306" i="10"/>
  <c r="V306" i="10"/>
  <c r="F307" i="10"/>
  <c r="K307" i="10"/>
  <c r="L308" i="10"/>
  <c r="H457" i="5"/>
  <c r="E458" i="5"/>
  <c r="F458" i="5"/>
  <c r="B459" i="5"/>
  <c r="F231" i="9"/>
  <c r="K231" i="9"/>
  <c r="M232" i="9"/>
  <c r="J280" i="12"/>
  <c r="D278" i="12"/>
  <c r="G279" i="12"/>
  <c r="N280" i="12"/>
  <c r="C278" i="12"/>
  <c r="L232" i="9"/>
  <c r="B232" i="9"/>
  <c r="G459" i="5"/>
  <c r="D458" i="5"/>
  <c r="C458" i="5"/>
  <c r="Q307" i="10"/>
  <c r="M308" i="10"/>
  <c r="B308" i="10"/>
  <c r="R307" i="10"/>
  <c r="S307" i="10"/>
  <c r="O307" i="10"/>
  <c r="P307" i="10"/>
  <c r="T278" i="12"/>
  <c r="U278" i="12"/>
  <c r="V278" i="12"/>
  <c r="H278" i="12"/>
  <c r="E279" i="12"/>
  <c r="N309" i="10"/>
  <c r="G308" i="10"/>
  <c r="D307" i="10"/>
  <c r="C307" i="10"/>
  <c r="J309" i="10"/>
  <c r="H458" i="5"/>
  <c r="E459" i="5"/>
  <c r="F459" i="5"/>
  <c r="B460" i="5"/>
  <c r="G232" i="9"/>
  <c r="N233" i="9"/>
  <c r="D231" i="9"/>
  <c r="C231" i="9"/>
  <c r="J233" i="9"/>
  <c r="M280" i="12"/>
  <c r="R279" i="12"/>
  <c r="S279" i="12"/>
  <c r="O279" i="12"/>
  <c r="P279" i="12"/>
  <c r="Q279" i="12"/>
  <c r="F279" i="12"/>
  <c r="K279" i="12"/>
  <c r="L280" i="12"/>
  <c r="G460" i="5"/>
  <c r="D459" i="5"/>
  <c r="C459" i="5"/>
  <c r="H307" i="10"/>
  <c r="E308" i="10"/>
  <c r="T307" i="10"/>
  <c r="U307" i="10"/>
  <c r="V307" i="10"/>
  <c r="F308" i="10"/>
  <c r="K308" i="10"/>
  <c r="L309" i="10"/>
  <c r="E232" i="9"/>
  <c r="H231" i="9"/>
  <c r="B280" i="12"/>
  <c r="N281" i="12"/>
  <c r="Q308" i="10"/>
  <c r="M309" i="10"/>
  <c r="B309" i="10"/>
  <c r="O308" i="10"/>
  <c r="P308" i="10"/>
  <c r="R308" i="10"/>
  <c r="S308" i="10"/>
  <c r="H459" i="5"/>
  <c r="E460" i="5"/>
  <c r="F460" i="5"/>
  <c r="B461" i="5"/>
  <c r="F232" i="9"/>
  <c r="K232" i="9"/>
  <c r="M233" i="9"/>
  <c r="C279" i="12"/>
  <c r="J281" i="12"/>
  <c r="G280" i="12"/>
  <c r="D279" i="12"/>
  <c r="U279" i="12"/>
  <c r="V279" i="12"/>
  <c r="H279" i="12"/>
  <c r="T279" i="12"/>
  <c r="E280" i="12"/>
  <c r="D460" i="5"/>
  <c r="G461" i="5"/>
  <c r="C460" i="5"/>
  <c r="D308" i="10"/>
  <c r="G309" i="10"/>
  <c r="N310" i="10"/>
  <c r="C308" i="10"/>
  <c r="J310" i="10"/>
  <c r="L233" i="9"/>
  <c r="B233" i="9"/>
  <c r="S280" i="12"/>
  <c r="F280" i="12"/>
  <c r="K280" i="12"/>
  <c r="L281" i="12"/>
  <c r="O280" i="12"/>
  <c r="R280" i="12"/>
  <c r="M281" i="12"/>
  <c r="Q280" i="12"/>
  <c r="P280" i="12"/>
  <c r="T308" i="10"/>
  <c r="E309" i="10"/>
  <c r="H308" i="10"/>
  <c r="U308" i="10"/>
  <c r="V308" i="10"/>
  <c r="F309" i="10"/>
  <c r="K309" i="10"/>
  <c r="L310" i="10"/>
  <c r="D232" i="9"/>
  <c r="G233" i="9"/>
  <c r="N234" i="9"/>
  <c r="C232" i="9"/>
  <c r="J234" i="9"/>
  <c r="H460" i="5"/>
  <c r="E461" i="5"/>
  <c r="F461" i="5"/>
  <c r="B462" i="5"/>
  <c r="B281" i="12"/>
  <c r="S309" i="10"/>
  <c r="P309" i="10"/>
  <c r="R309" i="10"/>
  <c r="Q309" i="10"/>
  <c r="O309" i="10"/>
  <c r="M310" i="10"/>
  <c r="B310" i="10"/>
  <c r="E233" i="9"/>
  <c r="H232" i="9"/>
  <c r="G462" i="5"/>
  <c r="D461" i="5"/>
  <c r="C461" i="5"/>
  <c r="D280" i="12"/>
  <c r="G281" i="12"/>
  <c r="C280" i="12"/>
  <c r="J282" i="12"/>
  <c r="N282" i="12"/>
  <c r="N311" i="10"/>
  <c r="G310" i="10"/>
  <c r="D309" i="10"/>
  <c r="C309" i="10"/>
  <c r="J311" i="10"/>
  <c r="H461" i="5"/>
  <c r="E462" i="5"/>
  <c r="F462" i="5"/>
  <c r="B463" i="5"/>
  <c r="F233" i="9"/>
  <c r="K233" i="9"/>
  <c r="M234" i="9"/>
  <c r="T280" i="12"/>
  <c r="E281" i="12"/>
  <c r="U280" i="12"/>
  <c r="V280" i="12"/>
  <c r="H280" i="12"/>
  <c r="H309" i="10"/>
  <c r="T309" i="10"/>
  <c r="E310" i="10"/>
  <c r="U309" i="10"/>
  <c r="V309" i="10"/>
  <c r="F310" i="10"/>
  <c r="K310" i="10"/>
  <c r="L311" i="10"/>
  <c r="L234" i="9"/>
  <c r="B234" i="9"/>
  <c r="D462" i="5"/>
  <c r="G463" i="5"/>
  <c r="C462" i="5"/>
  <c r="O281" i="12"/>
  <c r="R281" i="12"/>
  <c r="Q281" i="12"/>
  <c r="F281" i="12"/>
  <c r="K281" i="12"/>
  <c r="L282" i="12"/>
  <c r="P281" i="12"/>
  <c r="M282" i="12"/>
  <c r="S281" i="12"/>
  <c r="M311" i="10"/>
  <c r="B311" i="10"/>
  <c r="S310" i="10"/>
  <c r="P310" i="10"/>
  <c r="R310" i="10"/>
  <c r="O310" i="10"/>
  <c r="Q310" i="10"/>
  <c r="H462" i="5"/>
  <c r="E463" i="5"/>
  <c r="F463" i="5"/>
  <c r="B464" i="5"/>
  <c r="G234" i="9"/>
  <c r="N235" i="9"/>
  <c r="D233" i="9"/>
  <c r="C233" i="9"/>
  <c r="J235" i="9"/>
  <c r="B282" i="12"/>
  <c r="C281" i="12"/>
  <c r="G464" i="5"/>
  <c r="D463" i="5"/>
  <c r="C463" i="5"/>
  <c r="N312" i="10"/>
  <c r="D310" i="10"/>
  <c r="G311" i="10"/>
  <c r="C310" i="10"/>
  <c r="J312" i="10"/>
  <c r="H233" i="9"/>
  <c r="E234" i="9"/>
  <c r="N283" i="12"/>
  <c r="J283" i="12"/>
  <c r="G282" i="12"/>
  <c r="D281" i="12"/>
  <c r="T281" i="12"/>
  <c r="U281" i="12"/>
  <c r="V281" i="12"/>
  <c r="E282" i="12"/>
  <c r="H281" i="12"/>
  <c r="T310" i="10"/>
  <c r="E311" i="10"/>
  <c r="H310" i="10"/>
  <c r="U310" i="10"/>
  <c r="V310" i="10"/>
  <c r="F311" i="10"/>
  <c r="K311" i="10"/>
  <c r="L312" i="10"/>
  <c r="M235" i="9"/>
  <c r="F234" i="9"/>
  <c r="K234" i="9"/>
  <c r="H463" i="5"/>
  <c r="E464" i="5"/>
  <c r="F464" i="5"/>
  <c r="B465" i="5"/>
  <c r="F282" i="12"/>
  <c r="K282" i="12"/>
  <c r="L283" i="12"/>
  <c r="R282" i="12"/>
  <c r="Q282" i="12"/>
  <c r="P282" i="12"/>
  <c r="O282" i="12"/>
  <c r="M283" i="12"/>
  <c r="S282" i="12"/>
  <c r="B235" i="9"/>
  <c r="L235" i="9"/>
  <c r="G465" i="5"/>
  <c r="D464" i="5"/>
  <c r="C464" i="5"/>
  <c r="O311" i="10"/>
  <c r="P311" i="10"/>
  <c r="S311" i="10"/>
  <c r="Q311" i="10"/>
  <c r="M312" i="10"/>
  <c r="B312" i="10"/>
  <c r="R311" i="10"/>
  <c r="B283" i="12"/>
  <c r="C282" i="12"/>
  <c r="N313" i="10"/>
  <c r="G312" i="10"/>
  <c r="D311" i="10"/>
  <c r="C311" i="10"/>
  <c r="J313" i="10"/>
  <c r="H464" i="5"/>
  <c r="E465" i="5"/>
  <c r="F465" i="5"/>
  <c r="B466" i="5"/>
  <c r="D234" i="9"/>
  <c r="G235" i="9"/>
  <c r="N236" i="9"/>
  <c r="C234" i="9"/>
  <c r="J236" i="9"/>
  <c r="N284" i="12"/>
  <c r="D282" i="12"/>
  <c r="J284" i="12"/>
  <c r="G283" i="12"/>
  <c r="H282" i="12"/>
  <c r="U282" i="12"/>
  <c r="V282" i="12"/>
  <c r="E283" i="12"/>
  <c r="T282" i="12"/>
  <c r="G466" i="5"/>
  <c r="D465" i="5"/>
  <c r="C465" i="5"/>
  <c r="T311" i="10"/>
  <c r="H311" i="10"/>
  <c r="E312" i="10"/>
  <c r="U311" i="10"/>
  <c r="V311" i="10"/>
  <c r="F312" i="10"/>
  <c r="K312" i="10"/>
  <c r="L313" i="10"/>
  <c r="H234" i="9"/>
  <c r="E235" i="9"/>
  <c r="M284" i="12"/>
  <c r="O283" i="12"/>
  <c r="S283" i="12"/>
  <c r="Q283" i="12"/>
  <c r="F283" i="12"/>
  <c r="K283" i="12"/>
  <c r="L284" i="12"/>
  <c r="R283" i="12"/>
  <c r="P283" i="12"/>
  <c r="H465" i="5"/>
  <c r="E466" i="5"/>
  <c r="F466" i="5"/>
  <c r="B467" i="5"/>
  <c r="F235" i="9"/>
  <c r="K235" i="9"/>
  <c r="M236" i="9"/>
  <c r="S312" i="10"/>
  <c r="M313" i="10"/>
  <c r="B313" i="10"/>
  <c r="P312" i="10"/>
  <c r="Q312" i="10"/>
  <c r="R312" i="10"/>
  <c r="O312" i="10"/>
  <c r="B284" i="12"/>
  <c r="C283" i="12"/>
  <c r="D312" i="10"/>
  <c r="G313" i="10"/>
  <c r="N314" i="10"/>
  <c r="C312" i="10"/>
  <c r="J314" i="10"/>
  <c r="L236" i="9"/>
  <c r="B236" i="9"/>
  <c r="D466" i="5"/>
  <c r="G467" i="5"/>
  <c r="C466" i="5"/>
  <c r="D283" i="12"/>
  <c r="G284" i="12"/>
  <c r="N285" i="12"/>
  <c r="J285" i="12"/>
  <c r="H283" i="12"/>
  <c r="E284" i="12"/>
  <c r="U283" i="12"/>
  <c r="V283" i="12"/>
  <c r="T283" i="12"/>
  <c r="E313" i="10"/>
  <c r="T312" i="10"/>
  <c r="H312" i="10"/>
  <c r="U312" i="10"/>
  <c r="V312" i="10"/>
  <c r="F313" i="10"/>
  <c r="K313" i="10"/>
  <c r="L314" i="10"/>
  <c r="N237" i="9"/>
  <c r="D235" i="9"/>
  <c r="G236" i="9"/>
  <c r="C235" i="9"/>
  <c r="J237" i="9"/>
  <c r="H466" i="5"/>
  <c r="E467" i="5"/>
  <c r="F467" i="5"/>
  <c r="B468" i="5"/>
  <c r="F284" i="12"/>
  <c r="K284" i="12"/>
  <c r="L285" i="12"/>
  <c r="M285" i="12"/>
  <c r="Q284" i="12"/>
  <c r="R284" i="12"/>
  <c r="S284" i="12"/>
  <c r="O284" i="12"/>
  <c r="P284" i="12"/>
  <c r="H235" i="9"/>
  <c r="E236" i="9"/>
  <c r="G468" i="5"/>
  <c r="D467" i="5"/>
  <c r="C467" i="5"/>
  <c r="S313" i="10"/>
  <c r="O313" i="10"/>
  <c r="Q313" i="10"/>
  <c r="P313" i="10"/>
  <c r="M314" i="10"/>
  <c r="B314" i="10"/>
  <c r="R313" i="10"/>
  <c r="B285" i="12"/>
  <c r="J286" i="12"/>
  <c r="N315" i="10"/>
  <c r="D313" i="10"/>
  <c r="G314" i="10"/>
  <c r="C313" i="10"/>
  <c r="J315" i="10"/>
  <c r="H467" i="5"/>
  <c r="E468" i="5"/>
  <c r="F468" i="5"/>
  <c r="B469" i="5"/>
  <c r="M237" i="9"/>
  <c r="F236" i="9"/>
  <c r="K236" i="9"/>
  <c r="G285" i="12"/>
  <c r="D284" i="12"/>
  <c r="C284" i="12"/>
  <c r="H284" i="12"/>
  <c r="N286" i="12"/>
  <c r="E285" i="12"/>
  <c r="H313" i="10"/>
  <c r="E314" i="10"/>
  <c r="T313" i="10"/>
  <c r="U313" i="10"/>
  <c r="V313" i="10"/>
  <c r="F314" i="10"/>
  <c r="K314" i="10"/>
  <c r="L315" i="10"/>
  <c r="L237" i="9"/>
  <c r="B237" i="9"/>
  <c r="D468" i="5"/>
  <c r="G469" i="5"/>
  <c r="C468" i="5"/>
  <c r="T284" i="12"/>
  <c r="U284" i="12"/>
  <c r="V284" i="12"/>
  <c r="F285" i="12"/>
  <c r="K285" i="12"/>
  <c r="L286" i="12"/>
  <c r="Q285" i="12"/>
  <c r="P285" i="12"/>
  <c r="R285" i="12"/>
  <c r="M286" i="12"/>
  <c r="S285" i="12"/>
  <c r="O285" i="12"/>
  <c r="M315" i="10"/>
  <c r="B315" i="10"/>
  <c r="P314" i="10"/>
  <c r="R314" i="10"/>
  <c r="S314" i="10"/>
  <c r="Q314" i="10"/>
  <c r="O314" i="10"/>
  <c r="H468" i="5"/>
  <c r="E469" i="5"/>
  <c r="F469" i="5"/>
  <c r="B470" i="5"/>
  <c r="G237" i="9"/>
  <c r="D236" i="9"/>
  <c r="N238" i="9"/>
  <c r="C236" i="9"/>
  <c r="J238" i="9"/>
  <c r="B286" i="12"/>
  <c r="D285" i="12"/>
  <c r="G470" i="5"/>
  <c r="D469" i="5"/>
  <c r="C469" i="5"/>
  <c r="H236" i="9"/>
  <c r="E237" i="9"/>
  <c r="D314" i="10"/>
  <c r="N316" i="10"/>
  <c r="G315" i="10"/>
  <c r="C314" i="10"/>
  <c r="J316" i="10"/>
  <c r="N287" i="12"/>
  <c r="J287" i="12"/>
  <c r="G286" i="12"/>
  <c r="C285" i="12"/>
  <c r="U285" i="12"/>
  <c r="V285" i="12"/>
  <c r="M238" i="9"/>
  <c r="F237" i="9"/>
  <c r="K237" i="9"/>
  <c r="H314" i="10"/>
  <c r="E315" i="10"/>
  <c r="T314" i="10"/>
  <c r="U314" i="10"/>
  <c r="V314" i="10"/>
  <c r="F315" i="10"/>
  <c r="K315" i="10"/>
  <c r="L316" i="10"/>
  <c r="H469" i="5"/>
  <c r="E470" i="5"/>
  <c r="F470" i="5"/>
  <c r="B471" i="5"/>
  <c r="H285" i="12"/>
  <c r="E286" i="12"/>
  <c r="O286" i="12"/>
  <c r="T285" i="12"/>
  <c r="O315" i="10"/>
  <c r="M316" i="10"/>
  <c r="B316" i="10"/>
  <c r="S315" i="10"/>
  <c r="Q315" i="10"/>
  <c r="R315" i="10"/>
  <c r="P315" i="10"/>
  <c r="G471" i="5"/>
  <c r="D470" i="5"/>
  <c r="C470" i="5"/>
  <c r="L238" i="9"/>
  <c r="B238" i="9"/>
  <c r="F286" i="12"/>
  <c r="K286" i="12"/>
  <c r="L287" i="12"/>
  <c r="P286" i="12"/>
  <c r="Q286" i="12"/>
  <c r="S286" i="12"/>
  <c r="R286" i="12"/>
  <c r="M287" i="12"/>
  <c r="D315" i="10"/>
  <c r="N317" i="10"/>
  <c r="G316" i="10"/>
  <c r="C315" i="10"/>
  <c r="J317" i="10"/>
  <c r="D237" i="9"/>
  <c r="G238" i="9"/>
  <c r="N239" i="9"/>
  <c r="C237" i="9"/>
  <c r="J239" i="9"/>
  <c r="H470" i="5"/>
  <c r="E471" i="5"/>
  <c r="F471" i="5"/>
  <c r="B472" i="5"/>
  <c r="B287" i="12"/>
  <c r="G287" i="12"/>
  <c r="H315" i="10"/>
  <c r="E316" i="10"/>
  <c r="T315" i="10"/>
  <c r="U315" i="10"/>
  <c r="V315" i="10"/>
  <c r="F316" i="10"/>
  <c r="K316" i="10"/>
  <c r="L317" i="10"/>
  <c r="D471" i="5"/>
  <c r="G472" i="5"/>
  <c r="C471" i="5"/>
  <c r="H237" i="9"/>
  <c r="E238" i="9"/>
  <c r="D286" i="12"/>
  <c r="C286" i="12"/>
  <c r="N288" i="12"/>
  <c r="J288" i="12"/>
  <c r="E287" i="12"/>
  <c r="Q287" i="12"/>
  <c r="S316" i="10"/>
  <c r="P316" i="10"/>
  <c r="R316" i="10"/>
  <c r="O316" i="10"/>
  <c r="Q316" i="10"/>
  <c r="M317" i="10"/>
  <c r="B317" i="10"/>
  <c r="M239" i="9"/>
  <c r="F238" i="9"/>
  <c r="K238" i="9"/>
  <c r="H471" i="5"/>
  <c r="E472" i="5"/>
  <c r="F472" i="5"/>
  <c r="B473" i="5"/>
  <c r="H286" i="12"/>
  <c r="U286" i="12"/>
  <c r="V286" i="12"/>
  <c r="T286" i="12"/>
  <c r="R287" i="12"/>
  <c r="P287" i="12"/>
  <c r="S287" i="12"/>
  <c r="O287" i="12"/>
  <c r="F287" i="12"/>
  <c r="K287" i="12"/>
  <c r="L288" i="12"/>
  <c r="M288" i="12"/>
  <c r="G317" i="10"/>
  <c r="D316" i="10"/>
  <c r="N318" i="10"/>
  <c r="C316" i="10"/>
  <c r="J318" i="10"/>
  <c r="B239" i="9"/>
  <c r="L239" i="9"/>
  <c r="G473" i="5"/>
  <c r="D472" i="5"/>
  <c r="C472" i="5"/>
  <c r="B288" i="12"/>
  <c r="D287" i="12"/>
  <c r="N240" i="9"/>
  <c r="G239" i="9"/>
  <c r="D238" i="9"/>
  <c r="C238" i="9"/>
  <c r="J240" i="9"/>
  <c r="U316" i="10"/>
  <c r="V316" i="10"/>
  <c r="F317" i="10"/>
  <c r="K317" i="10"/>
  <c r="L318" i="10"/>
  <c r="E317" i="10"/>
  <c r="T316" i="10"/>
  <c r="H316" i="10"/>
  <c r="H472" i="5"/>
  <c r="E473" i="5"/>
  <c r="F473" i="5"/>
  <c r="B474" i="5"/>
  <c r="G288" i="12"/>
  <c r="N289" i="12"/>
  <c r="C287" i="12"/>
  <c r="U287" i="12"/>
  <c r="V287" i="12"/>
  <c r="J289" i="12"/>
  <c r="H238" i="9"/>
  <c r="E239" i="9"/>
  <c r="G474" i="5"/>
  <c r="D473" i="5"/>
  <c r="C473" i="5"/>
  <c r="R317" i="10"/>
  <c r="Q317" i="10"/>
  <c r="P317" i="10"/>
  <c r="S317" i="10"/>
  <c r="O317" i="10"/>
  <c r="M318" i="10"/>
  <c r="B318" i="10"/>
  <c r="H287" i="12"/>
  <c r="T287" i="12"/>
  <c r="E288" i="12"/>
  <c r="D317" i="10"/>
  <c r="N319" i="10"/>
  <c r="G318" i="10"/>
  <c r="C317" i="10"/>
  <c r="J319" i="10"/>
  <c r="H473" i="5"/>
  <c r="E474" i="5"/>
  <c r="F474" i="5"/>
  <c r="B475" i="5"/>
  <c r="M240" i="9"/>
  <c r="F239" i="9"/>
  <c r="K239" i="9"/>
  <c r="P288" i="12"/>
  <c r="M289" i="12"/>
  <c r="F288" i="12"/>
  <c r="K288" i="12"/>
  <c r="L289" i="12"/>
  <c r="B289" i="12"/>
  <c r="G289" i="12"/>
  <c r="O288" i="12"/>
  <c r="R288" i="12"/>
  <c r="S288" i="12"/>
  <c r="Q288" i="12"/>
  <c r="D474" i="5"/>
  <c r="G475" i="5"/>
  <c r="C474" i="5"/>
  <c r="E318" i="10"/>
  <c r="H317" i="10"/>
  <c r="T317" i="10"/>
  <c r="U317" i="10"/>
  <c r="V317" i="10"/>
  <c r="F318" i="10"/>
  <c r="K318" i="10"/>
  <c r="L319" i="10"/>
  <c r="L240" i="9"/>
  <c r="B240" i="9"/>
  <c r="J290" i="12"/>
  <c r="C288" i="12"/>
  <c r="D288" i="12"/>
  <c r="N290" i="12"/>
  <c r="T288" i="12"/>
  <c r="U288" i="12"/>
  <c r="V288" i="12"/>
  <c r="Q318" i="10"/>
  <c r="R318" i="10"/>
  <c r="M319" i="10"/>
  <c r="B319" i="10"/>
  <c r="O318" i="10"/>
  <c r="P318" i="10"/>
  <c r="S318" i="10"/>
  <c r="D239" i="9"/>
  <c r="G240" i="9"/>
  <c r="N241" i="9"/>
  <c r="C239" i="9"/>
  <c r="J241" i="9"/>
  <c r="H474" i="5"/>
  <c r="E475" i="5"/>
  <c r="F475" i="5"/>
  <c r="B476" i="5"/>
  <c r="E289" i="12"/>
  <c r="H288" i="12"/>
  <c r="G319" i="10"/>
  <c r="D318" i="10"/>
  <c r="N320" i="10"/>
  <c r="J320" i="10"/>
  <c r="C318" i="10"/>
  <c r="D475" i="5"/>
  <c r="G476" i="5"/>
  <c r="C475" i="5"/>
  <c r="H239" i="9"/>
  <c r="E240" i="9"/>
  <c r="O289" i="12"/>
  <c r="P289" i="12"/>
  <c r="Q289" i="12"/>
  <c r="M290" i="12"/>
  <c r="R289" i="12"/>
  <c r="F289" i="12"/>
  <c r="K289" i="12"/>
  <c r="L290" i="12"/>
  <c r="B290" i="12"/>
  <c r="D289" i="12"/>
  <c r="S289" i="12"/>
  <c r="M241" i="9"/>
  <c r="F240" i="9"/>
  <c r="K240" i="9"/>
  <c r="E319" i="10"/>
  <c r="U318" i="10"/>
  <c r="V318" i="10"/>
  <c r="F319" i="10"/>
  <c r="K319" i="10"/>
  <c r="L320" i="10"/>
  <c r="H318" i="10"/>
  <c r="T318" i="10"/>
  <c r="H475" i="5"/>
  <c r="E476" i="5"/>
  <c r="F476" i="5"/>
  <c r="B477" i="5"/>
  <c r="G290" i="12"/>
  <c r="N291" i="12"/>
  <c r="J291" i="12"/>
  <c r="C289" i="12"/>
  <c r="G477" i="5"/>
  <c r="D476" i="5"/>
  <c r="C476" i="5"/>
  <c r="M320" i="10"/>
  <c r="B320" i="10"/>
  <c r="R319" i="10"/>
  <c r="O319" i="10"/>
  <c r="S319" i="10"/>
  <c r="P319" i="10"/>
  <c r="Q319" i="10"/>
  <c r="L241" i="9"/>
  <c r="B241" i="9"/>
  <c r="H289" i="12"/>
  <c r="E290" i="12"/>
  <c r="T289" i="12"/>
  <c r="U289" i="12"/>
  <c r="V289" i="12"/>
  <c r="G320" i="10"/>
  <c r="D319" i="10"/>
  <c r="N321" i="10"/>
  <c r="C319" i="10"/>
  <c r="J321" i="10"/>
  <c r="H476" i="5"/>
  <c r="E477" i="5"/>
  <c r="F477" i="5"/>
  <c r="B478" i="5"/>
  <c r="G241" i="9"/>
  <c r="D240" i="9"/>
  <c r="N242" i="9"/>
  <c r="C240" i="9"/>
  <c r="J242" i="9"/>
  <c r="M291" i="12"/>
  <c r="O290" i="12"/>
  <c r="P290" i="12"/>
  <c r="S290" i="12"/>
  <c r="F290" i="12"/>
  <c r="K290" i="12"/>
  <c r="L291" i="12"/>
  <c r="R290" i="12"/>
  <c r="Q290" i="12"/>
  <c r="D477" i="5"/>
  <c r="G478" i="5"/>
  <c r="C477" i="5"/>
  <c r="E320" i="10"/>
  <c r="H319" i="10"/>
  <c r="T319" i="10"/>
  <c r="U319" i="10"/>
  <c r="V319" i="10"/>
  <c r="F320" i="10"/>
  <c r="K320" i="10"/>
  <c r="L321" i="10"/>
  <c r="H240" i="9"/>
  <c r="E241" i="9"/>
  <c r="B291" i="12"/>
  <c r="J292" i="12"/>
  <c r="R320" i="10"/>
  <c r="S320" i="10"/>
  <c r="P320" i="10"/>
  <c r="M321" i="10"/>
  <c r="B321" i="10"/>
  <c r="Q320" i="10"/>
  <c r="O320" i="10"/>
  <c r="H477" i="5"/>
  <c r="E478" i="5"/>
  <c r="F478" i="5"/>
  <c r="B479" i="5"/>
  <c r="F241" i="9"/>
  <c r="K241" i="9"/>
  <c r="M242" i="9"/>
  <c r="N292" i="12"/>
  <c r="G291" i="12"/>
  <c r="D290" i="12"/>
  <c r="C290" i="12"/>
  <c r="D320" i="10"/>
  <c r="G321" i="10"/>
  <c r="N322" i="10"/>
  <c r="C320" i="10"/>
  <c r="J322" i="10"/>
  <c r="L242" i="9"/>
  <c r="B242" i="9"/>
  <c r="G479" i="5"/>
  <c r="D478" i="5"/>
  <c r="C478" i="5"/>
  <c r="U290" i="12"/>
  <c r="V290" i="12"/>
  <c r="T290" i="12"/>
  <c r="E291" i="12"/>
  <c r="H290" i="12"/>
  <c r="D241" i="9"/>
  <c r="G242" i="9"/>
  <c r="N243" i="9"/>
  <c r="C241" i="9"/>
  <c r="J243" i="9"/>
  <c r="U320" i="10"/>
  <c r="V320" i="10"/>
  <c r="F321" i="10"/>
  <c r="K321" i="10"/>
  <c r="L322" i="10"/>
  <c r="H320" i="10"/>
  <c r="E321" i="10"/>
  <c r="T320" i="10"/>
  <c r="H478" i="5"/>
  <c r="E479" i="5"/>
  <c r="F479" i="5"/>
  <c r="B480" i="5"/>
  <c r="Q291" i="12"/>
  <c r="M292" i="12"/>
  <c r="O291" i="12"/>
  <c r="F291" i="12"/>
  <c r="K291" i="12"/>
  <c r="L292" i="12"/>
  <c r="B292" i="12"/>
  <c r="N293" i="12"/>
  <c r="S291" i="12"/>
  <c r="P291" i="12"/>
  <c r="R291" i="12"/>
  <c r="H241" i="9"/>
  <c r="E242" i="9"/>
  <c r="G480" i="5"/>
  <c r="D479" i="5"/>
  <c r="C479" i="5"/>
  <c r="O321" i="10"/>
  <c r="S321" i="10"/>
  <c r="R321" i="10"/>
  <c r="P321" i="10"/>
  <c r="M322" i="10"/>
  <c r="B322" i="10"/>
  <c r="Q321" i="10"/>
  <c r="D291" i="12"/>
  <c r="C291" i="12"/>
  <c r="G292" i="12"/>
  <c r="J293" i="12"/>
  <c r="N323" i="10"/>
  <c r="G322" i="10"/>
  <c r="D321" i="10"/>
  <c r="C321" i="10"/>
  <c r="J323" i="10"/>
  <c r="H479" i="5"/>
  <c r="E480" i="5"/>
  <c r="F480" i="5"/>
  <c r="B481" i="5"/>
  <c r="M243" i="9"/>
  <c r="F242" i="9"/>
  <c r="K242" i="9"/>
  <c r="H291" i="12"/>
  <c r="E292" i="12"/>
  <c r="T291" i="12"/>
  <c r="U291" i="12"/>
  <c r="V291" i="12"/>
  <c r="H321" i="10"/>
  <c r="T321" i="10"/>
  <c r="E322" i="10"/>
  <c r="U321" i="10"/>
  <c r="V321" i="10"/>
  <c r="F322" i="10"/>
  <c r="K322" i="10"/>
  <c r="L323" i="10"/>
  <c r="L243" i="9"/>
  <c r="B243" i="9"/>
  <c r="D480" i="5"/>
  <c r="G481" i="5"/>
  <c r="C480" i="5"/>
  <c r="F292" i="12"/>
  <c r="K292" i="12"/>
  <c r="L293" i="12"/>
  <c r="O292" i="12"/>
  <c r="Q292" i="12"/>
  <c r="M293" i="12"/>
  <c r="P292" i="12"/>
  <c r="R292" i="12"/>
  <c r="S292" i="12"/>
  <c r="G243" i="9"/>
  <c r="D242" i="9"/>
  <c r="N244" i="9"/>
  <c r="C242" i="9"/>
  <c r="J244" i="9"/>
  <c r="P322" i="10"/>
  <c r="Q322" i="10"/>
  <c r="S322" i="10"/>
  <c r="R322" i="10"/>
  <c r="M323" i="10"/>
  <c r="B323" i="10"/>
  <c r="O322" i="10"/>
  <c r="H480" i="5"/>
  <c r="E481" i="5"/>
  <c r="F481" i="5"/>
  <c r="B482" i="5"/>
  <c r="B293" i="12"/>
  <c r="J294" i="12"/>
  <c r="G293" i="12"/>
  <c r="N294" i="12"/>
  <c r="D322" i="10"/>
  <c r="G323" i="10"/>
  <c r="N324" i="10"/>
  <c r="C322" i="10"/>
  <c r="J324" i="10"/>
  <c r="E243" i="9"/>
  <c r="H242" i="9"/>
  <c r="G482" i="5"/>
  <c r="D481" i="5"/>
  <c r="C481" i="5"/>
  <c r="D292" i="12"/>
  <c r="C292" i="12"/>
  <c r="H292" i="12"/>
  <c r="U292" i="12"/>
  <c r="V292" i="12"/>
  <c r="E293" i="12"/>
  <c r="T292" i="12"/>
  <c r="H481" i="5"/>
  <c r="E482" i="5"/>
  <c r="F482" i="5"/>
  <c r="B483" i="5"/>
  <c r="T322" i="10"/>
  <c r="E323" i="10"/>
  <c r="H322" i="10"/>
  <c r="U322" i="10"/>
  <c r="V322" i="10"/>
  <c r="F323" i="10"/>
  <c r="K323" i="10"/>
  <c r="L324" i="10"/>
  <c r="F243" i="9"/>
  <c r="K243" i="9"/>
  <c r="M244" i="9"/>
  <c r="F293" i="12"/>
  <c r="K293" i="12"/>
  <c r="L294" i="12"/>
  <c r="S293" i="12"/>
  <c r="R293" i="12"/>
  <c r="O293" i="12"/>
  <c r="P293" i="12"/>
  <c r="M294" i="12"/>
  <c r="Q293" i="12"/>
  <c r="L244" i="9"/>
  <c r="B244" i="9"/>
  <c r="O323" i="10"/>
  <c r="S323" i="10"/>
  <c r="M324" i="10"/>
  <c r="B324" i="10"/>
  <c r="Q323" i="10"/>
  <c r="P323" i="10"/>
  <c r="R323" i="10"/>
  <c r="D482" i="5"/>
  <c r="G483" i="5"/>
  <c r="C482" i="5"/>
  <c r="B294" i="12"/>
  <c r="N325" i="10"/>
  <c r="D323" i="10"/>
  <c r="G324" i="10"/>
  <c r="C323" i="10"/>
  <c r="J325" i="10"/>
  <c r="G244" i="9"/>
  <c r="D243" i="9"/>
  <c r="N245" i="9"/>
  <c r="C243" i="9"/>
  <c r="J245" i="9"/>
  <c r="H482" i="5"/>
  <c r="E483" i="5"/>
  <c r="F483" i="5"/>
  <c r="B484" i="5"/>
  <c r="C293" i="12"/>
  <c r="N295" i="12"/>
  <c r="D293" i="12"/>
  <c r="G294" i="12"/>
  <c r="J295" i="12"/>
  <c r="E324" i="10"/>
  <c r="T323" i="10"/>
  <c r="H323" i="10"/>
  <c r="U323" i="10"/>
  <c r="V323" i="10"/>
  <c r="F324" i="10"/>
  <c r="K324" i="10"/>
  <c r="L325" i="10"/>
  <c r="G484" i="5"/>
  <c r="D483" i="5"/>
  <c r="C483" i="5"/>
  <c r="E244" i="9"/>
  <c r="H243" i="9"/>
  <c r="U293" i="12"/>
  <c r="V293" i="12"/>
  <c r="T293" i="12"/>
  <c r="H293" i="12"/>
  <c r="E294" i="12"/>
  <c r="H483" i="5"/>
  <c r="E484" i="5"/>
  <c r="F484" i="5"/>
  <c r="B485" i="5"/>
  <c r="S324" i="10"/>
  <c r="Q324" i="10"/>
  <c r="P324" i="10"/>
  <c r="M325" i="10"/>
  <c r="B325" i="10"/>
  <c r="R324" i="10"/>
  <c r="O324" i="10"/>
  <c r="F244" i="9"/>
  <c r="K244" i="9"/>
  <c r="M245" i="9"/>
  <c r="F294" i="12"/>
  <c r="K294" i="12"/>
  <c r="L295" i="12"/>
  <c r="M295" i="12"/>
  <c r="B295" i="12"/>
  <c r="S294" i="12"/>
  <c r="P294" i="12"/>
  <c r="R294" i="12"/>
  <c r="O294" i="12"/>
  <c r="Q294" i="12"/>
  <c r="G325" i="10"/>
  <c r="N326" i="10"/>
  <c r="D324" i="10"/>
  <c r="C324" i="10"/>
  <c r="J326" i="10"/>
  <c r="B245" i="9"/>
  <c r="L245" i="9"/>
  <c r="D484" i="5"/>
  <c r="G485" i="5"/>
  <c r="C484" i="5"/>
  <c r="N296" i="12"/>
  <c r="C294" i="12"/>
  <c r="J296" i="12"/>
  <c r="D294" i="12"/>
  <c r="G295" i="12"/>
  <c r="G245" i="9"/>
  <c r="N246" i="9"/>
  <c r="D244" i="9"/>
  <c r="C244" i="9"/>
  <c r="J246" i="9"/>
  <c r="T324" i="10"/>
  <c r="H324" i="10"/>
  <c r="E325" i="10"/>
  <c r="U324" i="10"/>
  <c r="V324" i="10"/>
  <c r="F325" i="10"/>
  <c r="K325" i="10"/>
  <c r="L326" i="10"/>
  <c r="H484" i="5"/>
  <c r="E485" i="5"/>
  <c r="F485" i="5"/>
  <c r="B486" i="5"/>
  <c r="E295" i="12"/>
  <c r="T294" i="12"/>
  <c r="H294" i="12"/>
  <c r="U294" i="12"/>
  <c r="V294" i="12"/>
  <c r="D485" i="5"/>
  <c r="G486" i="5"/>
  <c r="C485" i="5"/>
  <c r="H244" i="9"/>
  <c r="E245" i="9"/>
  <c r="P325" i="10"/>
  <c r="M326" i="10"/>
  <c r="B326" i="10"/>
  <c r="S325" i="10"/>
  <c r="Q325" i="10"/>
  <c r="R325" i="10"/>
  <c r="O325" i="10"/>
  <c r="Q295" i="12"/>
  <c r="O295" i="12"/>
  <c r="M296" i="12"/>
  <c r="R295" i="12"/>
  <c r="P295" i="12"/>
  <c r="F295" i="12"/>
  <c r="K295" i="12"/>
  <c r="L296" i="12"/>
  <c r="B296" i="12"/>
  <c r="S295" i="12"/>
  <c r="G326" i="10"/>
  <c r="N327" i="10"/>
  <c r="D325" i="10"/>
  <c r="C325" i="10"/>
  <c r="J327" i="10"/>
  <c r="M246" i="9"/>
  <c r="F245" i="9"/>
  <c r="K245" i="9"/>
  <c r="H485" i="5"/>
  <c r="E486" i="5"/>
  <c r="F486" i="5"/>
  <c r="B487" i="5"/>
  <c r="C295" i="12"/>
  <c r="N297" i="12"/>
  <c r="J297" i="12"/>
  <c r="D295" i="12"/>
  <c r="G296" i="12"/>
  <c r="H325" i="10"/>
  <c r="T325" i="10"/>
  <c r="E326" i="10"/>
  <c r="U325" i="10"/>
  <c r="V325" i="10"/>
  <c r="F326" i="10"/>
  <c r="K326" i="10"/>
  <c r="L327" i="10"/>
  <c r="D486" i="5"/>
  <c r="G487" i="5"/>
  <c r="C486" i="5"/>
  <c r="L246" i="9"/>
  <c r="B246" i="9"/>
  <c r="H295" i="12"/>
  <c r="E296" i="12"/>
  <c r="T295" i="12"/>
  <c r="U295" i="12"/>
  <c r="V295" i="12"/>
  <c r="P326" i="10"/>
  <c r="M327" i="10"/>
  <c r="B327" i="10"/>
  <c r="R326" i="10"/>
  <c r="O326" i="10"/>
  <c r="S326" i="10"/>
  <c r="Q326" i="10"/>
  <c r="H486" i="5"/>
  <c r="E487" i="5"/>
  <c r="F487" i="5"/>
  <c r="B488" i="5"/>
  <c r="N247" i="9"/>
  <c r="D245" i="9"/>
  <c r="G246" i="9"/>
  <c r="C245" i="9"/>
  <c r="J247" i="9"/>
  <c r="S296" i="12"/>
  <c r="F296" i="12"/>
  <c r="K296" i="12"/>
  <c r="L297" i="12"/>
  <c r="O296" i="12"/>
  <c r="M297" i="12"/>
  <c r="Q296" i="12"/>
  <c r="R296" i="12"/>
  <c r="P296" i="12"/>
  <c r="N328" i="10"/>
  <c r="G327" i="10"/>
  <c r="D326" i="10"/>
  <c r="C326" i="10"/>
  <c r="J328" i="10"/>
  <c r="E246" i="9"/>
  <c r="H245" i="9"/>
  <c r="D487" i="5"/>
  <c r="G488" i="5"/>
  <c r="C487" i="5"/>
  <c r="B297" i="12"/>
  <c r="G297" i="12"/>
  <c r="C296" i="12"/>
  <c r="N298" i="12"/>
  <c r="J298" i="12"/>
  <c r="D296" i="12"/>
  <c r="H487" i="5"/>
  <c r="E488" i="5"/>
  <c r="F488" i="5"/>
  <c r="B489" i="5"/>
  <c r="T326" i="10"/>
  <c r="H326" i="10"/>
  <c r="E327" i="10"/>
  <c r="U326" i="10"/>
  <c r="V326" i="10"/>
  <c r="F327" i="10"/>
  <c r="K327" i="10"/>
  <c r="L328" i="10"/>
  <c r="M247" i="9"/>
  <c r="F246" i="9"/>
  <c r="K246" i="9"/>
  <c r="H296" i="12"/>
  <c r="U296" i="12"/>
  <c r="V296" i="12"/>
  <c r="E297" i="12"/>
  <c r="T296" i="12"/>
  <c r="L247" i="9"/>
  <c r="B247" i="9"/>
  <c r="R327" i="10"/>
  <c r="P327" i="10"/>
  <c r="S327" i="10"/>
  <c r="M328" i="10"/>
  <c r="B328" i="10"/>
  <c r="Q327" i="10"/>
  <c r="O327" i="10"/>
  <c r="D488" i="5"/>
  <c r="G489" i="5"/>
  <c r="C488" i="5"/>
  <c r="P297" i="12"/>
  <c r="Q297" i="12"/>
  <c r="R297" i="12"/>
  <c r="S297" i="12"/>
  <c r="M298" i="12"/>
  <c r="O297" i="12"/>
  <c r="F297" i="12"/>
  <c r="K297" i="12"/>
  <c r="L298" i="12"/>
  <c r="B298" i="12"/>
  <c r="N329" i="10"/>
  <c r="G328" i="10"/>
  <c r="D327" i="10"/>
  <c r="C327" i="10"/>
  <c r="J329" i="10"/>
  <c r="N248" i="9"/>
  <c r="D246" i="9"/>
  <c r="G247" i="9"/>
  <c r="C246" i="9"/>
  <c r="J248" i="9"/>
  <c r="H488" i="5"/>
  <c r="E489" i="5"/>
  <c r="F489" i="5"/>
  <c r="B490" i="5"/>
  <c r="J299" i="12"/>
  <c r="D297" i="12"/>
  <c r="G298" i="12"/>
  <c r="C297" i="12"/>
  <c r="N299" i="12"/>
  <c r="D489" i="5"/>
  <c r="G490" i="5"/>
  <c r="C489" i="5"/>
  <c r="T327" i="10"/>
  <c r="H327" i="10"/>
  <c r="E328" i="10"/>
  <c r="U327" i="10"/>
  <c r="V327" i="10"/>
  <c r="F328" i="10"/>
  <c r="K328" i="10"/>
  <c r="L329" i="10"/>
  <c r="E247" i="9"/>
  <c r="H246" i="9"/>
  <c r="U297" i="12"/>
  <c r="V297" i="12"/>
  <c r="H297" i="12"/>
  <c r="T297" i="12"/>
  <c r="E298" i="12"/>
  <c r="P328" i="10"/>
  <c r="R328" i="10"/>
  <c r="S328" i="10"/>
  <c r="Q328" i="10"/>
  <c r="O328" i="10"/>
  <c r="M329" i="10"/>
  <c r="B329" i="10"/>
  <c r="H489" i="5"/>
  <c r="E490" i="5"/>
  <c r="F490" i="5"/>
  <c r="B491" i="5"/>
  <c r="F247" i="9"/>
  <c r="K247" i="9"/>
  <c r="M248" i="9"/>
  <c r="S298" i="12"/>
  <c r="Q298" i="12"/>
  <c r="R298" i="12"/>
  <c r="P298" i="12"/>
  <c r="F298" i="12"/>
  <c r="K298" i="12"/>
  <c r="L299" i="12"/>
  <c r="M299" i="12"/>
  <c r="B299" i="12"/>
  <c r="J300" i="12"/>
  <c r="O298" i="12"/>
  <c r="G329" i="10"/>
  <c r="N330" i="10"/>
  <c r="D328" i="10"/>
  <c r="C328" i="10"/>
  <c r="J330" i="10"/>
  <c r="G491" i="5"/>
  <c r="D490" i="5"/>
  <c r="C490" i="5"/>
  <c r="B248" i="9"/>
  <c r="L248" i="9"/>
  <c r="C298" i="12"/>
  <c r="D298" i="12"/>
  <c r="G299" i="12"/>
  <c r="N300" i="12"/>
  <c r="E329" i="10"/>
  <c r="H328" i="10"/>
  <c r="T328" i="10"/>
  <c r="U328" i="10"/>
  <c r="V328" i="10"/>
  <c r="F329" i="10"/>
  <c r="K329" i="10"/>
  <c r="L330" i="10"/>
  <c r="D247" i="9"/>
  <c r="G248" i="9"/>
  <c r="N249" i="9"/>
  <c r="C247" i="9"/>
  <c r="J249" i="9"/>
  <c r="H490" i="5"/>
  <c r="E491" i="5"/>
  <c r="F491" i="5"/>
  <c r="B492" i="5"/>
  <c r="U298" i="12"/>
  <c r="V298" i="12"/>
  <c r="T298" i="12"/>
  <c r="H298" i="12"/>
  <c r="E299" i="12"/>
  <c r="E248" i="9"/>
  <c r="H247" i="9"/>
  <c r="O329" i="10"/>
  <c r="Q329" i="10"/>
  <c r="P329" i="10"/>
  <c r="R329" i="10"/>
  <c r="S329" i="10"/>
  <c r="M330" i="10"/>
  <c r="B330" i="10"/>
  <c r="D491" i="5"/>
  <c r="G492" i="5"/>
  <c r="C491" i="5"/>
  <c r="M300" i="12"/>
  <c r="S299" i="12"/>
  <c r="O299" i="12"/>
  <c r="Q299" i="12"/>
  <c r="R299" i="12"/>
  <c r="P299" i="12"/>
  <c r="F299" i="12"/>
  <c r="K299" i="12"/>
  <c r="L300" i="12"/>
  <c r="B300" i="12"/>
  <c r="C299" i="12"/>
  <c r="E300" i="12"/>
  <c r="G330" i="10"/>
  <c r="N331" i="10"/>
  <c r="D329" i="10"/>
  <c r="C329" i="10"/>
  <c r="J331" i="10"/>
  <c r="H491" i="5"/>
  <c r="E492" i="5"/>
  <c r="F492" i="5"/>
  <c r="B493" i="5"/>
  <c r="M249" i="9"/>
  <c r="F248" i="9"/>
  <c r="K248" i="9"/>
  <c r="D299" i="12"/>
  <c r="H299" i="12"/>
  <c r="T299" i="12"/>
  <c r="U299" i="12"/>
  <c r="V299" i="12"/>
  <c r="G300" i="12"/>
  <c r="Q300" i="12"/>
  <c r="J301" i="12"/>
  <c r="N301" i="12"/>
  <c r="M301" i="12"/>
  <c r="F300" i="12"/>
  <c r="K300" i="12"/>
  <c r="L301" i="12"/>
  <c r="E330" i="10"/>
  <c r="H329" i="10"/>
  <c r="T329" i="10"/>
  <c r="U329" i="10"/>
  <c r="V329" i="10"/>
  <c r="F330" i="10"/>
  <c r="K330" i="10"/>
  <c r="L331" i="10"/>
  <c r="L249" i="9"/>
  <c r="B249" i="9"/>
  <c r="G493" i="5"/>
  <c r="D492" i="5"/>
  <c r="C492" i="5"/>
  <c r="B301" i="12"/>
  <c r="P300" i="12"/>
  <c r="O300" i="12"/>
  <c r="R300" i="12"/>
  <c r="S300" i="12"/>
  <c r="C300" i="12"/>
  <c r="J302" i="12"/>
  <c r="G301" i="12"/>
  <c r="D300" i="12"/>
  <c r="N302" i="12"/>
  <c r="G249" i="9"/>
  <c r="N250" i="9"/>
  <c r="D248" i="9"/>
  <c r="C248" i="9"/>
  <c r="J250" i="9"/>
  <c r="P330" i="10"/>
  <c r="Q330" i="10"/>
  <c r="R330" i="10"/>
  <c r="M331" i="10"/>
  <c r="B331" i="10"/>
  <c r="O330" i="10"/>
  <c r="S330" i="10"/>
  <c r="H492" i="5"/>
  <c r="E493" i="5"/>
  <c r="F493" i="5"/>
  <c r="B494" i="5"/>
  <c r="H300" i="12"/>
  <c r="U300" i="12"/>
  <c r="V300" i="12"/>
  <c r="E301" i="12"/>
  <c r="T300" i="12"/>
  <c r="G331" i="10"/>
  <c r="N332" i="10"/>
  <c r="D330" i="10"/>
  <c r="C330" i="10"/>
  <c r="J332" i="10"/>
  <c r="E249" i="9"/>
  <c r="H248" i="9"/>
  <c r="D493" i="5"/>
  <c r="G494" i="5"/>
  <c r="C493" i="5"/>
  <c r="M302" i="12"/>
  <c r="F301" i="12"/>
  <c r="K301" i="12"/>
  <c r="L302" i="12"/>
  <c r="B302" i="12"/>
  <c r="S301" i="12"/>
  <c r="O301" i="12"/>
  <c r="R301" i="12"/>
  <c r="Q301" i="12"/>
  <c r="P301" i="12"/>
  <c r="H493" i="5"/>
  <c r="E494" i="5"/>
  <c r="F494" i="5"/>
  <c r="B495" i="5"/>
  <c r="E331" i="10"/>
  <c r="T330" i="10"/>
  <c r="H330" i="10"/>
  <c r="U330" i="10"/>
  <c r="V330" i="10"/>
  <c r="F331" i="10"/>
  <c r="K331" i="10"/>
  <c r="L332" i="10"/>
  <c r="F249" i="9"/>
  <c r="K249" i="9"/>
  <c r="M250" i="9"/>
  <c r="N303" i="12"/>
  <c r="G302" i="12"/>
  <c r="C301" i="12"/>
  <c r="D301" i="12"/>
  <c r="J303" i="12"/>
  <c r="L250" i="9"/>
  <c r="B250" i="9"/>
  <c r="R331" i="10"/>
  <c r="S331" i="10"/>
  <c r="P331" i="10"/>
  <c r="Q331" i="10"/>
  <c r="M332" i="10"/>
  <c r="B332" i="10"/>
  <c r="O331" i="10"/>
  <c r="D494" i="5"/>
  <c r="G495" i="5"/>
  <c r="C494" i="5"/>
  <c r="T301" i="12"/>
  <c r="H301" i="12"/>
  <c r="U301" i="12"/>
  <c r="V301" i="12"/>
  <c r="E302" i="12"/>
  <c r="N333" i="10"/>
  <c r="D331" i="10"/>
  <c r="G332" i="10"/>
  <c r="C331" i="10"/>
  <c r="J333" i="10"/>
  <c r="G250" i="9"/>
  <c r="N251" i="9"/>
  <c r="D249" i="9"/>
  <c r="C249" i="9"/>
  <c r="J251" i="9"/>
  <c r="H494" i="5"/>
  <c r="E495" i="5"/>
  <c r="F495" i="5"/>
  <c r="B496" i="5"/>
  <c r="Q302" i="12"/>
  <c r="S302" i="12"/>
  <c r="P302" i="12"/>
  <c r="R302" i="12"/>
  <c r="M303" i="12"/>
  <c r="O302" i="12"/>
  <c r="F302" i="12"/>
  <c r="K302" i="12"/>
  <c r="L303" i="12"/>
  <c r="H331" i="10"/>
  <c r="T331" i="10"/>
  <c r="E332" i="10"/>
  <c r="U331" i="10"/>
  <c r="V331" i="10"/>
  <c r="F332" i="10"/>
  <c r="K332" i="10"/>
  <c r="L333" i="10"/>
  <c r="G496" i="5"/>
  <c r="D495" i="5"/>
  <c r="C495" i="5"/>
  <c r="H249" i="9"/>
  <c r="E250" i="9"/>
  <c r="B303" i="12"/>
  <c r="D302" i="12"/>
  <c r="G303" i="12"/>
  <c r="H495" i="5"/>
  <c r="E496" i="5"/>
  <c r="F496" i="5"/>
  <c r="B497" i="5"/>
  <c r="F250" i="9"/>
  <c r="K250" i="9"/>
  <c r="M251" i="9"/>
  <c r="M333" i="10"/>
  <c r="B333" i="10"/>
  <c r="S332" i="10"/>
  <c r="O332" i="10"/>
  <c r="Q332" i="10"/>
  <c r="R332" i="10"/>
  <c r="P332" i="10"/>
  <c r="J304" i="12"/>
  <c r="N304" i="12"/>
  <c r="C302" i="12"/>
  <c r="E303" i="12"/>
  <c r="H302" i="12"/>
  <c r="U302" i="12"/>
  <c r="V302" i="12"/>
  <c r="T302" i="12"/>
  <c r="N334" i="10"/>
  <c r="D332" i="10"/>
  <c r="G333" i="10"/>
  <c r="C332" i="10"/>
  <c r="J334" i="10"/>
  <c r="B251" i="9"/>
  <c r="L251" i="9"/>
  <c r="G497" i="5"/>
  <c r="D496" i="5"/>
  <c r="C496" i="5"/>
  <c r="Q303" i="12"/>
  <c r="P303" i="12"/>
  <c r="O303" i="12"/>
  <c r="R303" i="12"/>
  <c r="M304" i="12"/>
  <c r="S303" i="12"/>
  <c r="F303" i="12"/>
  <c r="K303" i="12"/>
  <c r="L304" i="12"/>
  <c r="G251" i="9"/>
  <c r="D250" i="9"/>
  <c r="N252" i="9"/>
  <c r="C250" i="9"/>
  <c r="J252" i="9"/>
  <c r="T332" i="10"/>
  <c r="H332" i="10"/>
  <c r="E333" i="10"/>
  <c r="U332" i="10"/>
  <c r="V332" i="10"/>
  <c r="F333" i="10"/>
  <c r="K333" i="10"/>
  <c r="L334" i="10"/>
  <c r="H496" i="5"/>
  <c r="E497" i="5"/>
  <c r="F497" i="5"/>
  <c r="B498" i="5"/>
  <c r="B304" i="12"/>
  <c r="N305" i="12"/>
  <c r="D497" i="5"/>
  <c r="G498" i="5"/>
  <c r="C497" i="5"/>
  <c r="H250" i="9"/>
  <c r="E251" i="9"/>
  <c r="S333" i="10"/>
  <c r="Q333" i="10"/>
  <c r="R333" i="10"/>
  <c r="P333" i="10"/>
  <c r="M334" i="10"/>
  <c r="B334" i="10"/>
  <c r="O333" i="10"/>
  <c r="D303" i="12"/>
  <c r="G304" i="12"/>
  <c r="J305" i="12"/>
  <c r="C303" i="12"/>
  <c r="U303" i="12"/>
  <c r="V303" i="12"/>
  <c r="G334" i="10"/>
  <c r="N335" i="10"/>
  <c r="D333" i="10"/>
  <c r="C333" i="10"/>
  <c r="J335" i="10"/>
  <c r="F251" i="9"/>
  <c r="K251" i="9"/>
  <c r="M252" i="9"/>
  <c r="H497" i="5"/>
  <c r="E498" i="5"/>
  <c r="F498" i="5"/>
  <c r="B499" i="5"/>
  <c r="T303" i="12"/>
  <c r="H303" i="12"/>
  <c r="E304" i="12"/>
  <c r="O304" i="12"/>
  <c r="L252" i="9"/>
  <c r="B252" i="9"/>
  <c r="T333" i="10"/>
  <c r="H333" i="10"/>
  <c r="E334" i="10"/>
  <c r="U333" i="10"/>
  <c r="V333" i="10"/>
  <c r="F334" i="10"/>
  <c r="K334" i="10"/>
  <c r="L335" i="10"/>
  <c r="G499" i="5"/>
  <c r="D498" i="5"/>
  <c r="C498" i="5"/>
  <c r="F304" i="12"/>
  <c r="K304" i="12"/>
  <c r="L305" i="12"/>
  <c r="S304" i="12"/>
  <c r="P304" i="12"/>
  <c r="M305" i="12"/>
  <c r="Q304" i="12"/>
  <c r="R304" i="12"/>
  <c r="M335" i="10"/>
  <c r="B335" i="10"/>
  <c r="S334" i="10"/>
  <c r="O334" i="10"/>
  <c r="Q334" i="10"/>
  <c r="P334" i="10"/>
  <c r="R334" i="10"/>
  <c r="G252" i="9"/>
  <c r="D251" i="9"/>
  <c r="N253" i="9"/>
  <c r="C251" i="9"/>
  <c r="J253" i="9"/>
  <c r="H498" i="5"/>
  <c r="E499" i="5"/>
  <c r="F499" i="5"/>
  <c r="B500" i="5"/>
  <c r="B305" i="12"/>
  <c r="N306" i="12"/>
  <c r="G305" i="12"/>
  <c r="D304" i="12"/>
  <c r="C304" i="12"/>
  <c r="T304" i="12"/>
  <c r="H304" i="12"/>
  <c r="E305" i="12"/>
  <c r="G335" i="10"/>
  <c r="N336" i="10"/>
  <c r="D334" i="10"/>
  <c r="C334" i="10"/>
  <c r="J336" i="10"/>
  <c r="G500" i="5"/>
  <c r="D499" i="5"/>
  <c r="C499" i="5"/>
  <c r="E252" i="9"/>
  <c r="H251" i="9"/>
  <c r="J306" i="12"/>
  <c r="U304" i="12"/>
  <c r="V304" i="12"/>
  <c r="M306" i="12"/>
  <c r="S305" i="12"/>
  <c r="P305" i="12"/>
  <c r="Q305" i="12"/>
  <c r="O305" i="12"/>
  <c r="R305" i="12"/>
  <c r="F305" i="12"/>
  <c r="K305" i="12"/>
  <c r="L306" i="12"/>
  <c r="T334" i="10"/>
  <c r="E335" i="10"/>
  <c r="H334" i="10"/>
  <c r="U334" i="10"/>
  <c r="V334" i="10"/>
  <c r="F335" i="10"/>
  <c r="K335" i="10"/>
  <c r="L336" i="10"/>
  <c r="M253" i="9"/>
  <c r="F252" i="9"/>
  <c r="K252" i="9"/>
  <c r="H499" i="5"/>
  <c r="E500" i="5"/>
  <c r="F500" i="5"/>
  <c r="B501" i="5"/>
  <c r="B306" i="12"/>
  <c r="D305" i="12"/>
  <c r="L253" i="9"/>
  <c r="B253" i="9"/>
  <c r="P335" i="10"/>
  <c r="S335" i="10"/>
  <c r="M336" i="10"/>
  <c r="B336" i="10"/>
  <c r="Q335" i="10"/>
  <c r="O335" i="10"/>
  <c r="R335" i="10"/>
  <c r="G501" i="5"/>
  <c r="D500" i="5"/>
  <c r="C500" i="5"/>
  <c r="J307" i="12"/>
  <c r="G306" i="12"/>
  <c r="N307" i="12"/>
  <c r="C305" i="12"/>
  <c r="U305" i="12"/>
  <c r="V305" i="12"/>
  <c r="N337" i="10"/>
  <c r="G336" i="10"/>
  <c r="D335" i="10"/>
  <c r="C335" i="10"/>
  <c r="J337" i="10"/>
  <c r="H500" i="5"/>
  <c r="E501" i="5"/>
  <c r="F501" i="5"/>
  <c r="B502" i="5"/>
  <c r="G253" i="9"/>
  <c r="N254" i="9"/>
  <c r="D252" i="9"/>
  <c r="C252" i="9"/>
  <c r="J254" i="9"/>
  <c r="T305" i="12"/>
  <c r="E306" i="12"/>
  <c r="P306" i="12"/>
  <c r="H305" i="12"/>
  <c r="D501" i="5"/>
  <c r="G502" i="5"/>
  <c r="C501" i="5"/>
  <c r="T335" i="10"/>
  <c r="H335" i="10"/>
  <c r="E336" i="10"/>
  <c r="U335" i="10"/>
  <c r="V335" i="10"/>
  <c r="F336" i="10"/>
  <c r="K336" i="10"/>
  <c r="L337" i="10"/>
  <c r="H252" i="9"/>
  <c r="E253" i="9"/>
  <c r="M307" i="12"/>
  <c r="O306" i="12"/>
  <c r="Q306" i="12"/>
  <c r="R306" i="12"/>
  <c r="S306" i="12"/>
  <c r="F306" i="12"/>
  <c r="K306" i="12"/>
  <c r="L307" i="12"/>
  <c r="B307" i="12"/>
  <c r="J308" i="12"/>
  <c r="O336" i="10"/>
  <c r="P336" i="10"/>
  <c r="Q336" i="10"/>
  <c r="R336" i="10"/>
  <c r="M337" i="10"/>
  <c r="B337" i="10"/>
  <c r="S336" i="10"/>
  <c r="F253" i="9"/>
  <c r="K253" i="9"/>
  <c r="M254" i="9"/>
  <c r="H501" i="5"/>
  <c r="E502" i="5"/>
  <c r="F502" i="5"/>
  <c r="B503" i="5"/>
  <c r="C306" i="12"/>
  <c r="D306" i="12"/>
  <c r="N308" i="12"/>
  <c r="G307" i="12"/>
  <c r="E307" i="12"/>
  <c r="U306" i="12"/>
  <c r="V306" i="12"/>
  <c r="T306" i="12"/>
  <c r="H306" i="12"/>
  <c r="D336" i="10"/>
  <c r="G337" i="10"/>
  <c r="N338" i="10"/>
  <c r="C336" i="10"/>
  <c r="J338" i="10"/>
  <c r="L254" i="9"/>
  <c r="B254" i="9"/>
  <c r="D502" i="5"/>
  <c r="G503" i="5"/>
  <c r="C502" i="5"/>
  <c r="P307" i="12"/>
  <c r="M308" i="12"/>
  <c r="F307" i="12"/>
  <c r="K307" i="12"/>
  <c r="L308" i="12"/>
  <c r="B308" i="12"/>
  <c r="Q307" i="12"/>
  <c r="S307" i="12"/>
  <c r="O307" i="12"/>
  <c r="R307" i="12"/>
  <c r="H502" i="5"/>
  <c r="E503" i="5"/>
  <c r="F503" i="5"/>
  <c r="B504" i="5"/>
  <c r="T336" i="10"/>
  <c r="E337" i="10"/>
  <c r="H336" i="10"/>
  <c r="U336" i="10"/>
  <c r="V336" i="10"/>
  <c r="F337" i="10"/>
  <c r="K337" i="10"/>
  <c r="L338" i="10"/>
  <c r="N255" i="9"/>
  <c r="G254" i="9"/>
  <c r="D253" i="9"/>
  <c r="C253" i="9"/>
  <c r="J255" i="9"/>
  <c r="J309" i="12"/>
  <c r="N309" i="12"/>
  <c r="D307" i="12"/>
  <c r="G308" i="12"/>
  <c r="C307" i="12"/>
  <c r="P337" i="10"/>
  <c r="M338" i="10"/>
  <c r="B338" i="10"/>
  <c r="O337" i="10"/>
  <c r="S337" i="10"/>
  <c r="R337" i="10"/>
  <c r="Q337" i="10"/>
  <c r="E254" i="9"/>
  <c r="H253" i="9"/>
  <c r="G504" i="5"/>
  <c r="D503" i="5"/>
  <c r="C503" i="5"/>
  <c r="H307" i="12"/>
  <c r="U307" i="12"/>
  <c r="V307" i="12"/>
  <c r="E308" i="12"/>
  <c r="T307" i="12"/>
  <c r="G338" i="10"/>
  <c r="N339" i="10"/>
  <c r="D337" i="10"/>
  <c r="C337" i="10"/>
  <c r="J339" i="10"/>
  <c r="H503" i="5"/>
  <c r="E504" i="5"/>
  <c r="F504" i="5"/>
  <c r="B505" i="5"/>
  <c r="F254" i="9"/>
  <c r="K254" i="9"/>
  <c r="M255" i="9"/>
  <c r="S308" i="12"/>
  <c r="F308" i="12"/>
  <c r="K308" i="12"/>
  <c r="L309" i="12"/>
  <c r="P308" i="12"/>
  <c r="Q308" i="12"/>
  <c r="R308" i="12"/>
  <c r="O308" i="12"/>
  <c r="M309" i="12"/>
  <c r="E338" i="10"/>
  <c r="T337" i="10"/>
  <c r="H337" i="10"/>
  <c r="U337" i="10"/>
  <c r="V337" i="10"/>
  <c r="F338" i="10"/>
  <c r="K338" i="10"/>
  <c r="L339" i="10"/>
  <c r="L255" i="9"/>
  <c r="B255" i="9"/>
  <c r="D504" i="5"/>
  <c r="G505" i="5"/>
  <c r="C504" i="5"/>
  <c r="B309" i="12"/>
  <c r="G255" i="9"/>
  <c r="N256" i="9"/>
  <c r="D254" i="9"/>
  <c r="C254" i="9"/>
  <c r="J256" i="9"/>
  <c r="H504" i="5"/>
  <c r="E505" i="5"/>
  <c r="F505" i="5"/>
  <c r="B506" i="5"/>
  <c r="O338" i="10"/>
  <c r="R338" i="10"/>
  <c r="Q338" i="10"/>
  <c r="M339" i="10"/>
  <c r="B339" i="10"/>
  <c r="S338" i="10"/>
  <c r="P338" i="10"/>
  <c r="N310" i="12"/>
  <c r="G309" i="12"/>
  <c r="D308" i="12"/>
  <c r="C308" i="12"/>
  <c r="J310" i="12"/>
  <c r="D338" i="10"/>
  <c r="N340" i="10"/>
  <c r="G339" i="10"/>
  <c r="C338" i="10"/>
  <c r="J340" i="10"/>
  <c r="E255" i="9"/>
  <c r="H254" i="9"/>
  <c r="G506" i="5"/>
  <c r="D505" i="5"/>
  <c r="C505" i="5"/>
  <c r="U308" i="12"/>
  <c r="V308" i="12"/>
  <c r="E309" i="12"/>
  <c r="H308" i="12"/>
  <c r="T308" i="12"/>
  <c r="T338" i="10"/>
  <c r="H338" i="10"/>
  <c r="E339" i="10"/>
  <c r="U338" i="10"/>
  <c r="V338" i="10"/>
  <c r="F339" i="10"/>
  <c r="K339" i="10"/>
  <c r="L340" i="10"/>
  <c r="H505" i="5"/>
  <c r="E506" i="5"/>
  <c r="F506" i="5"/>
  <c r="B507" i="5"/>
  <c r="F255" i="9"/>
  <c r="K255" i="9"/>
  <c r="M256" i="9"/>
  <c r="Q309" i="12"/>
  <c r="S309" i="12"/>
  <c r="F309" i="12"/>
  <c r="K309" i="12"/>
  <c r="L310" i="12"/>
  <c r="R309" i="12"/>
  <c r="O309" i="12"/>
  <c r="M310" i="12"/>
  <c r="P309" i="12"/>
  <c r="L256" i="9"/>
  <c r="B256" i="9"/>
  <c r="O339" i="10"/>
  <c r="Q339" i="10"/>
  <c r="R339" i="10"/>
  <c r="S339" i="10"/>
  <c r="P339" i="10"/>
  <c r="M340" i="10"/>
  <c r="B340" i="10"/>
  <c r="G507" i="5"/>
  <c r="D506" i="5"/>
  <c r="C506" i="5"/>
  <c r="B310" i="12"/>
  <c r="C309" i="12"/>
  <c r="T309" i="12"/>
  <c r="D339" i="10"/>
  <c r="N341" i="10"/>
  <c r="G340" i="10"/>
  <c r="C339" i="10"/>
  <c r="J341" i="10"/>
  <c r="H506" i="5"/>
  <c r="E507" i="5"/>
  <c r="F507" i="5"/>
  <c r="B508" i="5"/>
  <c r="G256" i="9"/>
  <c r="D255" i="9"/>
  <c r="N257" i="9"/>
  <c r="C255" i="9"/>
  <c r="J257" i="9"/>
  <c r="N311" i="12"/>
  <c r="G310" i="12"/>
  <c r="D309" i="12"/>
  <c r="E310" i="12"/>
  <c r="M311" i="12"/>
  <c r="U309" i="12"/>
  <c r="V309" i="12"/>
  <c r="H309" i="12"/>
  <c r="J311" i="12"/>
  <c r="H255" i="9"/>
  <c r="E256" i="9"/>
  <c r="H339" i="10"/>
  <c r="T339" i="10"/>
  <c r="E340" i="10"/>
  <c r="U339" i="10"/>
  <c r="V339" i="10"/>
  <c r="F340" i="10"/>
  <c r="K340" i="10"/>
  <c r="L341" i="10"/>
  <c r="D507" i="5"/>
  <c r="G508" i="5"/>
  <c r="C507" i="5"/>
  <c r="F310" i="12"/>
  <c r="K310" i="12"/>
  <c r="L311" i="12"/>
  <c r="B311" i="12"/>
  <c r="D310" i="12"/>
  <c r="R310" i="12"/>
  <c r="P310" i="12"/>
  <c r="Q310" i="12"/>
  <c r="S310" i="12"/>
  <c r="O310" i="12"/>
  <c r="Q340" i="10"/>
  <c r="O340" i="10"/>
  <c r="P340" i="10"/>
  <c r="M341" i="10"/>
  <c r="B341" i="10"/>
  <c r="S340" i="10"/>
  <c r="R340" i="10"/>
  <c r="H507" i="5"/>
  <c r="E508" i="5"/>
  <c r="F508" i="5"/>
  <c r="B509" i="5"/>
  <c r="M257" i="9"/>
  <c r="F256" i="9"/>
  <c r="K256" i="9"/>
  <c r="G311" i="12"/>
  <c r="J312" i="12"/>
  <c r="N312" i="12"/>
  <c r="C310" i="12"/>
  <c r="T310" i="12"/>
  <c r="G341" i="10"/>
  <c r="N342" i="10"/>
  <c r="D340" i="10"/>
  <c r="C340" i="10"/>
  <c r="J342" i="10"/>
  <c r="B257" i="9"/>
  <c r="L257" i="9"/>
  <c r="D508" i="5"/>
  <c r="G509" i="5"/>
  <c r="C508" i="5"/>
  <c r="H310" i="12"/>
  <c r="U310" i="12"/>
  <c r="V310" i="12"/>
  <c r="E311" i="12"/>
  <c r="F311" i="12"/>
  <c r="K311" i="12"/>
  <c r="L312" i="12"/>
  <c r="N258" i="9"/>
  <c r="D256" i="9"/>
  <c r="G257" i="9"/>
  <c r="C256" i="9"/>
  <c r="J258" i="9"/>
  <c r="E341" i="10"/>
  <c r="T340" i="10"/>
  <c r="H340" i="10"/>
  <c r="U340" i="10"/>
  <c r="V340" i="10"/>
  <c r="F341" i="10"/>
  <c r="K341" i="10"/>
  <c r="L342" i="10"/>
  <c r="H508" i="5"/>
  <c r="E509" i="5"/>
  <c r="F509" i="5"/>
  <c r="B510" i="5"/>
  <c r="M312" i="12"/>
  <c r="B312" i="12"/>
  <c r="S311" i="12"/>
  <c r="O311" i="12"/>
  <c r="Q311" i="12"/>
  <c r="P311" i="12"/>
  <c r="R311" i="12"/>
  <c r="M342" i="10"/>
  <c r="B342" i="10"/>
  <c r="Q341" i="10"/>
  <c r="P341" i="10"/>
  <c r="R341" i="10"/>
  <c r="S341" i="10"/>
  <c r="O341" i="10"/>
  <c r="H256" i="9"/>
  <c r="E257" i="9"/>
  <c r="G510" i="5"/>
  <c r="D509" i="5"/>
  <c r="C509" i="5"/>
  <c r="N313" i="12"/>
  <c r="C311" i="12"/>
  <c r="T311" i="12"/>
  <c r="G312" i="12"/>
  <c r="J313" i="12"/>
  <c r="D311" i="12"/>
  <c r="H311" i="12"/>
  <c r="E312" i="12"/>
  <c r="U311" i="12"/>
  <c r="V311" i="12"/>
  <c r="H509" i="5"/>
  <c r="E510" i="5"/>
  <c r="F510" i="5"/>
  <c r="B511" i="5"/>
  <c r="N343" i="10"/>
  <c r="D341" i="10"/>
  <c r="G342" i="10"/>
  <c r="C341" i="10"/>
  <c r="J343" i="10"/>
  <c r="F257" i="9"/>
  <c r="K257" i="9"/>
  <c r="M258" i="9"/>
  <c r="S312" i="12"/>
  <c r="M313" i="12"/>
  <c r="R312" i="12"/>
  <c r="O312" i="12"/>
  <c r="P312" i="12"/>
  <c r="F312" i="12"/>
  <c r="K312" i="12"/>
  <c r="L313" i="12"/>
  <c r="B313" i="12"/>
  <c r="Q312" i="12"/>
  <c r="H341" i="10"/>
  <c r="E342" i="10"/>
  <c r="T341" i="10"/>
  <c r="U341" i="10"/>
  <c r="V341" i="10"/>
  <c r="F342" i="10"/>
  <c r="K342" i="10"/>
  <c r="L343" i="10"/>
  <c r="L258" i="9"/>
  <c r="B258" i="9"/>
  <c r="D510" i="5"/>
  <c r="G511" i="5"/>
  <c r="C510" i="5"/>
  <c r="C312" i="12"/>
  <c r="D312" i="12"/>
  <c r="N314" i="12"/>
  <c r="G313" i="12"/>
  <c r="J314" i="12"/>
  <c r="G258" i="9"/>
  <c r="N259" i="9"/>
  <c r="D257" i="9"/>
  <c r="C257" i="9"/>
  <c r="J259" i="9"/>
  <c r="H510" i="5"/>
  <c r="E511" i="5"/>
  <c r="F511" i="5"/>
  <c r="B512" i="5"/>
  <c r="P342" i="10"/>
  <c r="M343" i="10"/>
  <c r="B343" i="10"/>
  <c r="Q342" i="10"/>
  <c r="O342" i="10"/>
  <c r="R342" i="10"/>
  <c r="S342" i="10"/>
  <c r="H312" i="12"/>
  <c r="T312" i="12"/>
  <c r="U312" i="12"/>
  <c r="V312" i="12"/>
  <c r="E313" i="12"/>
  <c r="G512" i="5"/>
  <c r="D511" i="5"/>
  <c r="C511" i="5"/>
  <c r="H257" i="9"/>
  <c r="E258" i="9"/>
  <c r="D342" i="10"/>
  <c r="G343" i="10"/>
  <c r="N344" i="10"/>
  <c r="C342" i="10"/>
  <c r="J344" i="10"/>
  <c r="P313" i="12"/>
  <c r="Q313" i="12"/>
  <c r="R313" i="12"/>
  <c r="S313" i="12"/>
  <c r="F313" i="12"/>
  <c r="K313" i="12"/>
  <c r="L314" i="12"/>
  <c r="O313" i="12"/>
  <c r="M314" i="12"/>
  <c r="F258" i="9"/>
  <c r="K258" i="9"/>
  <c r="M259" i="9"/>
  <c r="E343" i="10"/>
  <c r="H342" i="10"/>
  <c r="T342" i="10"/>
  <c r="U342" i="10"/>
  <c r="V342" i="10"/>
  <c r="F343" i="10"/>
  <c r="K343" i="10"/>
  <c r="L344" i="10"/>
  <c r="H511" i="5"/>
  <c r="E512" i="5"/>
  <c r="F512" i="5"/>
  <c r="B513" i="5"/>
  <c r="B314" i="12"/>
  <c r="G314" i="12"/>
  <c r="D512" i="5"/>
  <c r="G513" i="5"/>
  <c r="C512" i="5"/>
  <c r="O343" i="10"/>
  <c r="P343" i="10"/>
  <c r="Q343" i="10"/>
  <c r="S343" i="10"/>
  <c r="M344" i="10"/>
  <c r="B344" i="10"/>
  <c r="R343" i="10"/>
  <c r="B259" i="9"/>
  <c r="L259" i="9"/>
  <c r="N315" i="12"/>
  <c r="J315" i="12"/>
  <c r="C313" i="12"/>
  <c r="T313" i="12"/>
  <c r="D313" i="12"/>
  <c r="D343" i="10"/>
  <c r="G344" i="10"/>
  <c r="N345" i="10"/>
  <c r="C343" i="10"/>
  <c r="J345" i="10"/>
  <c r="N260" i="9"/>
  <c r="D258" i="9"/>
  <c r="G259" i="9"/>
  <c r="C258" i="9"/>
  <c r="J260" i="9"/>
  <c r="H512" i="5"/>
  <c r="E513" i="5"/>
  <c r="F513" i="5"/>
  <c r="B514" i="5"/>
  <c r="H313" i="12"/>
  <c r="E314" i="12"/>
  <c r="O314" i="12"/>
  <c r="U313" i="12"/>
  <c r="V313" i="12"/>
  <c r="G514" i="5"/>
  <c r="D513" i="5"/>
  <c r="C513" i="5"/>
  <c r="H258" i="9"/>
  <c r="E259" i="9"/>
  <c r="H343" i="10"/>
  <c r="E344" i="10"/>
  <c r="T343" i="10"/>
  <c r="U343" i="10"/>
  <c r="V343" i="10"/>
  <c r="F344" i="10"/>
  <c r="K344" i="10"/>
  <c r="L345" i="10"/>
  <c r="Q314" i="12"/>
  <c r="P314" i="12"/>
  <c r="R314" i="12"/>
  <c r="M315" i="12"/>
  <c r="F314" i="12"/>
  <c r="K314" i="12"/>
  <c r="L315" i="12"/>
  <c r="S314" i="12"/>
  <c r="M260" i="9"/>
  <c r="F259" i="9"/>
  <c r="K259" i="9"/>
  <c r="H513" i="5"/>
  <c r="E514" i="5"/>
  <c r="F514" i="5"/>
  <c r="B515" i="5"/>
  <c r="P344" i="10"/>
  <c r="M345" i="10"/>
  <c r="B345" i="10"/>
  <c r="O344" i="10"/>
  <c r="R344" i="10"/>
  <c r="Q344" i="10"/>
  <c r="S344" i="10"/>
  <c r="B315" i="12"/>
  <c r="J316" i="12"/>
  <c r="D344" i="10"/>
  <c r="G345" i="10"/>
  <c r="N346" i="10"/>
  <c r="C344" i="10"/>
  <c r="J346" i="10"/>
  <c r="D514" i="5"/>
  <c r="G515" i="5"/>
  <c r="C514" i="5"/>
  <c r="L260" i="9"/>
  <c r="B260" i="9"/>
  <c r="D314" i="12"/>
  <c r="C314" i="12"/>
  <c r="T314" i="12"/>
  <c r="G315" i="12"/>
  <c r="N316" i="12"/>
  <c r="U314" i="12"/>
  <c r="V314" i="12"/>
  <c r="H314" i="12"/>
  <c r="E315" i="12"/>
  <c r="F315" i="12"/>
  <c r="K315" i="12"/>
  <c r="L316" i="12"/>
  <c r="T344" i="10"/>
  <c r="E345" i="10"/>
  <c r="H344" i="10"/>
  <c r="U344" i="10"/>
  <c r="V344" i="10"/>
  <c r="F345" i="10"/>
  <c r="K345" i="10"/>
  <c r="L346" i="10"/>
  <c r="H514" i="5"/>
  <c r="E515" i="5"/>
  <c r="F515" i="5"/>
  <c r="B516" i="5"/>
  <c r="N261" i="9"/>
  <c r="G260" i="9"/>
  <c r="D259" i="9"/>
  <c r="C259" i="9"/>
  <c r="J261" i="9"/>
  <c r="R315" i="12"/>
  <c r="P315" i="12"/>
  <c r="S315" i="12"/>
  <c r="M316" i="12"/>
  <c r="B316" i="12"/>
  <c r="C315" i="12"/>
  <c r="Q315" i="12"/>
  <c r="O315" i="12"/>
  <c r="G516" i="5"/>
  <c r="D515" i="5"/>
  <c r="C515" i="5"/>
  <c r="E260" i="9"/>
  <c r="H259" i="9"/>
  <c r="Q345" i="10"/>
  <c r="R345" i="10"/>
  <c r="S345" i="10"/>
  <c r="P345" i="10"/>
  <c r="M346" i="10"/>
  <c r="B346" i="10"/>
  <c r="O345" i="10"/>
  <c r="N317" i="12"/>
  <c r="G316" i="12"/>
  <c r="J317" i="12"/>
  <c r="D315" i="12"/>
  <c r="E316" i="12"/>
  <c r="H315" i="12"/>
  <c r="T315" i="12"/>
  <c r="U315" i="12"/>
  <c r="V315" i="12"/>
  <c r="G346" i="10"/>
  <c r="N347" i="10"/>
  <c r="D345" i="10"/>
  <c r="C345" i="10"/>
  <c r="J347" i="10"/>
  <c r="F260" i="9"/>
  <c r="K260" i="9"/>
  <c r="M261" i="9"/>
  <c r="H515" i="5"/>
  <c r="E516" i="5"/>
  <c r="F516" i="5"/>
  <c r="B517" i="5"/>
  <c r="Q316" i="12"/>
  <c r="O316" i="12"/>
  <c r="R316" i="12"/>
  <c r="S316" i="12"/>
  <c r="F316" i="12"/>
  <c r="K316" i="12"/>
  <c r="L317" i="12"/>
  <c r="P316" i="12"/>
  <c r="M317" i="12"/>
  <c r="B261" i="9"/>
  <c r="L261" i="9"/>
  <c r="T345" i="10"/>
  <c r="H345" i="10"/>
  <c r="E346" i="10"/>
  <c r="U345" i="10"/>
  <c r="V345" i="10"/>
  <c r="F346" i="10"/>
  <c r="K346" i="10"/>
  <c r="L347" i="10"/>
  <c r="G517" i="5"/>
  <c r="D516" i="5"/>
  <c r="C516" i="5"/>
  <c r="B317" i="12"/>
  <c r="D316" i="12"/>
  <c r="H516" i="5"/>
  <c r="E517" i="5"/>
  <c r="F517" i="5"/>
  <c r="B518" i="5"/>
  <c r="O346" i="10"/>
  <c r="Q346" i="10"/>
  <c r="M347" i="10"/>
  <c r="B347" i="10"/>
  <c r="S346" i="10"/>
  <c r="P346" i="10"/>
  <c r="R346" i="10"/>
  <c r="D260" i="9"/>
  <c r="N262" i="9"/>
  <c r="G261" i="9"/>
  <c r="C260" i="9"/>
  <c r="J262" i="9"/>
  <c r="G317" i="12"/>
  <c r="N318" i="12"/>
  <c r="C316" i="12"/>
  <c r="T316" i="12"/>
  <c r="J318" i="12"/>
  <c r="N348" i="10"/>
  <c r="D346" i="10"/>
  <c r="G347" i="10"/>
  <c r="C346" i="10"/>
  <c r="J348" i="10"/>
  <c r="H260" i="9"/>
  <c r="E261" i="9"/>
  <c r="G518" i="5"/>
  <c r="D517" i="5"/>
  <c r="C517" i="5"/>
  <c r="E317" i="12"/>
  <c r="F317" i="12"/>
  <c r="K317" i="12"/>
  <c r="L318" i="12"/>
  <c r="U316" i="12"/>
  <c r="V316" i="12"/>
  <c r="H316" i="12"/>
  <c r="H517" i="5"/>
  <c r="E518" i="5"/>
  <c r="F518" i="5"/>
  <c r="B519" i="5"/>
  <c r="E347" i="10"/>
  <c r="H346" i="10"/>
  <c r="T346" i="10"/>
  <c r="U346" i="10"/>
  <c r="V346" i="10"/>
  <c r="F347" i="10"/>
  <c r="K347" i="10"/>
  <c r="L348" i="10"/>
  <c r="F261" i="9"/>
  <c r="K261" i="9"/>
  <c r="M262" i="9"/>
  <c r="R317" i="12"/>
  <c r="P317" i="12"/>
  <c r="S317" i="12"/>
  <c r="Q317" i="12"/>
  <c r="M318" i="12"/>
  <c r="B318" i="12"/>
  <c r="C317" i="12"/>
  <c r="O317" i="12"/>
  <c r="R347" i="10"/>
  <c r="Q347" i="10"/>
  <c r="M348" i="10"/>
  <c r="B348" i="10"/>
  <c r="O347" i="10"/>
  <c r="S347" i="10"/>
  <c r="P347" i="10"/>
  <c r="D518" i="5"/>
  <c r="G519" i="5"/>
  <c r="C518" i="5"/>
  <c r="L262" i="9"/>
  <c r="B262" i="9"/>
  <c r="D317" i="12"/>
  <c r="J319" i="12"/>
  <c r="G318" i="12"/>
  <c r="N319" i="12"/>
  <c r="H317" i="12"/>
  <c r="T317" i="12"/>
  <c r="E318" i="12"/>
  <c r="U317" i="12"/>
  <c r="V317" i="12"/>
  <c r="D261" i="9"/>
  <c r="N263" i="9"/>
  <c r="G262" i="9"/>
  <c r="C261" i="9"/>
  <c r="J263" i="9"/>
  <c r="N349" i="10"/>
  <c r="D347" i="10"/>
  <c r="G348" i="10"/>
  <c r="C347" i="10"/>
  <c r="J349" i="10"/>
  <c r="H518" i="5"/>
  <c r="E519" i="5"/>
  <c r="F519" i="5"/>
  <c r="B520" i="5"/>
  <c r="S318" i="12"/>
  <c r="P318" i="12"/>
  <c r="Q318" i="12"/>
  <c r="O318" i="12"/>
  <c r="M319" i="12"/>
  <c r="R318" i="12"/>
  <c r="F318" i="12"/>
  <c r="K318" i="12"/>
  <c r="L319" i="12"/>
  <c r="G520" i="5"/>
  <c r="D519" i="5"/>
  <c r="C519" i="5"/>
  <c r="H261" i="9"/>
  <c r="E262" i="9"/>
  <c r="E348" i="10"/>
  <c r="T347" i="10"/>
  <c r="H347" i="10"/>
  <c r="U347" i="10"/>
  <c r="V347" i="10"/>
  <c r="F348" i="10"/>
  <c r="K348" i="10"/>
  <c r="L349" i="10"/>
  <c r="B319" i="12"/>
  <c r="D318" i="12"/>
  <c r="M349" i="10"/>
  <c r="B349" i="10"/>
  <c r="R348" i="10"/>
  <c r="O348" i="10"/>
  <c r="P348" i="10"/>
  <c r="S348" i="10"/>
  <c r="Q348" i="10"/>
  <c r="M263" i="9"/>
  <c r="F262" i="9"/>
  <c r="K262" i="9"/>
  <c r="H519" i="5"/>
  <c r="E520" i="5"/>
  <c r="F520" i="5"/>
  <c r="B521" i="5"/>
  <c r="G319" i="12"/>
  <c r="C318" i="12"/>
  <c r="N320" i="12"/>
  <c r="J320" i="12"/>
  <c r="U318" i="12"/>
  <c r="V318" i="12"/>
  <c r="H318" i="12"/>
  <c r="T318" i="12"/>
  <c r="E319" i="12"/>
  <c r="B263" i="9"/>
  <c r="L263" i="9"/>
  <c r="D348" i="10"/>
  <c r="N350" i="10"/>
  <c r="G349" i="10"/>
  <c r="C348" i="10"/>
  <c r="J350" i="10"/>
  <c r="D520" i="5"/>
  <c r="G521" i="5"/>
  <c r="C520" i="5"/>
  <c r="F319" i="12"/>
  <c r="K319" i="12"/>
  <c r="L320" i="12"/>
  <c r="P319" i="12"/>
  <c r="R319" i="12"/>
  <c r="M320" i="12"/>
  <c r="Q319" i="12"/>
  <c r="S319" i="12"/>
  <c r="O319" i="12"/>
  <c r="N264" i="9"/>
  <c r="D262" i="9"/>
  <c r="G263" i="9"/>
  <c r="C262" i="9"/>
  <c r="J264" i="9"/>
  <c r="T348" i="10"/>
  <c r="E349" i="10"/>
  <c r="H348" i="10"/>
  <c r="U348" i="10"/>
  <c r="V348" i="10"/>
  <c r="F349" i="10"/>
  <c r="K349" i="10"/>
  <c r="L350" i="10"/>
  <c r="H520" i="5"/>
  <c r="E521" i="5"/>
  <c r="F521" i="5"/>
  <c r="B522" i="5"/>
  <c r="B320" i="12"/>
  <c r="C319" i="12"/>
  <c r="G522" i="5"/>
  <c r="D521" i="5"/>
  <c r="C521" i="5"/>
  <c r="P349" i="10"/>
  <c r="Q349" i="10"/>
  <c r="R349" i="10"/>
  <c r="M350" i="10"/>
  <c r="B350" i="10"/>
  <c r="O349" i="10"/>
  <c r="S349" i="10"/>
  <c r="E263" i="9"/>
  <c r="H262" i="9"/>
  <c r="G320" i="12"/>
  <c r="D319" i="12"/>
  <c r="N321" i="12"/>
  <c r="J321" i="12"/>
  <c r="E320" i="12"/>
  <c r="U319" i="12"/>
  <c r="V319" i="12"/>
  <c r="H319" i="12"/>
  <c r="T319" i="12"/>
  <c r="G350" i="10"/>
  <c r="D349" i="10"/>
  <c r="N351" i="10"/>
  <c r="C349" i="10"/>
  <c r="J351" i="10"/>
  <c r="F263" i="9"/>
  <c r="K263" i="9"/>
  <c r="M264" i="9"/>
  <c r="H521" i="5"/>
  <c r="E522" i="5"/>
  <c r="F522" i="5"/>
  <c r="B523" i="5"/>
  <c r="P320" i="12"/>
  <c r="F320" i="12"/>
  <c r="K320" i="12"/>
  <c r="L321" i="12"/>
  <c r="R320" i="12"/>
  <c r="S320" i="12"/>
  <c r="M321" i="12"/>
  <c r="O320" i="12"/>
  <c r="Q320" i="12"/>
  <c r="L264" i="9"/>
  <c r="B264" i="9"/>
  <c r="E350" i="10"/>
  <c r="H349" i="10"/>
  <c r="T349" i="10"/>
  <c r="U349" i="10"/>
  <c r="V349" i="10"/>
  <c r="F350" i="10"/>
  <c r="K350" i="10"/>
  <c r="L351" i="10"/>
  <c r="D522" i="5"/>
  <c r="G523" i="5"/>
  <c r="C522" i="5"/>
  <c r="B321" i="12"/>
  <c r="Q350" i="10"/>
  <c r="S350" i="10"/>
  <c r="R350" i="10"/>
  <c r="O350" i="10"/>
  <c r="M351" i="10"/>
  <c r="B351" i="10"/>
  <c r="P350" i="10"/>
  <c r="H522" i="5"/>
  <c r="E523" i="5"/>
  <c r="F523" i="5"/>
  <c r="B524" i="5"/>
  <c r="D263" i="9"/>
  <c r="N265" i="9"/>
  <c r="G264" i="9"/>
  <c r="C263" i="9"/>
  <c r="J265" i="9"/>
  <c r="N322" i="12"/>
  <c r="C320" i="12"/>
  <c r="G321" i="12"/>
  <c r="J322" i="12"/>
  <c r="D320" i="12"/>
  <c r="N352" i="10"/>
  <c r="G351" i="10"/>
  <c r="D350" i="10"/>
  <c r="C350" i="10"/>
  <c r="J352" i="10"/>
  <c r="H263" i="9"/>
  <c r="E264" i="9"/>
  <c r="D523" i="5"/>
  <c r="G524" i="5"/>
  <c r="C523" i="5"/>
  <c r="T320" i="12"/>
  <c r="U320" i="12"/>
  <c r="V320" i="12"/>
  <c r="E321" i="12"/>
  <c r="H320" i="12"/>
  <c r="H523" i="5"/>
  <c r="E524" i="5"/>
  <c r="F524" i="5"/>
  <c r="B525" i="5"/>
  <c r="E351" i="10"/>
  <c r="H350" i="10"/>
  <c r="T350" i="10"/>
  <c r="U350" i="10"/>
  <c r="V350" i="10"/>
  <c r="F351" i="10"/>
  <c r="K351" i="10"/>
  <c r="L352" i="10"/>
  <c r="F264" i="9"/>
  <c r="K264" i="9"/>
  <c r="M265" i="9"/>
  <c r="F321" i="12"/>
  <c r="K321" i="12"/>
  <c r="L322" i="12"/>
  <c r="Q321" i="12"/>
  <c r="M322" i="12"/>
  <c r="P321" i="12"/>
  <c r="O321" i="12"/>
  <c r="S321" i="12"/>
  <c r="R321" i="12"/>
  <c r="L265" i="9"/>
  <c r="B265" i="9"/>
  <c r="G525" i="5"/>
  <c r="D524" i="5"/>
  <c r="C524" i="5"/>
  <c r="O351" i="10"/>
  <c r="S351" i="10"/>
  <c r="Q351" i="10"/>
  <c r="R351" i="10"/>
  <c r="P351" i="10"/>
  <c r="M352" i="10"/>
  <c r="B352" i="10"/>
  <c r="B322" i="12"/>
  <c r="G322" i="12"/>
  <c r="N353" i="10"/>
  <c r="D351" i="10"/>
  <c r="G352" i="10"/>
  <c r="C351" i="10"/>
  <c r="J353" i="10"/>
  <c r="H524" i="5"/>
  <c r="E525" i="5"/>
  <c r="F525" i="5"/>
  <c r="B526" i="5"/>
  <c r="D264" i="9"/>
  <c r="G265" i="9"/>
  <c r="N266" i="9"/>
  <c r="C264" i="9"/>
  <c r="J266" i="9"/>
  <c r="D321" i="12"/>
  <c r="C321" i="12"/>
  <c r="U321" i="12"/>
  <c r="V321" i="12"/>
  <c r="N323" i="12"/>
  <c r="J323" i="12"/>
  <c r="H264" i="9"/>
  <c r="E265" i="9"/>
  <c r="T351" i="10"/>
  <c r="H351" i="10"/>
  <c r="E352" i="10"/>
  <c r="U351" i="10"/>
  <c r="V351" i="10"/>
  <c r="F352" i="10"/>
  <c r="K352" i="10"/>
  <c r="L353" i="10"/>
  <c r="G526" i="5"/>
  <c r="D525" i="5"/>
  <c r="C525" i="5"/>
  <c r="H321" i="12"/>
  <c r="E322" i="12"/>
  <c r="F322" i="12"/>
  <c r="K322" i="12"/>
  <c r="L323" i="12"/>
  <c r="T321" i="12"/>
  <c r="O352" i="10"/>
  <c r="M353" i="10"/>
  <c r="B353" i="10"/>
  <c r="Q352" i="10"/>
  <c r="P352" i="10"/>
  <c r="S352" i="10"/>
  <c r="R352" i="10"/>
  <c r="H525" i="5"/>
  <c r="E526" i="5"/>
  <c r="F526" i="5"/>
  <c r="B527" i="5"/>
  <c r="M266" i="9"/>
  <c r="F265" i="9"/>
  <c r="K265" i="9"/>
  <c r="Q322" i="12"/>
  <c r="M323" i="12"/>
  <c r="R322" i="12"/>
  <c r="O322" i="12"/>
  <c r="P322" i="12"/>
  <c r="S322" i="12"/>
  <c r="B323" i="12"/>
  <c r="D322" i="12"/>
  <c r="D352" i="10"/>
  <c r="G353" i="10"/>
  <c r="N354" i="10"/>
  <c r="C352" i="10"/>
  <c r="J354" i="10"/>
  <c r="L266" i="9"/>
  <c r="B266" i="9"/>
  <c r="G527" i="5"/>
  <c r="D526" i="5"/>
  <c r="C526" i="5"/>
  <c r="C322" i="12"/>
  <c r="U322" i="12"/>
  <c r="V322" i="12"/>
  <c r="N324" i="12"/>
  <c r="J324" i="12"/>
  <c r="G323" i="12"/>
  <c r="D265" i="9"/>
  <c r="G266" i="9"/>
  <c r="N267" i="9"/>
  <c r="C265" i="9"/>
  <c r="J267" i="9"/>
  <c r="E353" i="10"/>
  <c r="T352" i="10"/>
  <c r="H352" i="10"/>
  <c r="U352" i="10"/>
  <c r="V352" i="10"/>
  <c r="F353" i="10"/>
  <c r="K353" i="10"/>
  <c r="L354" i="10"/>
  <c r="H526" i="5"/>
  <c r="E527" i="5"/>
  <c r="F527" i="5"/>
  <c r="B528" i="5"/>
  <c r="T322" i="12"/>
  <c r="H322" i="12"/>
  <c r="E323" i="12"/>
  <c r="O323" i="12"/>
  <c r="H265" i="9"/>
  <c r="E266" i="9"/>
  <c r="Q353" i="10"/>
  <c r="M354" i="10"/>
  <c r="B354" i="10"/>
  <c r="R353" i="10"/>
  <c r="P353" i="10"/>
  <c r="O353" i="10"/>
  <c r="S353" i="10"/>
  <c r="G528" i="5"/>
  <c r="D527" i="5"/>
  <c r="C527" i="5"/>
  <c r="Q323" i="12"/>
  <c r="P323" i="12"/>
  <c r="F323" i="12"/>
  <c r="K323" i="12"/>
  <c r="L324" i="12"/>
  <c r="M324" i="12"/>
  <c r="R323" i="12"/>
  <c r="S323" i="12"/>
  <c r="G354" i="10"/>
  <c r="N355" i="10"/>
  <c r="D353" i="10"/>
  <c r="C353" i="10"/>
  <c r="J355" i="10"/>
  <c r="H527" i="5"/>
  <c r="E528" i="5"/>
  <c r="F528" i="5"/>
  <c r="B529" i="5"/>
  <c r="M267" i="9"/>
  <c r="F266" i="9"/>
  <c r="K266" i="9"/>
  <c r="B324" i="12"/>
  <c r="C323" i="12"/>
  <c r="T323" i="12"/>
  <c r="H353" i="10"/>
  <c r="U353" i="10"/>
  <c r="V353" i="10"/>
  <c r="F354" i="10"/>
  <c r="K354" i="10"/>
  <c r="L355" i="10"/>
  <c r="T353" i="10"/>
  <c r="E354" i="10"/>
  <c r="L267" i="9"/>
  <c r="B267" i="9"/>
  <c r="D528" i="5"/>
  <c r="G529" i="5"/>
  <c r="C528" i="5"/>
  <c r="H323" i="12"/>
  <c r="E324" i="12"/>
  <c r="F324" i="12"/>
  <c r="K324" i="12"/>
  <c r="L325" i="12"/>
  <c r="U323" i="12"/>
  <c r="V323" i="12"/>
  <c r="N325" i="12"/>
  <c r="G324" i="12"/>
  <c r="D323" i="12"/>
  <c r="J325" i="12"/>
  <c r="H528" i="5"/>
  <c r="E529" i="5"/>
  <c r="F529" i="5"/>
  <c r="B530" i="5"/>
  <c r="G267" i="9"/>
  <c r="N268" i="9"/>
  <c r="D266" i="9"/>
  <c r="C266" i="9"/>
  <c r="J268" i="9"/>
  <c r="R354" i="10"/>
  <c r="M355" i="10"/>
  <c r="B355" i="10"/>
  <c r="Q354" i="10"/>
  <c r="P354" i="10"/>
  <c r="O354" i="10"/>
  <c r="S354" i="10"/>
  <c r="M325" i="12"/>
  <c r="B325" i="12"/>
  <c r="S324" i="12"/>
  <c r="P324" i="12"/>
  <c r="Q324" i="12"/>
  <c r="O324" i="12"/>
  <c r="R324" i="12"/>
  <c r="E267" i="9"/>
  <c r="H266" i="9"/>
  <c r="D354" i="10"/>
  <c r="N356" i="10"/>
  <c r="G355" i="10"/>
  <c r="C354" i="10"/>
  <c r="J356" i="10"/>
  <c r="D529" i="5"/>
  <c r="G530" i="5"/>
  <c r="C529" i="5"/>
  <c r="C324" i="12"/>
  <c r="N326" i="12"/>
  <c r="J326" i="12"/>
  <c r="G325" i="12"/>
  <c r="D324" i="12"/>
  <c r="M268" i="9"/>
  <c r="F267" i="9"/>
  <c r="K267" i="9"/>
  <c r="H529" i="5"/>
  <c r="E530" i="5"/>
  <c r="F530" i="5"/>
  <c r="B531" i="5"/>
  <c r="E355" i="10"/>
  <c r="H354" i="10"/>
  <c r="T354" i="10"/>
  <c r="U354" i="10"/>
  <c r="V354" i="10"/>
  <c r="F355" i="10"/>
  <c r="K355" i="10"/>
  <c r="L356" i="10"/>
  <c r="H324" i="12"/>
  <c r="E325" i="12"/>
  <c r="U324" i="12"/>
  <c r="V324" i="12"/>
  <c r="T324" i="12"/>
  <c r="L268" i="9"/>
  <c r="B268" i="9"/>
  <c r="D530" i="5"/>
  <c r="G531" i="5"/>
  <c r="C530" i="5"/>
  <c r="M356" i="10"/>
  <c r="B356" i="10"/>
  <c r="P355" i="10"/>
  <c r="S355" i="10"/>
  <c r="O355" i="10"/>
  <c r="Q355" i="10"/>
  <c r="R355" i="10"/>
  <c r="Q325" i="12"/>
  <c r="R325" i="12"/>
  <c r="O325" i="12"/>
  <c r="M326" i="12"/>
  <c r="S325" i="12"/>
  <c r="F325" i="12"/>
  <c r="K325" i="12"/>
  <c r="L326" i="12"/>
  <c r="P325" i="12"/>
  <c r="D355" i="10"/>
  <c r="N357" i="10"/>
  <c r="G356" i="10"/>
  <c r="C355" i="10"/>
  <c r="J357" i="10"/>
  <c r="H530" i="5"/>
  <c r="E531" i="5"/>
  <c r="F531" i="5"/>
  <c r="B532" i="5"/>
  <c r="D267" i="9"/>
  <c r="N269" i="9"/>
  <c r="G268" i="9"/>
  <c r="C267" i="9"/>
  <c r="J269" i="9"/>
  <c r="B326" i="12"/>
  <c r="G326" i="12"/>
  <c r="H355" i="10"/>
  <c r="T355" i="10"/>
  <c r="E356" i="10"/>
  <c r="U355" i="10"/>
  <c r="V355" i="10"/>
  <c r="F356" i="10"/>
  <c r="K356" i="10"/>
  <c r="L357" i="10"/>
  <c r="H267" i="9"/>
  <c r="E268" i="9"/>
  <c r="D531" i="5"/>
  <c r="G532" i="5"/>
  <c r="C531" i="5"/>
  <c r="C325" i="12"/>
  <c r="T325" i="12"/>
  <c r="N327" i="12"/>
  <c r="J327" i="12"/>
  <c r="D325" i="12"/>
  <c r="H531" i="5"/>
  <c r="E532" i="5"/>
  <c r="F532" i="5"/>
  <c r="B533" i="5"/>
  <c r="O356" i="10"/>
  <c r="Q356" i="10"/>
  <c r="S356" i="10"/>
  <c r="R356" i="10"/>
  <c r="P356" i="10"/>
  <c r="M357" i="10"/>
  <c r="B357" i="10"/>
  <c r="M269" i="9"/>
  <c r="F268" i="9"/>
  <c r="K268" i="9"/>
  <c r="E326" i="12"/>
  <c r="F326" i="12"/>
  <c r="K326" i="12"/>
  <c r="L327" i="12"/>
  <c r="H325" i="12"/>
  <c r="U325" i="12"/>
  <c r="V325" i="12"/>
  <c r="N358" i="10"/>
  <c r="G357" i="10"/>
  <c r="D356" i="10"/>
  <c r="C356" i="10"/>
  <c r="J358" i="10"/>
  <c r="L269" i="9"/>
  <c r="B269" i="9"/>
  <c r="G533" i="5"/>
  <c r="D532" i="5"/>
  <c r="C532" i="5"/>
  <c r="S326" i="12"/>
  <c r="Q326" i="12"/>
  <c r="M327" i="12"/>
  <c r="B327" i="12"/>
  <c r="N328" i="12"/>
  <c r="R326" i="12"/>
  <c r="O326" i="12"/>
  <c r="P326" i="12"/>
  <c r="D268" i="9"/>
  <c r="C268" i="9"/>
  <c r="G269" i="9"/>
  <c r="N270" i="9"/>
  <c r="J270" i="9"/>
  <c r="H356" i="10"/>
  <c r="T356" i="10"/>
  <c r="E357" i="10"/>
  <c r="U356" i="10"/>
  <c r="V356" i="10"/>
  <c r="F357" i="10"/>
  <c r="K357" i="10"/>
  <c r="L358" i="10"/>
  <c r="H532" i="5"/>
  <c r="E533" i="5"/>
  <c r="F533" i="5"/>
  <c r="B534" i="5"/>
  <c r="J328" i="12"/>
  <c r="G327" i="12"/>
  <c r="C326" i="12"/>
  <c r="U326" i="12"/>
  <c r="V326" i="12"/>
  <c r="D326" i="12"/>
  <c r="R357" i="10"/>
  <c r="P357" i="10"/>
  <c r="Q357" i="10"/>
  <c r="M358" i="10"/>
  <c r="B358" i="10"/>
  <c r="S357" i="10"/>
  <c r="O357" i="10"/>
  <c r="G534" i="5"/>
  <c r="D533" i="5"/>
  <c r="C533" i="5"/>
  <c r="H268" i="9"/>
  <c r="E269" i="9"/>
  <c r="T326" i="12"/>
  <c r="H326" i="12"/>
  <c r="E327" i="12"/>
  <c r="O327" i="12"/>
  <c r="G358" i="10"/>
  <c r="N359" i="10"/>
  <c r="D357" i="10"/>
  <c r="C357" i="10"/>
  <c r="J359" i="10"/>
  <c r="F269" i="9"/>
  <c r="K269" i="9"/>
  <c r="M270" i="9"/>
  <c r="H533" i="5"/>
  <c r="E534" i="5"/>
  <c r="F534" i="5"/>
  <c r="B535" i="5"/>
  <c r="Q327" i="12"/>
  <c r="F327" i="12"/>
  <c r="K327" i="12"/>
  <c r="L328" i="12"/>
  <c r="S327" i="12"/>
  <c r="M328" i="12"/>
  <c r="R327" i="12"/>
  <c r="P327" i="12"/>
  <c r="L270" i="9"/>
  <c r="B270" i="9"/>
  <c r="E358" i="10"/>
  <c r="T357" i="10"/>
  <c r="U357" i="10"/>
  <c r="V357" i="10"/>
  <c r="F358" i="10"/>
  <c r="K358" i="10"/>
  <c r="L359" i="10"/>
  <c r="H357" i="10"/>
  <c r="D534" i="5"/>
  <c r="G535" i="5"/>
  <c r="C534" i="5"/>
  <c r="B328" i="12"/>
  <c r="N329" i="12"/>
  <c r="H534" i="5"/>
  <c r="E535" i="5"/>
  <c r="F535" i="5"/>
  <c r="B536" i="5"/>
  <c r="N271" i="9"/>
  <c r="G270" i="9"/>
  <c r="D269" i="9"/>
  <c r="C269" i="9"/>
  <c r="J271" i="9"/>
  <c r="Q358" i="10"/>
  <c r="M359" i="10"/>
  <c r="B359" i="10"/>
  <c r="O358" i="10"/>
  <c r="R358" i="10"/>
  <c r="P358" i="10"/>
  <c r="S358" i="10"/>
  <c r="G328" i="12"/>
  <c r="C327" i="12"/>
  <c r="H327" i="12"/>
  <c r="D327" i="12"/>
  <c r="J329" i="12"/>
  <c r="G359" i="10"/>
  <c r="N360" i="10"/>
  <c r="D358" i="10"/>
  <c r="C358" i="10"/>
  <c r="J360" i="10"/>
  <c r="H269" i="9"/>
  <c r="E270" i="9"/>
  <c r="D535" i="5"/>
  <c r="G536" i="5"/>
  <c r="C535" i="5"/>
  <c r="E328" i="12"/>
  <c r="T327" i="12"/>
  <c r="U327" i="12"/>
  <c r="V327" i="12"/>
  <c r="H535" i="5"/>
  <c r="E536" i="5"/>
  <c r="F536" i="5"/>
  <c r="B537" i="5"/>
  <c r="H358" i="10"/>
  <c r="T358" i="10"/>
  <c r="E359" i="10"/>
  <c r="U358" i="10"/>
  <c r="V358" i="10"/>
  <c r="F359" i="10"/>
  <c r="K359" i="10"/>
  <c r="L360" i="10"/>
  <c r="M271" i="9"/>
  <c r="F270" i="9"/>
  <c r="K270" i="9"/>
  <c r="O328" i="12"/>
  <c r="P328" i="12"/>
  <c r="M329" i="12"/>
  <c r="S328" i="12"/>
  <c r="Q328" i="12"/>
  <c r="F328" i="12"/>
  <c r="K328" i="12"/>
  <c r="L329" i="12"/>
  <c r="B329" i="12"/>
  <c r="D328" i="12"/>
  <c r="R328" i="12"/>
  <c r="B271" i="9"/>
  <c r="L271" i="9"/>
  <c r="D536" i="5"/>
  <c r="G537" i="5"/>
  <c r="C536" i="5"/>
  <c r="Q359" i="10"/>
  <c r="M360" i="10"/>
  <c r="B360" i="10"/>
  <c r="O359" i="10"/>
  <c r="S359" i="10"/>
  <c r="P359" i="10"/>
  <c r="R359" i="10"/>
  <c r="N330" i="12"/>
  <c r="J330" i="12"/>
  <c r="C328" i="12"/>
  <c r="H328" i="12"/>
  <c r="G329" i="12"/>
  <c r="E329" i="12"/>
  <c r="U328" i="12"/>
  <c r="V328" i="12"/>
  <c r="D359" i="10"/>
  <c r="N361" i="10"/>
  <c r="C359" i="10"/>
  <c r="G360" i="10"/>
  <c r="J361" i="10"/>
  <c r="H536" i="5"/>
  <c r="E537" i="5"/>
  <c r="F537" i="5"/>
  <c r="B538" i="5"/>
  <c r="N272" i="9"/>
  <c r="G271" i="9"/>
  <c r="D270" i="9"/>
  <c r="C270" i="9"/>
  <c r="J272" i="9"/>
  <c r="T328" i="12"/>
  <c r="P329" i="12"/>
  <c r="F329" i="12"/>
  <c r="K329" i="12"/>
  <c r="L330" i="12"/>
  <c r="S329" i="12"/>
  <c r="Q329" i="12"/>
  <c r="R329" i="12"/>
  <c r="O329" i="12"/>
  <c r="M330" i="12"/>
  <c r="H270" i="9"/>
  <c r="E271" i="9"/>
  <c r="T359" i="10"/>
  <c r="H359" i="10"/>
  <c r="E360" i="10"/>
  <c r="U359" i="10"/>
  <c r="V359" i="10"/>
  <c r="F360" i="10"/>
  <c r="K360" i="10"/>
  <c r="L361" i="10"/>
  <c r="G538" i="5"/>
  <c r="D537" i="5"/>
  <c r="C537" i="5"/>
  <c r="B330" i="12"/>
  <c r="O360" i="10"/>
  <c r="M361" i="10"/>
  <c r="B361" i="10"/>
  <c r="Q360" i="10"/>
  <c r="P360" i="10"/>
  <c r="R360" i="10"/>
  <c r="S360" i="10"/>
  <c r="H537" i="5"/>
  <c r="E538" i="5"/>
  <c r="F538" i="5"/>
  <c r="B539" i="5"/>
  <c r="F271" i="9"/>
  <c r="K271" i="9"/>
  <c r="M272" i="9"/>
  <c r="C329" i="12"/>
  <c r="J331" i="12"/>
  <c r="G330" i="12"/>
  <c r="D329" i="12"/>
  <c r="N331" i="12"/>
  <c r="G361" i="10"/>
  <c r="D360" i="10"/>
  <c r="N362" i="10"/>
  <c r="C360" i="10"/>
  <c r="J362" i="10"/>
  <c r="G539" i="5"/>
  <c r="D538" i="5"/>
  <c r="C538" i="5"/>
  <c r="B272" i="9"/>
  <c r="L272" i="9"/>
  <c r="U329" i="12"/>
  <c r="V329" i="12"/>
  <c r="T329" i="12"/>
  <c r="E330" i="12"/>
  <c r="H329" i="12"/>
  <c r="H360" i="10"/>
  <c r="E361" i="10"/>
  <c r="T360" i="10"/>
  <c r="U360" i="10"/>
  <c r="V360" i="10"/>
  <c r="F361" i="10"/>
  <c r="K361" i="10"/>
  <c r="L362" i="10"/>
  <c r="G272" i="9"/>
  <c r="D271" i="9"/>
  <c r="N273" i="9"/>
  <c r="C271" i="9"/>
  <c r="J273" i="9"/>
  <c r="H538" i="5"/>
  <c r="E539" i="5"/>
  <c r="F539" i="5"/>
  <c r="B540" i="5"/>
  <c r="F330" i="12"/>
  <c r="K330" i="12"/>
  <c r="L331" i="12"/>
  <c r="P330" i="12"/>
  <c r="M331" i="12"/>
  <c r="R330" i="12"/>
  <c r="Q330" i="12"/>
  <c r="O330" i="12"/>
  <c r="S330" i="12"/>
  <c r="D539" i="5"/>
  <c r="G540" i="5"/>
  <c r="C539" i="5"/>
  <c r="S361" i="10"/>
  <c r="R361" i="10"/>
  <c r="O361" i="10"/>
  <c r="P361" i="10"/>
  <c r="M362" i="10"/>
  <c r="B362" i="10"/>
  <c r="Q361" i="10"/>
  <c r="E272" i="9"/>
  <c r="H271" i="9"/>
  <c r="B331" i="12"/>
  <c r="N332" i="12"/>
  <c r="D361" i="10"/>
  <c r="N363" i="10"/>
  <c r="G362" i="10"/>
  <c r="C361" i="10"/>
  <c r="J363" i="10"/>
  <c r="H539" i="5"/>
  <c r="E540" i="5"/>
  <c r="F540" i="5"/>
  <c r="B541" i="5"/>
  <c r="F272" i="9"/>
  <c r="K272" i="9"/>
  <c r="M273" i="9"/>
  <c r="C330" i="12"/>
  <c r="U330" i="12"/>
  <c r="V330" i="12"/>
  <c r="D330" i="12"/>
  <c r="J332" i="12"/>
  <c r="G331" i="12"/>
  <c r="G541" i="5"/>
  <c r="D540" i="5"/>
  <c r="C540" i="5"/>
  <c r="H361" i="10"/>
  <c r="E362" i="10"/>
  <c r="T361" i="10"/>
  <c r="U361" i="10"/>
  <c r="V361" i="10"/>
  <c r="F362" i="10"/>
  <c r="K362" i="10"/>
  <c r="L363" i="10"/>
  <c r="L273" i="9"/>
  <c r="B273" i="9"/>
  <c r="H330" i="12"/>
  <c r="T330" i="12"/>
  <c r="E331" i="12"/>
  <c r="Q331" i="12"/>
  <c r="S362" i="10"/>
  <c r="Q362" i="10"/>
  <c r="M363" i="10"/>
  <c r="B363" i="10"/>
  <c r="O362" i="10"/>
  <c r="P362" i="10"/>
  <c r="R362" i="10"/>
  <c r="H540" i="5"/>
  <c r="E541" i="5"/>
  <c r="F541" i="5"/>
  <c r="B542" i="5"/>
  <c r="G273" i="9"/>
  <c r="D272" i="9"/>
  <c r="N274" i="9"/>
  <c r="C272" i="9"/>
  <c r="J274" i="9"/>
  <c r="R331" i="12"/>
  <c r="P331" i="12"/>
  <c r="F331" i="12"/>
  <c r="K331" i="12"/>
  <c r="L332" i="12"/>
  <c r="M332" i="12"/>
  <c r="S331" i="12"/>
  <c r="O331" i="12"/>
  <c r="N364" i="10"/>
  <c r="D362" i="10"/>
  <c r="G363" i="10"/>
  <c r="C362" i="10"/>
  <c r="J364" i="10"/>
  <c r="H272" i="9"/>
  <c r="E273" i="9"/>
  <c r="G542" i="5"/>
  <c r="D541" i="5"/>
  <c r="C541" i="5"/>
  <c r="B332" i="12"/>
  <c r="D331" i="12"/>
  <c r="H541" i="5"/>
  <c r="E542" i="5"/>
  <c r="F542" i="5"/>
  <c r="B543" i="5"/>
  <c r="H362" i="10"/>
  <c r="T362" i="10"/>
  <c r="E363" i="10"/>
  <c r="U362" i="10"/>
  <c r="V362" i="10"/>
  <c r="F363" i="10"/>
  <c r="K363" i="10"/>
  <c r="L364" i="10"/>
  <c r="M274" i="9"/>
  <c r="F273" i="9"/>
  <c r="K273" i="9"/>
  <c r="C331" i="12"/>
  <c r="U331" i="12"/>
  <c r="V331" i="12"/>
  <c r="G332" i="12"/>
  <c r="N333" i="12"/>
  <c r="J333" i="12"/>
  <c r="L274" i="9"/>
  <c r="B274" i="9"/>
  <c r="Q363" i="10"/>
  <c r="R363" i="10"/>
  <c r="M364" i="10"/>
  <c r="B364" i="10"/>
  <c r="S363" i="10"/>
  <c r="O363" i="10"/>
  <c r="P363" i="10"/>
  <c r="D542" i="5"/>
  <c r="G543" i="5"/>
  <c r="C542" i="5"/>
  <c r="T331" i="12"/>
  <c r="H331" i="12"/>
  <c r="E332" i="12"/>
  <c r="Q332" i="12"/>
  <c r="N365" i="10"/>
  <c r="G364" i="10"/>
  <c r="D363" i="10"/>
  <c r="C363" i="10"/>
  <c r="J365" i="10"/>
  <c r="D273" i="9"/>
  <c r="G274" i="9"/>
  <c r="N275" i="9"/>
  <c r="C273" i="9"/>
  <c r="J275" i="9"/>
  <c r="H542" i="5"/>
  <c r="E543" i="5"/>
  <c r="F543" i="5"/>
  <c r="B544" i="5"/>
  <c r="P332" i="12"/>
  <c r="F332" i="12"/>
  <c r="K332" i="12"/>
  <c r="L333" i="12"/>
  <c r="O332" i="12"/>
  <c r="M333" i="12"/>
  <c r="R332" i="12"/>
  <c r="S332" i="12"/>
  <c r="D543" i="5"/>
  <c r="G544" i="5"/>
  <c r="C543" i="5"/>
  <c r="H363" i="10"/>
  <c r="T363" i="10"/>
  <c r="E364" i="10"/>
  <c r="U363" i="10"/>
  <c r="V363" i="10"/>
  <c r="F364" i="10"/>
  <c r="K364" i="10"/>
  <c r="L365" i="10"/>
  <c r="E274" i="9"/>
  <c r="H273" i="9"/>
  <c r="B333" i="12"/>
  <c r="C332" i="12"/>
  <c r="Q364" i="10"/>
  <c r="O364" i="10"/>
  <c r="S364" i="10"/>
  <c r="R364" i="10"/>
  <c r="M365" i="10"/>
  <c r="B365" i="10"/>
  <c r="P364" i="10"/>
  <c r="F274" i="9"/>
  <c r="K274" i="9"/>
  <c r="M275" i="9"/>
  <c r="H543" i="5"/>
  <c r="E544" i="5"/>
  <c r="F544" i="5"/>
  <c r="B545" i="5"/>
  <c r="N334" i="12"/>
  <c r="G333" i="12"/>
  <c r="D332" i="12"/>
  <c r="J334" i="12"/>
  <c r="E333" i="12"/>
  <c r="H332" i="12"/>
  <c r="U332" i="12"/>
  <c r="V332" i="12"/>
  <c r="T332" i="12"/>
  <c r="D364" i="10"/>
  <c r="N366" i="10"/>
  <c r="G365" i="10"/>
  <c r="C364" i="10"/>
  <c r="J366" i="10"/>
  <c r="B275" i="9"/>
  <c r="L275" i="9"/>
  <c r="G545" i="5"/>
  <c r="D544" i="5"/>
  <c r="C544" i="5"/>
  <c r="P333" i="12"/>
  <c r="S333" i="12"/>
  <c r="F333" i="12"/>
  <c r="K333" i="12"/>
  <c r="L334" i="12"/>
  <c r="M334" i="12"/>
  <c r="R333" i="12"/>
  <c r="O333" i="12"/>
  <c r="Q333" i="12"/>
  <c r="D274" i="9"/>
  <c r="G275" i="9"/>
  <c r="N276" i="9"/>
  <c r="C274" i="9"/>
  <c r="J276" i="9"/>
  <c r="T364" i="10"/>
  <c r="H364" i="10"/>
  <c r="E365" i="10"/>
  <c r="U364" i="10"/>
  <c r="V364" i="10"/>
  <c r="F365" i="10"/>
  <c r="K365" i="10"/>
  <c r="L366" i="10"/>
  <c r="H544" i="5"/>
  <c r="E545" i="5"/>
  <c r="F545" i="5"/>
  <c r="B546" i="5"/>
  <c r="B334" i="12"/>
  <c r="D333" i="12"/>
  <c r="D545" i="5"/>
  <c r="G546" i="5"/>
  <c r="C545" i="5"/>
  <c r="E275" i="9"/>
  <c r="H274" i="9"/>
  <c r="Q365" i="10"/>
  <c r="R365" i="10"/>
  <c r="S365" i="10"/>
  <c r="O365" i="10"/>
  <c r="P365" i="10"/>
  <c r="M366" i="10"/>
  <c r="B366" i="10"/>
  <c r="G334" i="12"/>
  <c r="N335" i="12"/>
  <c r="J335" i="12"/>
  <c r="C333" i="12"/>
  <c r="U333" i="12"/>
  <c r="V333" i="12"/>
  <c r="G366" i="10"/>
  <c r="N367" i="10"/>
  <c r="D365" i="10"/>
  <c r="C365" i="10"/>
  <c r="J367" i="10"/>
  <c r="F275" i="9"/>
  <c r="K275" i="9"/>
  <c r="M276" i="9"/>
  <c r="H545" i="5"/>
  <c r="E546" i="5"/>
  <c r="F546" i="5"/>
  <c r="B547" i="5"/>
  <c r="E334" i="12"/>
  <c r="F334" i="12"/>
  <c r="K334" i="12"/>
  <c r="L335" i="12"/>
  <c r="H333" i="12"/>
  <c r="T333" i="12"/>
  <c r="L276" i="9"/>
  <c r="B276" i="9"/>
  <c r="E366" i="10"/>
  <c r="H365" i="10"/>
  <c r="T365" i="10"/>
  <c r="U365" i="10"/>
  <c r="V365" i="10"/>
  <c r="F366" i="10"/>
  <c r="K366" i="10"/>
  <c r="L367" i="10"/>
  <c r="D546" i="5"/>
  <c r="G547" i="5"/>
  <c r="C546" i="5"/>
  <c r="M335" i="12"/>
  <c r="B335" i="12"/>
  <c r="S334" i="12"/>
  <c r="R334" i="12"/>
  <c r="O334" i="12"/>
  <c r="Q334" i="12"/>
  <c r="P334" i="12"/>
  <c r="R366" i="10"/>
  <c r="O366" i="10"/>
  <c r="Q366" i="10"/>
  <c r="S366" i="10"/>
  <c r="P366" i="10"/>
  <c r="M367" i="10"/>
  <c r="B367" i="10"/>
  <c r="G276" i="9"/>
  <c r="N277" i="9"/>
  <c r="D275" i="9"/>
  <c r="C275" i="9"/>
  <c r="J277" i="9"/>
  <c r="H546" i="5"/>
  <c r="E547" i="5"/>
  <c r="F547" i="5"/>
  <c r="B548" i="5"/>
  <c r="N336" i="12"/>
  <c r="C334" i="12"/>
  <c r="D334" i="12"/>
  <c r="G335" i="12"/>
  <c r="J336" i="12"/>
  <c r="H275" i="9"/>
  <c r="E276" i="9"/>
  <c r="D547" i="5"/>
  <c r="G548" i="5"/>
  <c r="C547" i="5"/>
  <c r="G367" i="10"/>
  <c r="N368" i="10"/>
  <c r="D366" i="10"/>
  <c r="C366" i="10"/>
  <c r="J368" i="10"/>
  <c r="H334" i="12"/>
  <c r="E335" i="12"/>
  <c r="U334" i="12"/>
  <c r="V334" i="12"/>
  <c r="T334" i="12"/>
  <c r="H547" i="5"/>
  <c r="E548" i="5"/>
  <c r="F548" i="5"/>
  <c r="B549" i="5"/>
  <c r="H366" i="10"/>
  <c r="T366" i="10"/>
  <c r="E367" i="10"/>
  <c r="U366" i="10"/>
  <c r="V366" i="10"/>
  <c r="F367" i="10"/>
  <c r="K367" i="10"/>
  <c r="L368" i="10"/>
  <c r="F276" i="9"/>
  <c r="K276" i="9"/>
  <c r="M277" i="9"/>
  <c r="R335" i="12"/>
  <c r="M336" i="12"/>
  <c r="F335" i="12"/>
  <c r="K335" i="12"/>
  <c r="L336" i="12"/>
  <c r="B336" i="12"/>
  <c r="S335" i="12"/>
  <c r="Q335" i="12"/>
  <c r="O335" i="12"/>
  <c r="P335" i="12"/>
  <c r="L277" i="9"/>
  <c r="B277" i="9"/>
  <c r="P367" i="10"/>
  <c r="R367" i="10"/>
  <c r="Q367" i="10"/>
  <c r="O367" i="10"/>
  <c r="M368" i="10"/>
  <c r="B368" i="10"/>
  <c r="S367" i="10"/>
  <c r="G549" i="5"/>
  <c r="D548" i="5"/>
  <c r="C548" i="5"/>
  <c r="J337" i="12"/>
  <c r="G336" i="12"/>
  <c r="D335" i="12"/>
  <c r="N337" i="12"/>
  <c r="C335" i="12"/>
  <c r="G368" i="10"/>
  <c r="N369" i="10"/>
  <c r="D367" i="10"/>
  <c r="C367" i="10"/>
  <c r="J369" i="10"/>
  <c r="N278" i="9"/>
  <c r="D276" i="9"/>
  <c r="G277" i="9"/>
  <c r="C276" i="9"/>
  <c r="J278" i="9"/>
  <c r="H548" i="5"/>
  <c r="E549" i="5"/>
  <c r="F549" i="5"/>
  <c r="B550" i="5"/>
  <c r="T335" i="12"/>
  <c r="E336" i="12"/>
  <c r="H335" i="12"/>
  <c r="U335" i="12"/>
  <c r="V335" i="12"/>
  <c r="D549" i="5"/>
  <c r="G550" i="5"/>
  <c r="C549" i="5"/>
  <c r="H367" i="10"/>
  <c r="E368" i="10"/>
  <c r="T367" i="10"/>
  <c r="U367" i="10"/>
  <c r="V367" i="10"/>
  <c r="F368" i="10"/>
  <c r="K368" i="10"/>
  <c r="L369" i="10"/>
  <c r="H276" i="9"/>
  <c r="E277" i="9"/>
  <c r="S336" i="12"/>
  <c r="M337" i="12"/>
  <c r="O336" i="12"/>
  <c r="Q336" i="12"/>
  <c r="F336" i="12"/>
  <c r="K336" i="12"/>
  <c r="L337" i="12"/>
  <c r="B337" i="12"/>
  <c r="P336" i="12"/>
  <c r="R336" i="12"/>
  <c r="R368" i="10"/>
  <c r="Q368" i="10"/>
  <c r="P368" i="10"/>
  <c r="M369" i="10"/>
  <c r="B369" i="10"/>
  <c r="O368" i="10"/>
  <c r="S368" i="10"/>
  <c r="M278" i="9"/>
  <c r="F277" i="9"/>
  <c r="K277" i="9"/>
  <c r="H549" i="5"/>
  <c r="E550" i="5"/>
  <c r="F550" i="5"/>
  <c r="B551" i="5"/>
  <c r="C336" i="12"/>
  <c r="D336" i="12"/>
  <c r="G337" i="12"/>
  <c r="N338" i="12"/>
  <c r="J338" i="12"/>
  <c r="N370" i="10"/>
  <c r="D368" i="10"/>
  <c r="G369" i="10"/>
  <c r="C368" i="10"/>
  <c r="J370" i="10"/>
  <c r="D550" i="5"/>
  <c r="G551" i="5"/>
  <c r="C550" i="5"/>
  <c r="L278" i="9"/>
  <c r="B278" i="9"/>
  <c r="E337" i="12"/>
  <c r="T336" i="12"/>
  <c r="H336" i="12"/>
  <c r="U336" i="12"/>
  <c r="V336" i="12"/>
  <c r="T368" i="10"/>
  <c r="H368" i="10"/>
  <c r="E369" i="10"/>
  <c r="U368" i="10"/>
  <c r="V368" i="10"/>
  <c r="F369" i="10"/>
  <c r="K369" i="10"/>
  <c r="L370" i="10"/>
  <c r="D277" i="9"/>
  <c r="G278" i="9"/>
  <c r="N279" i="9"/>
  <c r="C277" i="9"/>
  <c r="J279" i="9"/>
  <c r="H550" i="5"/>
  <c r="E551" i="5"/>
  <c r="F551" i="5"/>
  <c r="B552" i="5"/>
  <c r="F337" i="12"/>
  <c r="K337" i="12"/>
  <c r="L338" i="12"/>
  <c r="P337" i="12"/>
  <c r="O337" i="12"/>
  <c r="R337" i="12"/>
  <c r="Q337" i="12"/>
  <c r="S337" i="12"/>
  <c r="M338" i="12"/>
  <c r="G552" i="5"/>
  <c r="D551" i="5"/>
  <c r="C551" i="5"/>
  <c r="R369" i="10"/>
  <c r="O369" i="10"/>
  <c r="M370" i="10"/>
  <c r="B370" i="10"/>
  <c r="Q369" i="10"/>
  <c r="S369" i="10"/>
  <c r="P369" i="10"/>
  <c r="H277" i="9"/>
  <c r="E278" i="9"/>
  <c r="B338" i="12"/>
  <c r="N371" i="10"/>
  <c r="D369" i="10"/>
  <c r="G370" i="10"/>
  <c r="C369" i="10"/>
  <c r="J371" i="10"/>
  <c r="H551" i="5"/>
  <c r="E552" i="5"/>
  <c r="F552" i="5"/>
  <c r="B553" i="5"/>
  <c r="M279" i="9"/>
  <c r="F278" i="9"/>
  <c r="K278" i="9"/>
  <c r="N339" i="12"/>
  <c r="D337" i="12"/>
  <c r="C337" i="12"/>
  <c r="J339" i="12"/>
  <c r="G338" i="12"/>
  <c r="T369" i="10"/>
  <c r="H369" i="10"/>
  <c r="E370" i="10"/>
  <c r="U369" i="10"/>
  <c r="V369" i="10"/>
  <c r="F370" i="10"/>
  <c r="K370" i="10"/>
  <c r="L371" i="10"/>
  <c r="L279" i="9"/>
  <c r="B279" i="9"/>
  <c r="D552" i="5"/>
  <c r="G553" i="5"/>
  <c r="C552" i="5"/>
  <c r="H337" i="12"/>
  <c r="E338" i="12"/>
  <c r="T337" i="12"/>
  <c r="U337" i="12"/>
  <c r="V337" i="12"/>
  <c r="N280" i="9"/>
  <c r="G279" i="9"/>
  <c r="D278" i="9"/>
  <c r="C278" i="9"/>
  <c r="J280" i="9"/>
  <c r="P370" i="10"/>
  <c r="Q370" i="10"/>
  <c r="O370" i="10"/>
  <c r="M371" i="10"/>
  <c r="B371" i="10"/>
  <c r="S370" i="10"/>
  <c r="R370" i="10"/>
  <c r="H552" i="5"/>
  <c r="E553" i="5"/>
  <c r="F553" i="5"/>
  <c r="B554" i="5"/>
  <c r="F338" i="12"/>
  <c r="K338" i="12"/>
  <c r="L339" i="12"/>
  <c r="Q338" i="12"/>
  <c r="P338" i="12"/>
  <c r="O338" i="12"/>
  <c r="S338" i="12"/>
  <c r="R338" i="12"/>
  <c r="M339" i="12"/>
  <c r="N372" i="10"/>
  <c r="G371" i="10"/>
  <c r="D370" i="10"/>
  <c r="C370" i="10"/>
  <c r="J372" i="10"/>
  <c r="E279" i="9"/>
  <c r="H278" i="9"/>
  <c r="G554" i="5"/>
  <c r="D553" i="5"/>
  <c r="C553" i="5"/>
  <c r="B339" i="12"/>
  <c r="H553" i="5"/>
  <c r="E554" i="5"/>
  <c r="F554" i="5"/>
  <c r="B555" i="5"/>
  <c r="E371" i="10"/>
  <c r="H370" i="10"/>
  <c r="T370" i="10"/>
  <c r="U370" i="10"/>
  <c r="V370" i="10"/>
  <c r="F371" i="10"/>
  <c r="K371" i="10"/>
  <c r="L372" i="10"/>
  <c r="F279" i="9"/>
  <c r="K279" i="9"/>
  <c r="M280" i="9"/>
  <c r="N340" i="12"/>
  <c r="G339" i="12"/>
  <c r="D338" i="12"/>
  <c r="C338" i="12"/>
  <c r="J340" i="12"/>
  <c r="B280" i="9"/>
  <c r="L280" i="9"/>
  <c r="P371" i="10"/>
  <c r="R371" i="10"/>
  <c r="Q371" i="10"/>
  <c r="S371" i="10"/>
  <c r="M372" i="10"/>
  <c r="B372" i="10"/>
  <c r="O371" i="10"/>
  <c r="G555" i="5"/>
  <c r="D554" i="5"/>
  <c r="C554" i="5"/>
  <c r="U338" i="12"/>
  <c r="V338" i="12"/>
  <c r="T338" i="12"/>
  <c r="H338" i="12"/>
  <c r="E339" i="12"/>
  <c r="G372" i="10"/>
  <c r="D371" i="10"/>
  <c r="N373" i="10"/>
  <c r="C371" i="10"/>
  <c r="J373" i="10"/>
  <c r="H554" i="5"/>
  <c r="E555" i="5"/>
  <c r="F555" i="5"/>
  <c r="B556" i="5"/>
  <c r="G280" i="9"/>
  <c r="N281" i="9"/>
  <c r="D279" i="9"/>
  <c r="C279" i="9"/>
  <c r="J281" i="9"/>
  <c r="P339" i="12"/>
  <c r="M340" i="12"/>
  <c r="O339" i="12"/>
  <c r="R339" i="12"/>
  <c r="S339" i="12"/>
  <c r="Q339" i="12"/>
  <c r="F339" i="12"/>
  <c r="K339" i="12"/>
  <c r="L340" i="12"/>
  <c r="B340" i="12"/>
  <c r="G556" i="5"/>
  <c r="D555" i="5"/>
  <c r="C555" i="5"/>
  <c r="U371" i="10"/>
  <c r="V371" i="10"/>
  <c r="F372" i="10"/>
  <c r="K372" i="10"/>
  <c r="L373" i="10"/>
  <c r="E372" i="10"/>
  <c r="T371" i="10"/>
  <c r="H371" i="10"/>
  <c r="E280" i="9"/>
  <c r="H279" i="9"/>
  <c r="D339" i="12"/>
  <c r="C339" i="12"/>
  <c r="J341" i="12"/>
  <c r="G340" i="12"/>
  <c r="N341" i="12"/>
  <c r="O372" i="10"/>
  <c r="M373" i="10"/>
  <c r="B373" i="10"/>
  <c r="Q372" i="10"/>
  <c r="S372" i="10"/>
  <c r="R372" i="10"/>
  <c r="P372" i="10"/>
  <c r="H555" i="5"/>
  <c r="E556" i="5"/>
  <c r="F556" i="5"/>
  <c r="B557" i="5"/>
  <c r="M281" i="9"/>
  <c r="F280" i="9"/>
  <c r="K280" i="9"/>
  <c r="U339" i="12"/>
  <c r="V339" i="12"/>
  <c r="E340" i="12"/>
  <c r="H339" i="12"/>
  <c r="T339" i="12"/>
  <c r="D372" i="10"/>
  <c r="N374" i="10"/>
  <c r="G373" i="10"/>
  <c r="C372" i="10"/>
  <c r="J374" i="10"/>
  <c r="D556" i="5"/>
  <c r="G557" i="5"/>
  <c r="C556" i="5"/>
  <c r="B281" i="9"/>
  <c r="L281" i="9"/>
  <c r="P340" i="12"/>
  <c r="R340" i="12"/>
  <c r="O340" i="12"/>
  <c r="F340" i="12"/>
  <c r="K340" i="12"/>
  <c r="L341" i="12"/>
  <c r="S340" i="12"/>
  <c r="Q340" i="12"/>
  <c r="M341" i="12"/>
  <c r="U372" i="10"/>
  <c r="V372" i="10"/>
  <c r="F373" i="10"/>
  <c r="K373" i="10"/>
  <c r="L374" i="10"/>
  <c r="T372" i="10"/>
  <c r="E373" i="10"/>
  <c r="H372" i="10"/>
  <c r="G281" i="9"/>
  <c r="N282" i="9"/>
  <c r="D280" i="9"/>
  <c r="C280" i="9"/>
  <c r="J282" i="9"/>
  <c r="H556" i="5"/>
  <c r="E557" i="5"/>
  <c r="F557" i="5"/>
  <c r="B558" i="5"/>
  <c r="B341" i="12"/>
  <c r="G558" i="5"/>
  <c r="D557" i="5"/>
  <c r="C557" i="5"/>
  <c r="O373" i="10"/>
  <c r="P373" i="10"/>
  <c r="R373" i="10"/>
  <c r="S373" i="10"/>
  <c r="M374" i="10"/>
  <c r="B374" i="10"/>
  <c r="Q373" i="10"/>
  <c r="H280" i="9"/>
  <c r="E281" i="9"/>
  <c r="C340" i="12"/>
  <c r="D340" i="12"/>
  <c r="N342" i="12"/>
  <c r="J342" i="12"/>
  <c r="G341" i="12"/>
  <c r="N375" i="10"/>
  <c r="D373" i="10"/>
  <c r="G374" i="10"/>
  <c r="C373" i="10"/>
  <c r="J375" i="10"/>
  <c r="H557" i="5"/>
  <c r="E558" i="5"/>
  <c r="F558" i="5"/>
  <c r="B559" i="5"/>
  <c r="M282" i="9"/>
  <c r="F281" i="9"/>
  <c r="K281" i="9"/>
  <c r="U340" i="12"/>
  <c r="V340" i="12"/>
  <c r="H340" i="12"/>
  <c r="E341" i="12"/>
  <c r="T340" i="12"/>
  <c r="D558" i="5"/>
  <c r="G559" i="5"/>
  <c r="C558" i="5"/>
  <c r="T373" i="10"/>
  <c r="E374" i="10"/>
  <c r="H373" i="10"/>
  <c r="U373" i="10"/>
  <c r="V373" i="10"/>
  <c r="F374" i="10"/>
  <c r="K374" i="10"/>
  <c r="L375" i="10"/>
  <c r="L282" i="9"/>
  <c r="B282" i="9"/>
  <c r="F341" i="12"/>
  <c r="K341" i="12"/>
  <c r="L342" i="12"/>
  <c r="M342" i="12"/>
  <c r="O341" i="12"/>
  <c r="Q341" i="12"/>
  <c r="R341" i="12"/>
  <c r="S341" i="12"/>
  <c r="P341" i="12"/>
  <c r="S374" i="10"/>
  <c r="Q374" i="10"/>
  <c r="P374" i="10"/>
  <c r="R374" i="10"/>
  <c r="O374" i="10"/>
  <c r="M375" i="10"/>
  <c r="B375" i="10"/>
  <c r="H558" i="5"/>
  <c r="E559" i="5"/>
  <c r="F559" i="5"/>
  <c r="B560" i="5"/>
  <c r="G282" i="9"/>
  <c r="D281" i="9"/>
  <c r="N283" i="9"/>
  <c r="C281" i="9"/>
  <c r="J283" i="9"/>
  <c r="B342" i="12"/>
  <c r="J343" i="12"/>
  <c r="N376" i="10"/>
  <c r="G375" i="10"/>
  <c r="D374" i="10"/>
  <c r="C374" i="10"/>
  <c r="J376" i="10"/>
  <c r="H281" i="9"/>
  <c r="E282" i="9"/>
  <c r="D559" i="5"/>
  <c r="G560" i="5"/>
  <c r="C559" i="5"/>
  <c r="N343" i="12"/>
  <c r="C341" i="12"/>
  <c r="D341" i="12"/>
  <c r="G342" i="12"/>
  <c r="E342" i="12"/>
  <c r="U341" i="12"/>
  <c r="V341" i="12"/>
  <c r="H341" i="12"/>
  <c r="T341" i="12"/>
  <c r="H559" i="5"/>
  <c r="E560" i="5"/>
  <c r="F560" i="5"/>
  <c r="B561" i="5"/>
  <c r="T374" i="10"/>
  <c r="E375" i="10"/>
  <c r="H374" i="10"/>
  <c r="U374" i="10"/>
  <c r="V374" i="10"/>
  <c r="F375" i="10"/>
  <c r="K375" i="10"/>
  <c r="L376" i="10"/>
  <c r="F282" i="9"/>
  <c r="K282" i="9"/>
  <c r="M283" i="9"/>
  <c r="M343" i="12"/>
  <c r="R342" i="12"/>
  <c r="S342" i="12"/>
  <c r="O342" i="12"/>
  <c r="Q342" i="12"/>
  <c r="P342" i="12"/>
  <c r="F342" i="12"/>
  <c r="K342" i="12"/>
  <c r="L343" i="12"/>
  <c r="L283" i="9"/>
  <c r="B283" i="9"/>
  <c r="Q375" i="10"/>
  <c r="R375" i="10"/>
  <c r="O375" i="10"/>
  <c r="S375" i="10"/>
  <c r="P375" i="10"/>
  <c r="M376" i="10"/>
  <c r="B376" i="10"/>
  <c r="G561" i="5"/>
  <c r="D560" i="5"/>
  <c r="C560" i="5"/>
  <c r="B343" i="12"/>
  <c r="D342" i="12"/>
  <c r="D375" i="10"/>
  <c r="G376" i="10"/>
  <c r="N377" i="10"/>
  <c r="C375" i="10"/>
  <c r="J377" i="10"/>
  <c r="H560" i="5"/>
  <c r="E561" i="5"/>
  <c r="F561" i="5"/>
  <c r="B562" i="5"/>
  <c r="N284" i="9"/>
  <c r="C282" i="9"/>
  <c r="G283" i="9"/>
  <c r="D282" i="9"/>
  <c r="J284" i="9"/>
  <c r="G343" i="12"/>
  <c r="N344" i="12"/>
  <c r="C342" i="12"/>
  <c r="U342" i="12"/>
  <c r="V342" i="12"/>
  <c r="J344" i="12"/>
  <c r="D561" i="5"/>
  <c r="G562" i="5"/>
  <c r="C561" i="5"/>
  <c r="H375" i="10"/>
  <c r="T375" i="10"/>
  <c r="E376" i="10"/>
  <c r="U375" i="10"/>
  <c r="V375" i="10"/>
  <c r="F376" i="10"/>
  <c r="K376" i="10"/>
  <c r="L377" i="10"/>
  <c r="E283" i="9"/>
  <c r="H282" i="9"/>
  <c r="H342" i="12"/>
  <c r="T342" i="12"/>
  <c r="E343" i="12"/>
  <c r="F343" i="12"/>
  <c r="K343" i="12"/>
  <c r="L344" i="12"/>
  <c r="S376" i="10"/>
  <c r="O376" i="10"/>
  <c r="Q376" i="10"/>
  <c r="R376" i="10"/>
  <c r="P376" i="10"/>
  <c r="M377" i="10"/>
  <c r="B377" i="10"/>
  <c r="H561" i="5"/>
  <c r="E562" i="5"/>
  <c r="F562" i="5"/>
  <c r="B563" i="5"/>
  <c r="M284" i="9"/>
  <c r="F283" i="9"/>
  <c r="K283" i="9"/>
  <c r="Q343" i="12"/>
  <c r="M344" i="12"/>
  <c r="B344" i="12"/>
  <c r="O343" i="12"/>
  <c r="S343" i="12"/>
  <c r="R343" i="12"/>
  <c r="P343" i="12"/>
  <c r="G377" i="10"/>
  <c r="N378" i="10"/>
  <c r="D376" i="10"/>
  <c r="C376" i="10"/>
  <c r="J378" i="10"/>
  <c r="D562" i="5"/>
  <c r="G563" i="5"/>
  <c r="C562" i="5"/>
  <c r="B284" i="9"/>
  <c r="L284" i="9"/>
  <c r="C343" i="12"/>
  <c r="E344" i="12"/>
  <c r="G344" i="12"/>
  <c r="D343" i="12"/>
  <c r="J345" i="12"/>
  <c r="N345" i="12"/>
  <c r="T376" i="10"/>
  <c r="E377" i="10"/>
  <c r="H376" i="10"/>
  <c r="U376" i="10"/>
  <c r="V376" i="10"/>
  <c r="F377" i="10"/>
  <c r="K377" i="10"/>
  <c r="L378" i="10"/>
  <c r="G284" i="9"/>
  <c r="N285" i="9"/>
  <c r="D283" i="9"/>
  <c r="C283" i="9"/>
  <c r="J285" i="9"/>
  <c r="H562" i="5"/>
  <c r="E563" i="5"/>
  <c r="F563" i="5"/>
  <c r="B564" i="5"/>
  <c r="T343" i="12"/>
  <c r="H343" i="12"/>
  <c r="U343" i="12"/>
  <c r="V343" i="12"/>
  <c r="F344" i="12"/>
  <c r="K344" i="12"/>
  <c r="L345" i="12"/>
  <c r="M345" i="12"/>
  <c r="O344" i="12"/>
  <c r="R344" i="12"/>
  <c r="Q344" i="12"/>
  <c r="S344" i="12"/>
  <c r="P344" i="12"/>
  <c r="S377" i="10"/>
  <c r="M378" i="10"/>
  <c r="B378" i="10"/>
  <c r="P377" i="10"/>
  <c r="R377" i="10"/>
  <c r="Q377" i="10"/>
  <c r="O377" i="10"/>
  <c r="H283" i="9"/>
  <c r="E284" i="9"/>
  <c r="D563" i="5"/>
  <c r="G564" i="5"/>
  <c r="C563" i="5"/>
  <c r="B345" i="12"/>
  <c r="G378" i="10"/>
  <c r="N379" i="10"/>
  <c r="D377" i="10"/>
  <c r="C377" i="10"/>
  <c r="J379" i="10"/>
  <c r="H563" i="5"/>
  <c r="E564" i="5"/>
  <c r="F564" i="5"/>
  <c r="B565" i="5"/>
  <c r="M285" i="9"/>
  <c r="F284" i="9"/>
  <c r="K284" i="9"/>
  <c r="D344" i="12"/>
  <c r="G345" i="12"/>
  <c r="C344" i="12"/>
  <c r="J346" i="12"/>
  <c r="N346" i="12"/>
  <c r="E378" i="10"/>
  <c r="T377" i="10"/>
  <c r="H377" i="10"/>
  <c r="U377" i="10"/>
  <c r="V377" i="10"/>
  <c r="F378" i="10"/>
  <c r="K378" i="10"/>
  <c r="L379" i="10"/>
  <c r="L285" i="9"/>
  <c r="B285" i="9"/>
  <c r="D564" i="5"/>
  <c r="G565" i="5"/>
  <c r="C564" i="5"/>
  <c r="U344" i="12"/>
  <c r="V344" i="12"/>
  <c r="E345" i="12"/>
  <c r="H344" i="12"/>
  <c r="T344" i="12"/>
  <c r="D284" i="9"/>
  <c r="G285" i="9"/>
  <c r="N286" i="9"/>
  <c r="C284" i="9"/>
  <c r="J286" i="9"/>
  <c r="H564" i="5"/>
  <c r="E565" i="5"/>
  <c r="F565" i="5"/>
  <c r="B566" i="5"/>
  <c r="O378" i="10"/>
  <c r="M379" i="10"/>
  <c r="B379" i="10"/>
  <c r="S378" i="10"/>
  <c r="P378" i="10"/>
  <c r="R378" i="10"/>
  <c r="Q378" i="10"/>
  <c r="Q345" i="12"/>
  <c r="F345" i="12"/>
  <c r="K345" i="12"/>
  <c r="L346" i="12"/>
  <c r="R345" i="12"/>
  <c r="M346" i="12"/>
  <c r="P345" i="12"/>
  <c r="O345" i="12"/>
  <c r="S345" i="12"/>
  <c r="D378" i="10"/>
  <c r="G379" i="10"/>
  <c r="N380" i="10"/>
  <c r="C378" i="10"/>
  <c r="J380" i="10"/>
  <c r="H284" i="9"/>
  <c r="E285" i="9"/>
  <c r="D565" i="5"/>
  <c r="G566" i="5"/>
  <c r="C565" i="5"/>
  <c r="B346" i="12"/>
  <c r="J347" i="12"/>
  <c r="H565" i="5"/>
  <c r="E566" i="5"/>
  <c r="F566" i="5"/>
  <c r="B567" i="5"/>
  <c r="E379" i="10"/>
  <c r="T378" i="10"/>
  <c r="H378" i="10"/>
  <c r="U378" i="10"/>
  <c r="V378" i="10"/>
  <c r="F379" i="10"/>
  <c r="K379" i="10"/>
  <c r="L380" i="10"/>
  <c r="M286" i="9"/>
  <c r="F285" i="9"/>
  <c r="K285" i="9"/>
  <c r="D345" i="12"/>
  <c r="N347" i="12"/>
  <c r="G346" i="12"/>
  <c r="C345" i="12"/>
  <c r="H345" i="12"/>
  <c r="D566" i="5"/>
  <c r="G567" i="5"/>
  <c r="C566" i="5"/>
  <c r="L286" i="9"/>
  <c r="B286" i="9"/>
  <c r="S379" i="10"/>
  <c r="R379" i="10"/>
  <c r="Q379" i="10"/>
  <c r="O379" i="10"/>
  <c r="M380" i="10"/>
  <c r="B380" i="10"/>
  <c r="P379" i="10"/>
  <c r="T345" i="12"/>
  <c r="E346" i="12"/>
  <c r="F346" i="12"/>
  <c r="K346" i="12"/>
  <c r="L347" i="12"/>
  <c r="U345" i="12"/>
  <c r="V345" i="12"/>
  <c r="D379" i="10"/>
  <c r="N381" i="10"/>
  <c r="G380" i="10"/>
  <c r="C379" i="10"/>
  <c r="J381" i="10"/>
  <c r="G286" i="9"/>
  <c r="N287" i="9"/>
  <c r="D285" i="9"/>
  <c r="C285" i="9"/>
  <c r="J287" i="9"/>
  <c r="H566" i="5"/>
  <c r="E567" i="5"/>
  <c r="F567" i="5"/>
  <c r="B568" i="5"/>
  <c r="M347" i="12"/>
  <c r="B347" i="12"/>
  <c r="O346" i="12"/>
  <c r="R346" i="12"/>
  <c r="S346" i="12"/>
  <c r="Q346" i="12"/>
  <c r="P346" i="12"/>
  <c r="D567" i="5"/>
  <c r="G568" i="5"/>
  <c r="C567" i="5"/>
  <c r="T379" i="10"/>
  <c r="E380" i="10"/>
  <c r="H379" i="10"/>
  <c r="U379" i="10"/>
  <c r="V379" i="10"/>
  <c r="F380" i="10"/>
  <c r="K380" i="10"/>
  <c r="L381" i="10"/>
  <c r="H285" i="9"/>
  <c r="E286" i="9"/>
  <c r="D346" i="12"/>
  <c r="G347" i="12"/>
  <c r="J348" i="12"/>
  <c r="N348" i="12"/>
  <c r="C346" i="12"/>
  <c r="S380" i="10"/>
  <c r="R380" i="10"/>
  <c r="M381" i="10"/>
  <c r="B381" i="10"/>
  <c r="P380" i="10"/>
  <c r="Q380" i="10"/>
  <c r="O380" i="10"/>
  <c r="F286" i="9"/>
  <c r="K286" i="9"/>
  <c r="M287" i="9"/>
  <c r="H567" i="5"/>
  <c r="E568" i="5"/>
  <c r="F568" i="5"/>
  <c r="B569" i="5"/>
  <c r="T346" i="12"/>
  <c r="E347" i="12"/>
  <c r="H346" i="12"/>
  <c r="U346" i="12"/>
  <c r="V346" i="12"/>
  <c r="B287" i="9"/>
  <c r="L287" i="9"/>
  <c r="D380" i="10"/>
  <c r="N382" i="10"/>
  <c r="G381" i="10"/>
  <c r="C380" i="10"/>
  <c r="J382" i="10"/>
  <c r="D568" i="5"/>
  <c r="G569" i="5"/>
  <c r="C568" i="5"/>
  <c r="S347" i="12"/>
  <c r="O347" i="12"/>
  <c r="R347" i="12"/>
  <c r="F347" i="12"/>
  <c r="K347" i="12"/>
  <c r="L348" i="12"/>
  <c r="M348" i="12"/>
  <c r="P347" i="12"/>
  <c r="Q347" i="12"/>
  <c r="E381" i="10"/>
  <c r="H380" i="10"/>
  <c r="T380" i="10"/>
  <c r="U380" i="10"/>
  <c r="V380" i="10"/>
  <c r="F381" i="10"/>
  <c r="K381" i="10"/>
  <c r="L382" i="10"/>
  <c r="H568" i="5"/>
  <c r="E569" i="5"/>
  <c r="F569" i="5"/>
  <c r="B570" i="5"/>
  <c r="D286" i="9"/>
  <c r="G287" i="9"/>
  <c r="N288" i="9"/>
  <c r="C286" i="9"/>
  <c r="J288" i="9"/>
  <c r="B348" i="12"/>
  <c r="N349" i="12"/>
  <c r="H286" i="9"/>
  <c r="E287" i="9"/>
  <c r="P381" i="10"/>
  <c r="M382" i="10"/>
  <c r="B382" i="10"/>
  <c r="S381" i="10"/>
  <c r="R381" i="10"/>
  <c r="O381" i="10"/>
  <c r="Q381" i="10"/>
  <c r="G570" i="5"/>
  <c r="D569" i="5"/>
  <c r="C569" i="5"/>
  <c r="C347" i="12"/>
  <c r="E348" i="12"/>
  <c r="D347" i="12"/>
  <c r="J349" i="12"/>
  <c r="G348" i="12"/>
  <c r="D381" i="10"/>
  <c r="G382" i="10"/>
  <c r="N383" i="10"/>
  <c r="J383" i="10"/>
  <c r="C381" i="10"/>
  <c r="H569" i="5"/>
  <c r="E570" i="5"/>
  <c r="F570" i="5"/>
  <c r="B571" i="5"/>
  <c r="F287" i="9"/>
  <c r="K287" i="9"/>
  <c r="M288" i="9"/>
  <c r="U347" i="12"/>
  <c r="V347" i="12"/>
  <c r="T347" i="12"/>
  <c r="H347" i="12"/>
  <c r="R348" i="12"/>
  <c r="P348" i="12"/>
  <c r="O348" i="12"/>
  <c r="M349" i="12"/>
  <c r="F348" i="12"/>
  <c r="K348" i="12"/>
  <c r="L349" i="12"/>
  <c r="Q348" i="12"/>
  <c r="S348" i="12"/>
  <c r="T381" i="10"/>
  <c r="E382" i="10"/>
  <c r="H381" i="10"/>
  <c r="U381" i="10"/>
  <c r="V381" i="10"/>
  <c r="F382" i="10"/>
  <c r="K382" i="10"/>
  <c r="L383" i="10"/>
  <c r="D570" i="5"/>
  <c r="G571" i="5"/>
  <c r="C570" i="5"/>
  <c r="L288" i="9"/>
  <c r="B288" i="9"/>
  <c r="B349" i="12"/>
  <c r="D348" i="12"/>
  <c r="D287" i="9"/>
  <c r="N289" i="9"/>
  <c r="G288" i="9"/>
  <c r="C287" i="9"/>
  <c r="J289" i="9"/>
  <c r="H570" i="5"/>
  <c r="E571" i="5"/>
  <c r="F571" i="5"/>
  <c r="B572" i="5"/>
  <c r="O382" i="10"/>
  <c r="S382" i="10"/>
  <c r="R382" i="10"/>
  <c r="P382" i="10"/>
  <c r="Q382" i="10"/>
  <c r="M383" i="10"/>
  <c r="B383" i="10"/>
  <c r="J350" i="12"/>
  <c r="C348" i="12"/>
  <c r="G349" i="12"/>
  <c r="N350" i="12"/>
  <c r="H348" i="12"/>
  <c r="E349" i="12"/>
  <c r="T348" i="12"/>
  <c r="U348" i="12"/>
  <c r="V348" i="12"/>
  <c r="D382" i="10"/>
  <c r="N384" i="10"/>
  <c r="G383" i="10"/>
  <c r="C382" i="10"/>
  <c r="J384" i="10"/>
  <c r="E288" i="9"/>
  <c r="H287" i="9"/>
  <c r="D571" i="5"/>
  <c r="G572" i="5"/>
  <c r="C571" i="5"/>
  <c r="F349" i="12"/>
  <c r="K349" i="12"/>
  <c r="L350" i="12"/>
  <c r="P349" i="12"/>
  <c r="R349" i="12"/>
  <c r="M350" i="12"/>
  <c r="S349" i="12"/>
  <c r="O349" i="12"/>
  <c r="Q349" i="12"/>
  <c r="H571" i="5"/>
  <c r="E572" i="5"/>
  <c r="F572" i="5"/>
  <c r="B573" i="5"/>
  <c r="E383" i="10"/>
  <c r="H382" i="10"/>
  <c r="T382" i="10"/>
  <c r="U382" i="10"/>
  <c r="V382" i="10"/>
  <c r="F383" i="10"/>
  <c r="K383" i="10"/>
  <c r="L384" i="10"/>
  <c r="F288" i="9"/>
  <c r="K288" i="9"/>
  <c r="M289" i="9"/>
  <c r="B350" i="12"/>
  <c r="D349" i="12"/>
  <c r="L289" i="9"/>
  <c r="B289" i="9"/>
  <c r="Q383" i="10"/>
  <c r="P383" i="10"/>
  <c r="S383" i="10"/>
  <c r="O383" i="10"/>
  <c r="M384" i="10"/>
  <c r="B384" i="10"/>
  <c r="R383" i="10"/>
  <c r="D572" i="5"/>
  <c r="G573" i="5"/>
  <c r="C572" i="5"/>
  <c r="J351" i="12"/>
  <c r="C349" i="12"/>
  <c r="E350" i="12"/>
  <c r="G350" i="12"/>
  <c r="N351" i="12"/>
  <c r="T349" i="12"/>
  <c r="N385" i="10"/>
  <c r="G384" i="10"/>
  <c r="D383" i="10"/>
  <c r="C383" i="10"/>
  <c r="J385" i="10"/>
  <c r="H572" i="5"/>
  <c r="E573" i="5"/>
  <c r="F573" i="5"/>
  <c r="B574" i="5"/>
  <c r="N290" i="9"/>
  <c r="D288" i="9"/>
  <c r="G289" i="9"/>
  <c r="C288" i="9"/>
  <c r="J290" i="9"/>
  <c r="U349" i="12"/>
  <c r="V349" i="12"/>
  <c r="H349" i="12"/>
  <c r="F350" i="12"/>
  <c r="K350" i="12"/>
  <c r="L351" i="12"/>
  <c r="O350" i="12"/>
  <c r="M351" i="12"/>
  <c r="Q350" i="12"/>
  <c r="S350" i="12"/>
  <c r="R350" i="12"/>
  <c r="P350" i="12"/>
  <c r="D573" i="5"/>
  <c r="G574" i="5"/>
  <c r="C573" i="5"/>
  <c r="T383" i="10"/>
  <c r="H383" i="10"/>
  <c r="E384" i="10"/>
  <c r="U383" i="10"/>
  <c r="V383" i="10"/>
  <c r="F384" i="10"/>
  <c r="K384" i="10"/>
  <c r="L385" i="10"/>
  <c r="E289" i="9"/>
  <c r="H288" i="9"/>
  <c r="B351" i="12"/>
  <c r="F289" i="9"/>
  <c r="K289" i="9"/>
  <c r="M290" i="9"/>
  <c r="H573" i="5"/>
  <c r="E574" i="5"/>
  <c r="F574" i="5"/>
  <c r="B575" i="5"/>
  <c r="P384" i="10"/>
  <c r="S384" i="10"/>
  <c r="Q384" i="10"/>
  <c r="O384" i="10"/>
  <c r="M385" i="10"/>
  <c r="B385" i="10"/>
  <c r="R384" i="10"/>
  <c r="G351" i="12"/>
  <c r="D350" i="12"/>
  <c r="J352" i="12"/>
  <c r="C350" i="12"/>
  <c r="N352" i="12"/>
  <c r="N386" i="10"/>
  <c r="G385" i="10"/>
  <c r="D384" i="10"/>
  <c r="C384" i="10"/>
  <c r="J386" i="10"/>
  <c r="G575" i="5"/>
  <c r="D574" i="5"/>
  <c r="C574" i="5"/>
  <c r="B290" i="9"/>
  <c r="L290" i="9"/>
  <c r="E351" i="12"/>
  <c r="T350" i="12"/>
  <c r="U350" i="12"/>
  <c r="V350" i="12"/>
  <c r="H350" i="12"/>
  <c r="T384" i="10"/>
  <c r="E385" i="10"/>
  <c r="H384" i="10"/>
  <c r="U384" i="10"/>
  <c r="V384" i="10"/>
  <c r="F385" i="10"/>
  <c r="K385" i="10"/>
  <c r="L386" i="10"/>
  <c r="D289" i="9"/>
  <c r="N291" i="9"/>
  <c r="G290" i="9"/>
  <c r="C289" i="9"/>
  <c r="J291" i="9"/>
  <c r="H574" i="5"/>
  <c r="E575" i="5"/>
  <c r="F575" i="5"/>
  <c r="B576" i="5"/>
  <c r="M352" i="12"/>
  <c r="R351" i="12"/>
  <c r="P351" i="12"/>
  <c r="Q351" i="12"/>
  <c r="S351" i="12"/>
  <c r="O351" i="12"/>
  <c r="F351" i="12"/>
  <c r="K351" i="12"/>
  <c r="L352" i="12"/>
  <c r="H289" i="9"/>
  <c r="E290" i="9"/>
  <c r="R385" i="10"/>
  <c r="Q385" i="10"/>
  <c r="S385" i="10"/>
  <c r="M386" i="10"/>
  <c r="B386" i="10"/>
  <c r="O385" i="10"/>
  <c r="P385" i="10"/>
  <c r="D575" i="5"/>
  <c r="G576" i="5"/>
  <c r="C575" i="5"/>
  <c r="B352" i="12"/>
  <c r="J353" i="12"/>
  <c r="D385" i="10"/>
  <c r="G386" i="10"/>
  <c r="N387" i="10"/>
  <c r="C385" i="10"/>
  <c r="J387" i="10"/>
  <c r="H575" i="5"/>
  <c r="E576" i="5"/>
  <c r="F576" i="5"/>
  <c r="B577" i="5"/>
  <c r="M291" i="9"/>
  <c r="F290" i="9"/>
  <c r="K290" i="9"/>
  <c r="C351" i="12"/>
  <c r="T351" i="12"/>
  <c r="G352" i="12"/>
  <c r="N353" i="12"/>
  <c r="D351" i="12"/>
  <c r="T385" i="10"/>
  <c r="E386" i="10"/>
  <c r="H385" i="10"/>
  <c r="U385" i="10"/>
  <c r="V385" i="10"/>
  <c r="F386" i="10"/>
  <c r="K386" i="10"/>
  <c r="L387" i="10"/>
  <c r="G577" i="5"/>
  <c r="D576" i="5"/>
  <c r="C576" i="5"/>
  <c r="L291" i="9"/>
  <c r="B291" i="9"/>
  <c r="E352" i="12"/>
  <c r="Q352" i="12"/>
  <c r="H351" i="12"/>
  <c r="U351" i="12"/>
  <c r="V351" i="12"/>
  <c r="G291" i="9"/>
  <c r="N292" i="9"/>
  <c r="D290" i="9"/>
  <c r="C290" i="9"/>
  <c r="J292" i="9"/>
  <c r="H576" i="5"/>
  <c r="E577" i="5"/>
  <c r="F577" i="5"/>
  <c r="B578" i="5"/>
  <c r="P386" i="10"/>
  <c r="O386" i="10"/>
  <c r="Q386" i="10"/>
  <c r="R386" i="10"/>
  <c r="M387" i="10"/>
  <c r="B387" i="10"/>
  <c r="S386" i="10"/>
  <c r="M353" i="12"/>
  <c r="R352" i="12"/>
  <c r="O352" i="12"/>
  <c r="S352" i="12"/>
  <c r="P352" i="12"/>
  <c r="F352" i="12"/>
  <c r="K352" i="12"/>
  <c r="L353" i="12"/>
  <c r="B353" i="12"/>
  <c r="G387" i="10"/>
  <c r="D386" i="10"/>
  <c r="N388" i="10"/>
  <c r="C386" i="10"/>
  <c r="J388" i="10"/>
  <c r="H290" i="9"/>
  <c r="E291" i="9"/>
  <c r="D577" i="5"/>
  <c r="G578" i="5"/>
  <c r="C577" i="5"/>
  <c r="C352" i="12"/>
  <c r="N354" i="12"/>
  <c r="J354" i="12"/>
  <c r="G353" i="12"/>
  <c r="D352" i="12"/>
  <c r="E387" i="10"/>
  <c r="H386" i="10"/>
  <c r="T386" i="10"/>
  <c r="U386" i="10"/>
  <c r="V386" i="10"/>
  <c r="F387" i="10"/>
  <c r="K387" i="10"/>
  <c r="L388" i="10"/>
  <c r="H577" i="5"/>
  <c r="E578" i="5"/>
  <c r="F578" i="5"/>
  <c r="B579" i="5"/>
  <c r="M292" i="9"/>
  <c r="F291" i="9"/>
  <c r="K291" i="9"/>
  <c r="T352" i="12"/>
  <c r="E353" i="12"/>
  <c r="H352" i="12"/>
  <c r="U352" i="12"/>
  <c r="V352" i="12"/>
  <c r="P387" i="10"/>
  <c r="S387" i="10"/>
  <c r="M388" i="10"/>
  <c r="B388" i="10"/>
  <c r="R387" i="10"/>
  <c r="O387" i="10"/>
  <c r="Q387" i="10"/>
  <c r="L292" i="9"/>
  <c r="B292" i="9"/>
  <c r="D578" i="5"/>
  <c r="G579" i="5"/>
  <c r="C578" i="5"/>
  <c r="P353" i="12"/>
  <c r="Q353" i="12"/>
  <c r="M354" i="12"/>
  <c r="R353" i="12"/>
  <c r="O353" i="12"/>
  <c r="S353" i="12"/>
  <c r="F353" i="12"/>
  <c r="K353" i="12"/>
  <c r="L354" i="12"/>
  <c r="B354" i="12"/>
  <c r="D387" i="10"/>
  <c r="G388" i="10"/>
  <c r="N389" i="10"/>
  <c r="C387" i="10"/>
  <c r="J389" i="10"/>
  <c r="H578" i="5"/>
  <c r="E579" i="5"/>
  <c r="F579" i="5"/>
  <c r="B580" i="5"/>
  <c r="N293" i="9"/>
  <c r="G292" i="9"/>
  <c r="D291" i="9"/>
  <c r="C291" i="9"/>
  <c r="J293" i="9"/>
  <c r="N355" i="12"/>
  <c r="D353" i="12"/>
  <c r="G354" i="12"/>
  <c r="J355" i="12"/>
  <c r="C353" i="12"/>
  <c r="G580" i="5"/>
  <c r="D579" i="5"/>
  <c r="C579" i="5"/>
  <c r="T387" i="10"/>
  <c r="H387" i="10"/>
  <c r="E388" i="10"/>
  <c r="U387" i="10"/>
  <c r="V387" i="10"/>
  <c r="F388" i="10"/>
  <c r="K388" i="10"/>
  <c r="L389" i="10"/>
  <c r="E292" i="9"/>
  <c r="H291" i="9"/>
  <c r="T353" i="12"/>
  <c r="H353" i="12"/>
  <c r="E354" i="12"/>
  <c r="U353" i="12"/>
  <c r="V353" i="12"/>
  <c r="F292" i="9"/>
  <c r="K292" i="9"/>
  <c r="M293" i="9"/>
  <c r="H579" i="5"/>
  <c r="E580" i="5"/>
  <c r="F580" i="5"/>
  <c r="B581" i="5"/>
  <c r="S388" i="10"/>
  <c r="M389" i="10"/>
  <c r="B389" i="10"/>
  <c r="P388" i="10"/>
  <c r="R388" i="10"/>
  <c r="O388" i="10"/>
  <c r="Q388" i="10"/>
  <c r="R354" i="12"/>
  <c r="P354" i="12"/>
  <c r="Q354" i="12"/>
  <c r="M355" i="12"/>
  <c r="F354" i="12"/>
  <c r="K354" i="12"/>
  <c r="L355" i="12"/>
  <c r="O354" i="12"/>
  <c r="S354" i="12"/>
  <c r="G389" i="10"/>
  <c r="D388" i="10"/>
  <c r="N390" i="10"/>
  <c r="C388" i="10"/>
  <c r="J390" i="10"/>
  <c r="D580" i="5"/>
  <c r="G581" i="5"/>
  <c r="C580" i="5"/>
  <c r="B293" i="9"/>
  <c r="L293" i="9"/>
  <c r="B355" i="12"/>
  <c r="N356" i="12"/>
  <c r="H388" i="10"/>
  <c r="T388" i="10"/>
  <c r="E389" i="10"/>
  <c r="U388" i="10"/>
  <c r="V388" i="10"/>
  <c r="F389" i="10"/>
  <c r="K389" i="10"/>
  <c r="L390" i="10"/>
  <c r="G293" i="9"/>
  <c r="D292" i="9"/>
  <c r="N294" i="9"/>
  <c r="C292" i="9"/>
  <c r="J294" i="9"/>
  <c r="H580" i="5"/>
  <c r="E581" i="5"/>
  <c r="F581" i="5"/>
  <c r="B582" i="5"/>
  <c r="G355" i="12"/>
  <c r="D354" i="12"/>
  <c r="J356" i="12"/>
  <c r="C354" i="12"/>
  <c r="E355" i="12"/>
  <c r="S389" i="10"/>
  <c r="P389" i="10"/>
  <c r="Q389" i="10"/>
  <c r="O389" i="10"/>
  <c r="M390" i="10"/>
  <c r="B390" i="10"/>
  <c r="R389" i="10"/>
  <c r="H292" i="9"/>
  <c r="E293" i="9"/>
  <c r="G582" i="5"/>
  <c r="D581" i="5"/>
  <c r="C581" i="5"/>
  <c r="T354" i="12"/>
  <c r="H354" i="12"/>
  <c r="U354" i="12"/>
  <c r="V354" i="12"/>
  <c r="Q355" i="12"/>
  <c r="F355" i="12"/>
  <c r="K355" i="12"/>
  <c r="L356" i="12"/>
  <c r="O355" i="12"/>
  <c r="R355" i="12"/>
  <c r="M356" i="12"/>
  <c r="S355" i="12"/>
  <c r="P355" i="12"/>
  <c r="D389" i="10"/>
  <c r="N391" i="10"/>
  <c r="G390" i="10"/>
  <c r="C389" i="10"/>
  <c r="J391" i="10"/>
  <c r="H581" i="5"/>
  <c r="E582" i="5"/>
  <c r="F582" i="5"/>
  <c r="B583" i="5"/>
  <c r="F293" i="9"/>
  <c r="K293" i="9"/>
  <c r="M294" i="9"/>
  <c r="B356" i="12"/>
  <c r="C355" i="12"/>
  <c r="G583" i="5"/>
  <c r="D582" i="5"/>
  <c r="C582" i="5"/>
  <c r="H389" i="10"/>
  <c r="T389" i="10"/>
  <c r="E390" i="10"/>
  <c r="U389" i="10"/>
  <c r="V389" i="10"/>
  <c r="F390" i="10"/>
  <c r="K390" i="10"/>
  <c r="L391" i="10"/>
  <c r="L294" i="9"/>
  <c r="B294" i="9"/>
  <c r="G356" i="12"/>
  <c r="N357" i="12"/>
  <c r="D355" i="12"/>
  <c r="J357" i="12"/>
  <c r="U355" i="12"/>
  <c r="V355" i="12"/>
  <c r="H355" i="12"/>
  <c r="T355" i="12"/>
  <c r="E356" i="12"/>
  <c r="R390" i="10"/>
  <c r="Q390" i="10"/>
  <c r="O390" i="10"/>
  <c r="S390" i="10"/>
  <c r="P390" i="10"/>
  <c r="M391" i="10"/>
  <c r="B391" i="10"/>
  <c r="D293" i="9"/>
  <c r="N295" i="9"/>
  <c r="G294" i="9"/>
  <c r="C293" i="9"/>
  <c r="J295" i="9"/>
  <c r="H582" i="5"/>
  <c r="E583" i="5"/>
  <c r="F583" i="5"/>
  <c r="B584" i="5"/>
  <c r="M357" i="12"/>
  <c r="O356" i="12"/>
  <c r="S356" i="12"/>
  <c r="R356" i="12"/>
  <c r="F356" i="12"/>
  <c r="K356" i="12"/>
  <c r="L357" i="12"/>
  <c r="Q356" i="12"/>
  <c r="P356" i="12"/>
  <c r="D390" i="10"/>
  <c r="G391" i="10"/>
  <c r="N392" i="10"/>
  <c r="C390" i="10"/>
  <c r="J392" i="10"/>
  <c r="D583" i="5"/>
  <c r="G584" i="5"/>
  <c r="C583" i="5"/>
  <c r="E294" i="9"/>
  <c r="H293" i="9"/>
  <c r="B357" i="12"/>
  <c r="D356" i="12"/>
  <c r="T390" i="10"/>
  <c r="H390" i="10"/>
  <c r="E391" i="10"/>
  <c r="U390" i="10"/>
  <c r="V390" i="10"/>
  <c r="F391" i="10"/>
  <c r="K391" i="10"/>
  <c r="L392" i="10"/>
  <c r="F294" i="9"/>
  <c r="K294" i="9"/>
  <c r="M295" i="9"/>
  <c r="H583" i="5"/>
  <c r="E584" i="5"/>
  <c r="F584" i="5"/>
  <c r="B585" i="5"/>
  <c r="C356" i="12"/>
  <c r="E357" i="12"/>
  <c r="J358" i="12"/>
  <c r="G357" i="12"/>
  <c r="N358" i="12"/>
  <c r="M392" i="10"/>
  <c r="B392" i="10"/>
  <c r="O391" i="10"/>
  <c r="P391" i="10"/>
  <c r="R391" i="10"/>
  <c r="S391" i="10"/>
  <c r="Q391" i="10"/>
  <c r="D584" i="5"/>
  <c r="G585" i="5"/>
  <c r="C584" i="5"/>
  <c r="L295" i="9"/>
  <c r="B295" i="9"/>
  <c r="T356" i="12"/>
  <c r="U356" i="12"/>
  <c r="V356" i="12"/>
  <c r="H356" i="12"/>
  <c r="P357" i="12"/>
  <c r="O357" i="12"/>
  <c r="F357" i="12"/>
  <c r="K357" i="12"/>
  <c r="L358" i="12"/>
  <c r="M358" i="12"/>
  <c r="S357" i="12"/>
  <c r="Q357" i="12"/>
  <c r="R357" i="12"/>
  <c r="D391" i="10"/>
  <c r="G392" i="10"/>
  <c r="N393" i="10"/>
  <c r="C391" i="10"/>
  <c r="J393" i="10"/>
  <c r="D294" i="9"/>
  <c r="N296" i="9"/>
  <c r="G295" i="9"/>
  <c r="C294" i="9"/>
  <c r="J296" i="9"/>
  <c r="H584" i="5"/>
  <c r="E585" i="5"/>
  <c r="F585" i="5"/>
  <c r="B586" i="5"/>
  <c r="B358" i="12"/>
  <c r="J359" i="12"/>
  <c r="D585" i="5"/>
  <c r="G586" i="5"/>
  <c r="C585" i="5"/>
  <c r="T391" i="10"/>
  <c r="H391" i="10"/>
  <c r="E392" i="10"/>
  <c r="U391" i="10"/>
  <c r="V391" i="10"/>
  <c r="F392" i="10"/>
  <c r="K392" i="10"/>
  <c r="L393" i="10"/>
  <c r="E295" i="9"/>
  <c r="H294" i="9"/>
  <c r="N359" i="12"/>
  <c r="D357" i="12"/>
  <c r="C357" i="12"/>
  <c r="U357" i="12"/>
  <c r="V357" i="12"/>
  <c r="G358" i="12"/>
  <c r="S392" i="10"/>
  <c r="Q392" i="10"/>
  <c r="O392" i="10"/>
  <c r="M393" i="10"/>
  <c r="B393" i="10"/>
  <c r="R392" i="10"/>
  <c r="P392" i="10"/>
  <c r="H585" i="5"/>
  <c r="E586" i="5"/>
  <c r="F586" i="5"/>
  <c r="B587" i="5"/>
  <c r="M296" i="9"/>
  <c r="F295" i="9"/>
  <c r="K295" i="9"/>
  <c r="H357" i="12"/>
  <c r="T357" i="12"/>
  <c r="E358" i="12"/>
  <c r="P358" i="12"/>
  <c r="G393" i="10"/>
  <c r="N394" i="10"/>
  <c r="D392" i="10"/>
  <c r="C392" i="10"/>
  <c r="J394" i="10"/>
  <c r="D586" i="5"/>
  <c r="G587" i="5"/>
  <c r="C586" i="5"/>
  <c r="L296" i="9"/>
  <c r="B296" i="9"/>
  <c r="M359" i="12"/>
  <c r="F358" i="12"/>
  <c r="K358" i="12"/>
  <c r="L359" i="12"/>
  <c r="R358" i="12"/>
  <c r="O358" i="12"/>
  <c r="S358" i="12"/>
  <c r="Q358" i="12"/>
  <c r="H392" i="10"/>
  <c r="T392" i="10"/>
  <c r="E393" i="10"/>
  <c r="U392" i="10"/>
  <c r="V392" i="10"/>
  <c r="F393" i="10"/>
  <c r="K393" i="10"/>
  <c r="L394" i="10"/>
  <c r="D295" i="9"/>
  <c r="N297" i="9"/>
  <c r="G296" i="9"/>
  <c r="C295" i="9"/>
  <c r="J297" i="9"/>
  <c r="H586" i="5"/>
  <c r="E587" i="5"/>
  <c r="F587" i="5"/>
  <c r="B588" i="5"/>
  <c r="B359" i="12"/>
  <c r="D358" i="12"/>
  <c r="D587" i="5"/>
  <c r="G588" i="5"/>
  <c r="C587" i="5"/>
  <c r="H295" i="9"/>
  <c r="E296" i="9"/>
  <c r="S393" i="10"/>
  <c r="P393" i="10"/>
  <c r="Q393" i="10"/>
  <c r="R393" i="10"/>
  <c r="O393" i="10"/>
  <c r="M394" i="10"/>
  <c r="B394" i="10"/>
  <c r="G359" i="12"/>
  <c r="J360" i="12"/>
  <c r="N360" i="12"/>
  <c r="C358" i="12"/>
  <c r="E359" i="12"/>
  <c r="N395" i="10"/>
  <c r="G394" i="10"/>
  <c r="D393" i="10"/>
  <c r="C393" i="10"/>
  <c r="J395" i="10"/>
  <c r="F296" i="9"/>
  <c r="K296" i="9"/>
  <c r="M297" i="9"/>
  <c r="H587" i="5"/>
  <c r="E588" i="5"/>
  <c r="F588" i="5"/>
  <c r="B589" i="5"/>
  <c r="U358" i="12"/>
  <c r="V358" i="12"/>
  <c r="S359" i="12"/>
  <c r="H358" i="12"/>
  <c r="T358" i="12"/>
  <c r="O359" i="12"/>
  <c r="M360" i="12"/>
  <c r="Q359" i="12"/>
  <c r="R359" i="12"/>
  <c r="F359" i="12"/>
  <c r="K359" i="12"/>
  <c r="L360" i="12"/>
  <c r="P359" i="12"/>
  <c r="L297" i="9"/>
  <c r="B297" i="9"/>
  <c r="T393" i="10"/>
  <c r="E394" i="10"/>
  <c r="H393" i="10"/>
  <c r="U393" i="10"/>
  <c r="V393" i="10"/>
  <c r="F394" i="10"/>
  <c r="K394" i="10"/>
  <c r="L395" i="10"/>
  <c r="G589" i="5"/>
  <c r="D588" i="5"/>
  <c r="C588" i="5"/>
  <c r="B360" i="12"/>
  <c r="C359" i="12"/>
  <c r="T359" i="12"/>
  <c r="D296" i="9"/>
  <c r="C296" i="9"/>
  <c r="N298" i="9"/>
  <c r="G297" i="9"/>
  <c r="J298" i="9"/>
  <c r="Q394" i="10"/>
  <c r="R394" i="10"/>
  <c r="O394" i="10"/>
  <c r="M395" i="10"/>
  <c r="B395" i="10"/>
  <c r="P394" i="10"/>
  <c r="S394" i="10"/>
  <c r="H588" i="5"/>
  <c r="E589" i="5"/>
  <c r="F589" i="5"/>
  <c r="B590" i="5"/>
  <c r="H359" i="12"/>
  <c r="G360" i="12"/>
  <c r="E360" i="12"/>
  <c r="F360" i="12"/>
  <c r="K360" i="12"/>
  <c r="L361" i="12"/>
  <c r="U359" i="12"/>
  <c r="V359" i="12"/>
  <c r="N361" i="12"/>
  <c r="D359" i="12"/>
  <c r="J361" i="12"/>
  <c r="G590" i="5"/>
  <c r="D589" i="5"/>
  <c r="C589" i="5"/>
  <c r="H296" i="9"/>
  <c r="E297" i="9"/>
  <c r="N396" i="10"/>
  <c r="D394" i="10"/>
  <c r="G395" i="10"/>
  <c r="C394" i="10"/>
  <c r="J396" i="10"/>
  <c r="S360" i="12"/>
  <c r="R360" i="12"/>
  <c r="Q360" i="12"/>
  <c r="M361" i="12"/>
  <c r="B361" i="12"/>
  <c r="O360" i="12"/>
  <c r="P360" i="12"/>
  <c r="F297" i="9"/>
  <c r="K297" i="9"/>
  <c r="M298" i="9"/>
  <c r="E395" i="10"/>
  <c r="H394" i="10"/>
  <c r="T394" i="10"/>
  <c r="U394" i="10"/>
  <c r="V394" i="10"/>
  <c r="F395" i="10"/>
  <c r="K395" i="10"/>
  <c r="L396" i="10"/>
  <c r="H589" i="5"/>
  <c r="E590" i="5"/>
  <c r="F590" i="5"/>
  <c r="B591" i="5"/>
  <c r="N362" i="12"/>
  <c r="D360" i="12"/>
  <c r="G361" i="12"/>
  <c r="J362" i="12"/>
  <c r="C360" i="12"/>
  <c r="O395" i="10"/>
  <c r="P395" i="10"/>
  <c r="M396" i="10"/>
  <c r="B396" i="10"/>
  <c r="S395" i="10"/>
  <c r="Q395" i="10"/>
  <c r="R395" i="10"/>
  <c r="D590" i="5"/>
  <c r="G591" i="5"/>
  <c r="C590" i="5"/>
  <c r="L298" i="9"/>
  <c r="B298" i="9"/>
  <c r="H360" i="12"/>
  <c r="U360" i="12"/>
  <c r="V360" i="12"/>
  <c r="T360" i="12"/>
  <c r="E361" i="12"/>
  <c r="G396" i="10"/>
  <c r="N397" i="10"/>
  <c r="D395" i="10"/>
  <c r="C395" i="10"/>
  <c r="J397" i="10"/>
  <c r="D297" i="9"/>
  <c r="N299" i="9"/>
  <c r="G298" i="9"/>
  <c r="C297" i="9"/>
  <c r="J299" i="9"/>
  <c r="H590" i="5"/>
  <c r="E591" i="5"/>
  <c r="F591" i="5"/>
  <c r="B592" i="5"/>
  <c r="R361" i="12"/>
  <c r="M362" i="12"/>
  <c r="Q361" i="12"/>
  <c r="O361" i="12"/>
  <c r="F361" i="12"/>
  <c r="K361" i="12"/>
  <c r="L362" i="12"/>
  <c r="B362" i="12"/>
  <c r="P361" i="12"/>
  <c r="S361" i="12"/>
  <c r="T395" i="10"/>
  <c r="E396" i="10"/>
  <c r="U395" i="10"/>
  <c r="V395" i="10"/>
  <c r="F396" i="10"/>
  <c r="K396" i="10"/>
  <c r="L397" i="10"/>
  <c r="H395" i="10"/>
  <c r="E298" i="9"/>
  <c r="H297" i="9"/>
  <c r="G592" i="5"/>
  <c r="D591" i="5"/>
  <c r="C591" i="5"/>
  <c r="D361" i="12"/>
  <c r="J363" i="12"/>
  <c r="C361" i="12"/>
  <c r="G362" i="12"/>
  <c r="N363" i="12"/>
  <c r="H591" i="5"/>
  <c r="E592" i="5"/>
  <c r="F592" i="5"/>
  <c r="B593" i="5"/>
  <c r="M299" i="9"/>
  <c r="F298" i="9"/>
  <c r="K298" i="9"/>
  <c r="M397" i="10"/>
  <c r="B397" i="10"/>
  <c r="S396" i="10"/>
  <c r="Q396" i="10"/>
  <c r="O396" i="10"/>
  <c r="P396" i="10"/>
  <c r="R396" i="10"/>
  <c r="H361" i="12"/>
  <c r="T361" i="12"/>
  <c r="U361" i="12"/>
  <c r="V361" i="12"/>
  <c r="E362" i="12"/>
  <c r="G397" i="10"/>
  <c r="D396" i="10"/>
  <c r="N398" i="10"/>
  <c r="C396" i="10"/>
  <c r="J398" i="10"/>
  <c r="L299" i="9"/>
  <c r="B299" i="9"/>
  <c r="D592" i="5"/>
  <c r="G593" i="5"/>
  <c r="C592" i="5"/>
  <c r="F362" i="12"/>
  <c r="K362" i="12"/>
  <c r="L363" i="12"/>
  <c r="R362" i="12"/>
  <c r="M363" i="12"/>
  <c r="S362" i="12"/>
  <c r="O362" i="12"/>
  <c r="Q362" i="12"/>
  <c r="P362" i="12"/>
  <c r="T396" i="10"/>
  <c r="H396" i="10"/>
  <c r="E397" i="10"/>
  <c r="U396" i="10"/>
  <c r="V396" i="10"/>
  <c r="F397" i="10"/>
  <c r="K397" i="10"/>
  <c r="L398" i="10"/>
  <c r="H592" i="5"/>
  <c r="E593" i="5"/>
  <c r="F593" i="5"/>
  <c r="B594" i="5"/>
  <c r="D298" i="9"/>
  <c r="N300" i="9"/>
  <c r="G299" i="9"/>
  <c r="C298" i="9"/>
  <c r="J300" i="9"/>
  <c r="B363" i="12"/>
  <c r="D362" i="12"/>
  <c r="G594" i="5"/>
  <c r="D593" i="5"/>
  <c r="C593" i="5"/>
  <c r="P397" i="10"/>
  <c r="Q397" i="10"/>
  <c r="R397" i="10"/>
  <c r="O397" i="10"/>
  <c r="M398" i="10"/>
  <c r="B398" i="10"/>
  <c r="S397" i="10"/>
  <c r="H298" i="9"/>
  <c r="E299" i="9"/>
  <c r="J364" i="12"/>
  <c r="C362" i="12"/>
  <c r="N364" i="12"/>
  <c r="G363" i="12"/>
  <c r="T362" i="12"/>
  <c r="E363" i="12"/>
  <c r="U362" i="12"/>
  <c r="V362" i="12"/>
  <c r="H362" i="12"/>
  <c r="N399" i="10"/>
  <c r="D397" i="10"/>
  <c r="G398" i="10"/>
  <c r="C397" i="10"/>
  <c r="J399" i="10"/>
  <c r="M300" i="9"/>
  <c r="F299" i="9"/>
  <c r="K299" i="9"/>
  <c r="H593" i="5"/>
  <c r="E594" i="5"/>
  <c r="F594" i="5"/>
  <c r="B595" i="5"/>
  <c r="Q363" i="12"/>
  <c r="S363" i="12"/>
  <c r="F363" i="12"/>
  <c r="K363" i="12"/>
  <c r="L364" i="12"/>
  <c r="O363" i="12"/>
  <c r="R363" i="12"/>
  <c r="M364" i="12"/>
  <c r="P363" i="12"/>
  <c r="H397" i="10"/>
  <c r="T397" i="10"/>
  <c r="U397" i="10"/>
  <c r="V397" i="10"/>
  <c r="F398" i="10"/>
  <c r="K398" i="10"/>
  <c r="L399" i="10"/>
  <c r="E398" i="10"/>
  <c r="D594" i="5"/>
  <c r="G595" i="5"/>
  <c r="C594" i="5"/>
  <c r="L300" i="9"/>
  <c r="B300" i="9"/>
  <c r="B364" i="12"/>
  <c r="N365" i="12"/>
  <c r="H594" i="5"/>
  <c r="E595" i="5"/>
  <c r="F595" i="5"/>
  <c r="B596" i="5"/>
  <c r="R398" i="10"/>
  <c r="O398" i="10"/>
  <c r="P398" i="10"/>
  <c r="S398" i="10"/>
  <c r="Q398" i="10"/>
  <c r="M399" i="10"/>
  <c r="B399" i="10"/>
  <c r="N301" i="9"/>
  <c r="G300" i="9"/>
  <c r="D299" i="9"/>
  <c r="C299" i="9"/>
  <c r="J301" i="9"/>
  <c r="G364" i="12"/>
  <c r="J365" i="12"/>
  <c r="D363" i="12"/>
  <c r="C363" i="12"/>
  <c r="U363" i="12"/>
  <c r="V363" i="12"/>
  <c r="N400" i="10"/>
  <c r="G399" i="10"/>
  <c r="D398" i="10"/>
  <c r="C398" i="10"/>
  <c r="J400" i="10"/>
  <c r="H299" i="9"/>
  <c r="E300" i="9"/>
  <c r="G596" i="5"/>
  <c r="D595" i="5"/>
  <c r="C595" i="5"/>
  <c r="T363" i="12"/>
  <c r="H363" i="12"/>
  <c r="E364" i="12"/>
  <c r="R364" i="12"/>
  <c r="H595" i="5"/>
  <c r="E596" i="5"/>
  <c r="F596" i="5"/>
  <c r="B597" i="5"/>
  <c r="E399" i="10"/>
  <c r="H398" i="10"/>
  <c r="T398" i="10"/>
  <c r="U398" i="10"/>
  <c r="V398" i="10"/>
  <c r="F399" i="10"/>
  <c r="K399" i="10"/>
  <c r="L400" i="10"/>
  <c r="F300" i="9"/>
  <c r="K300" i="9"/>
  <c r="M301" i="9"/>
  <c r="F364" i="12"/>
  <c r="K364" i="12"/>
  <c r="L365" i="12"/>
  <c r="M365" i="12"/>
  <c r="S364" i="12"/>
  <c r="P364" i="12"/>
  <c r="Q364" i="12"/>
  <c r="O364" i="12"/>
  <c r="L301" i="9"/>
  <c r="B301" i="9"/>
  <c r="Q399" i="10"/>
  <c r="M400" i="10"/>
  <c r="B400" i="10"/>
  <c r="P399" i="10"/>
  <c r="R399" i="10"/>
  <c r="S399" i="10"/>
  <c r="O399" i="10"/>
  <c r="G597" i="5"/>
  <c r="D596" i="5"/>
  <c r="C596" i="5"/>
  <c r="B365" i="12"/>
  <c r="C364" i="12"/>
  <c r="H364" i="12"/>
  <c r="N401" i="10"/>
  <c r="G400" i="10"/>
  <c r="D399" i="10"/>
  <c r="C399" i="10"/>
  <c r="J401" i="10"/>
  <c r="G301" i="9"/>
  <c r="D300" i="9"/>
  <c r="N302" i="9"/>
  <c r="C300" i="9"/>
  <c r="J302" i="9"/>
  <c r="H596" i="5"/>
  <c r="E597" i="5"/>
  <c r="F597" i="5"/>
  <c r="B598" i="5"/>
  <c r="U364" i="12"/>
  <c r="V364" i="12"/>
  <c r="E365" i="12"/>
  <c r="M366" i="12"/>
  <c r="T364" i="12"/>
  <c r="N366" i="12"/>
  <c r="D364" i="12"/>
  <c r="J366" i="12"/>
  <c r="G365" i="12"/>
  <c r="G598" i="5"/>
  <c r="D597" i="5"/>
  <c r="C597" i="5"/>
  <c r="T399" i="10"/>
  <c r="H399" i="10"/>
  <c r="E400" i="10"/>
  <c r="U399" i="10"/>
  <c r="V399" i="10"/>
  <c r="F400" i="10"/>
  <c r="K400" i="10"/>
  <c r="L401" i="10"/>
  <c r="E301" i="9"/>
  <c r="H300" i="9"/>
  <c r="F365" i="12"/>
  <c r="K365" i="12"/>
  <c r="L366" i="12"/>
  <c r="B366" i="12"/>
  <c r="C365" i="12"/>
  <c r="O365" i="12"/>
  <c r="P365" i="12"/>
  <c r="S365" i="12"/>
  <c r="R365" i="12"/>
  <c r="Q365" i="12"/>
  <c r="S400" i="10"/>
  <c r="P400" i="10"/>
  <c r="Q400" i="10"/>
  <c r="M401" i="10"/>
  <c r="B401" i="10"/>
  <c r="O400" i="10"/>
  <c r="R400" i="10"/>
  <c r="H597" i="5"/>
  <c r="E598" i="5"/>
  <c r="F598" i="5"/>
  <c r="B599" i="5"/>
  <c r="M302" i="9"/>
  <c r="F301" i="9"/>
  <c r="K301" i="9"/>
  <c r="N367" i="12"/>
  <c r="D365" i="12"/>
  <c r="G366" i="12"/>
  <c r="J367" i="12"/>
  <c r="U365" i="12"/>
  <c r="V365" i="12"/>
  <c r="E366" i="12"/>
  <c r="H365" i="12"/>
  <c r="T365" i="12"/>
  <c r="G401" i="10"/>
  <c r="D400" i="10"/>
  <c r="N402" i="10"/>
  <c r="C400" i="10"/>
  <c r="J402" i="10"/>
  <c r="L302" i="9"/>
  <c r="B302" i="9"/>
  <c r="G599" i="5"/>
  <c r="D598" i="5"/>
  <c r="C598" i="5"/>
  <c r="F366" i="12"/>
  <c r="K366" i="12"/>
  <c r="L367" i="12"/>
  <c r="O366" i="12"/>
  <c r="Q366" i="12"/>
  <c r="P366" i="12"/>
  <c r="R366" i="12"/>
  <c r="M367" i="12"/>
  <c r="S366" i="12"/>
  <c r="T400" i="10"/>
  <c r="E401" i="10"/>
  <c r="H400" i="10"/>
  <c r="U400" i="10"/>
  <c r="V400" i="10"/>
  <c r="F401" i="10"/>
  <c r="K401" i="10"/>
  <c r="L402" i="10"/>
  <c r="H598" i="5"/>
  <c r="E599" i="5"/>
  <c r="F599" i="5"/>
  <c r="B600" i="5"/>
  <c r="D301" i="9"/>
  <c r="N303" i="9"/>
  <c r="G302" i="9"/>
  <c r="C301" i="9"/>
  <c r="J303" i="9"/>
  <c r="B367" i="12"/>
  <c r="G600" i="5"/>
  <c r="D599" i="5"/>
  <c r="C599" i="5"/>
  <c r="S401" i="10"/>
  <c r="P401" i="10"/>
  <c r="R401" i="10"/>
  <c r="M402" i="10"/>
  <c r="B402" i="10"/>
  <c r="Q401" i="10"/>
  <c r="O401" i="10"/>
  <c r="E302" i="9"/>
  <c r="H301" i="9"/>
  <c r="G367" i="12"/>
  <c r="N368" i="12"/>
  <c r="D366" i="12"/>
  <c r="J368" i="12"/>
  <c r="C366" i="12"/>
  <c r="N403" i="10"/>
  <c r="G402" i="10"/>
  <c r="D401" i="10"/>
  <c r="C401" i="10"/>
  <c r="J403" i="10"/>
  <c r="M303" i="9"/>
  <c r="F302" i="9"/>
  <c r="K302" i="9"/>
  <c r="H599" i="5"/>
  <c r="E600" i="5"/>
  <c r="F600" i="5"/>
  <c r="B601" i="5"/>
  <c r="T366" i="12"/>
  <c r="H366" i="12"/>
  <c r="E367" i="12"/>
  <c r="U366" i="12"/>
  <c r="V366" i="12"/>
  <c r="D600" i="5"/>
  <c r="G601" i="5"/>
  <c r="C600" i="5"/>
  <c r="E402" i="10"/>
  <c r="T401" i="10"/>
  <c r="H401" i="10"/>
  <c r="U401" i="10"/>
  <c r="V401" i="10"/>
  <c r="F402" i="10"/>
  <c r="K402" i="10"/>
  <c r="L403" i="10"/>
  <c r="B303" i="9"/>
  <c r="L303" i="9"/>
  <c r="S367" i="12"/>
  <c r="P367" i="12"/>
  <c r="Q367" i="12"/>
  <c r="R367" i="12"/>
  <c r="M368" i="12"/>
  <c r="F367" i="12"/>
  <c r="K367" i="12"/>
  <c r="L368" i="12"/>
  <c r="O367" i="12"/>
  <c r="M403" i="10"/>
  <c r="B403" i="10"/>
  <c r="Q402" i="10"/>
  <c r="O402" i="10"/>
  <c r="P402" i="10"/>
  <c r="S402" i="10"/>
  <c r="R402" i="10"/>
  <c r="C302" i="9"/>
  <c r="D302" i="9"/>
  <c r="G303" i="9"/>
  <c r="N304" i="9"/>
  <c r="J304" i="9"/>
  <c r="H600" i="5"/>
  <c r="E601" i="5"/>
  <c r="F601" i="5"/>
  <c r="B602" i="5"/>
  <c r="B368" i="12"/>
  <c r="N369" i="12"/>
  <c r="N404" i="10"/>
  <c r="G403" i="10"/>
  <c r="D402" i="10"/>
  <c r="C402" i="10"/>
  <c r="J404" i="10"/>
  <c r="E303" i="9"/>
  <c r="H302" i="9"/>
  <c r="D601" i="5"/>
  <c r="G602" i="5"/>
  <c r="C601" i="5"/>
  <c r="J369" i="12"/>
  <c r="G368" i="12"/>
  <c r="D367" i="12"/>
  <c r="C367" i="12"/>
  <c r="U367" i="12"/>
  <c r="V367" i="12"/>
  <c r="M304" i="9"/>
  <c r="F303" i="9"/>
  <c r="K303" i="9"/>
  <c r="H601" i="5"/>
  <c r="E602" i="5"/>
  <c r="F602" i="5"/>
  <c r="B603" i="5"/>
  <c r="H402" i="10"/>
  <c r="T402" i="10"/>
  <c r="E403" i="10"/>
  <c r="U402" i="10"/>
  <c r="V402" i="10"/>
  <c r="F403" i="10"/>
  <c r="K403" i="10"/>
  <c r="L404" i="10"/>
  <c r="T367" i="12"/>
  <c r="E368" i="12"/>
  <c r="S368" i="12"/>
  <c r="H367" i="12"/>
  <c r="R403" i="10"/>
  <c r="O403" i="10"/>
  <c r="S403" i="10"/>
  <c r="P403" i="10"/>
  <c r="M404" i="10"/>
  <c r="B404" i="10"/>
  <c r="Q403" i="10"/>
  <c r="D602" i="5"/>
  <c r="G603" i="5"/>
  <c r="C602" i="5"/>
  <c r="L304" i="9"/>
  <c r="B304" i="9"/>
  <c r="M369" i="12"/>
  <c r="F368" i="12"/>
  <c r="K368" i="12"/>
  <c r="L369" i="12"/>
  <c r="Q368" i="12"/>
  <c r="O368" i="12"/>
  <c r="R368" i="12"/>
  <c r="P368" i="12"/>
  <c r="N405" i="10"/>
  <c r="G404" i="10"/>
  <c r="D403" i="10"/>
  <c r="C403" i="10"/>
  <c r="J405" i="10"/>
  <c r="D303" i="9"/>
  <c r="N305" i="9"/>
  <c r="G304" i="9"/>
  <c r="C303" i="9"/>
  <c r="J305" i="9"/>
  <c r="H602" i="5"/>
  <c r="E603" i="5"/>
  <c r="F603" i="5"/>
  <c r="B604" i="5"/>
  <c r="B369" i="12"/>
  <c r="J370" i="12"/>
  <c r="T403" i="10"/>
  <c r="H403" i="10"/>
  <c r="E404" i="10"/>
  <c r="U403" i="10"/>
  <c r="V403" i="10"/>
  <c r="F404" i="10"/>
  <c r="K404" i="10"/>
  <c r="L405" i="10"/>
  <c r="H303" i="9"/>
  <c r="E304" i="9"/>
  <c r="G604" i="5"/>
  <c r="D603" i="5"/>
  <c r="C603" i="5"/>
  <c r="N370" i="12"/>
  <c r="G369" i="12"/>
  <c r="D368" i="12"/>
  <c r="C368" i="12"/>
  <c r="M405" i="10"/>
  <c r="B405" i="10"/>
  <c r="P404" i="10"/>
  <c r="S404" i="10"/>
  <c r="Q404" i="10"/>
  <c r="O404" i="10"/>
  <c r="R404" i="10"/>
  <c r="H603" i="5"/>
  <c r="E604" i="5"/>
  <c r="F604" i="5"/>
  <c r="B605" i="5"/>
  <c r="M305" i="9"/>
  <c r="F304" i="9"/>
  <c r="K304" i="9"/>
  <c r="U368" i="12"/>
  <c r="V368" i="12"/>
  <c r="T368" i="12"/>
  <c r="E369" i="12"/>
  <c r="H368" i="12"/>
  <c r="D404" i="10"/>
  <c r="N406" i="10"/>
  <c r="G405" i="10"/>
  <c r="C404" i="10"/>
  <c r="J406" i="10"/>
  <c r="G605" i="5"/>
  <c r="D604" i="5"/>
  <c r="C604" i="5"/>
  <c r="L305" i="9"/>
  <c r="B305" i="9"/>
  <c r="R369" i="12"/>
  <c r="Q369" i="12"/>
  <c r="S369" i="12"/>
  <c r="M370" i="12"/>
  <c r="O369" i="12"/>
  <c r="P369" i="12"/>
  <c r="F369" i="12"/>
  <c r="K369" i="12"/>
  <c r="L370" i="12"/>
  <c r="E405" i="10"/>
  <c r="T404" i="10"/>
  <c r="H404" i="10"/>
  <c r="U404" i="10"/>
  <c r="V404" i="10"/>
  <c r="F405" i="10"/>
  <c r="K405" i="10"/>
  <c r="L406" i="10"/>
  <c r="D304" i="9"/>
  <c r="N306" i="9"/>
  <c r="G305" i="9"/>
  <c r="C304" i="9"/>
  <c r="J306" i="9"/>
  <c r="H604" i="5"/>
  <c r="E605" i="5"/>
  <c r="F605" i="5"/>
  <c r="B606" i="5"/>
  <c r="B370" i="12"/>
  <c r="D369" i="12"/>
  <c r="G606" i="5"/>
  <c r="D605" i="5"/>
  <c r="C605" i="5"/>
  <c r="H304" i="9"/>
  <c r="E305" i="9"/>
  <c r="Q405" i="10"/>
  <c r="O405" i="10"/>
  <c r="P405" i="10"/>
  <c r="M406" i="10"/>
  <c r="B406" i="10"/>
  <c r="R405" i="10"/>
  <c r="S405" i="10"/>
  <c r="G370" i="12"/>
  <c r="C369" i="12"/>
  <c r="T369" i="12"/>
  <c r="J371" i="12"/>
  <c r="N371" i="12"/>
  <c r="N407" i="10"/>
  <c r="D405" i="10"/>
  <c r="G406" i="10"/>
  <c r="C405" i="10"/>
  <c r="J407" i="10"/>
  <c r="M306" i="9"/>
  <c r="F305" i="9"/>
  <c r="K305" i="9"/>
  <c r="H605" i="5"/>
  <c r="E606" i="5"/>
  <c r="F606" i="5"/>
  <c r="B607" i="5"/>
  <c r="U369" i="12"/>
  <c r="V369" i="12"/>
  <c r="H369" i="12"/>
  <c r="E370" i="12"/>
  <c r="P370" i="12"/>
  <c r="L306" i="9"/>
  <c r="B306" i="9"/>
  <c r="E406" i="10"/>
  <c r="H405" i="10"/>
  <c r="T405" i="10"/>
  <c r="U405" i="10"/>
  <c r="V405" i="10"/>
  <c r="F406" i="10"/>
  <c r="K406" i="10"/>
  <c r="L407" i="10"/>
  <c r="G607" i="5"/>
  <c r="D606" i="5"/>
  <c r="C606" i="5"/>
  <c r="Q370" i="12"/>
  <c r="O370" i="12"/>
  <c r="F370" i="12"/>
  <c r="K370" i="12"/>
  <c r="L371" i="12"/>
  <c r="S370" i="12"/>
  <c r="M371" i="12"/>
  <c r="R370" i="12"/>
  <c r="Q406" i="10"/>
  <c r="M407" i="10"/>
  <c r="B407" i="10"/>
  <c r="P406" i="10"/>
  <c r="O406" i="10"/>
  <c r="S406" i="10"/>
  <c r="R406" i="10"/>
  <c r="D305" i="9"/>
  <c r="N307" i="9"/>
  <c r="G306" i="9"/>
  <c r="C305" i="9"/>
  <c r="J307" i="9"/>
  <c r="H606" i="5"/>
  <c r="E607" i="5"/>
  <c r="F607" i="5"/>
  <c r="B608" i="5"/>
  <c r="B371" i="12"/>
  <c r="J372" i="12"/>
  <c r="N408" i="10"/>
  <c r="G407" i="10"/>
  <c r="D406" i="10"/>
  <c r="C406" i="10"/>
  <c r="J408" i="10"/>
  <c r="E306" i="9"/>
  <c r="H305" i="9"/>
  <c r="D607" i="5"/>
  <c r="G608" i="5"/>
  <c r="C607" i="5"/>
  <c r="C370" i="12"/>
  <c r="E371" i="12"/>
  <c r="G371" i="12"/>
  <c r="D370" i="12"/>
  <c r="N372" i="12"/>
  <c r="M307" i="9"/>
  <c r="F306" i="9"/>
  <c r="K306" i="9"/>
  <c r="H607" i="5"/>
  <c r="E608" i="5"/>
  <c r="F608" i="5"/>
  <c r="B609" i="5"/>
  <c r="T406" i="10"/>
  <c r="H406" i="10"/>
  <c r="E407" i="10"/>
  <c r="U406" i="10"/>
  <c r="V406" i="10"/>
  <c r="F407" i="10"/>
  <c r="K407" i="10"/>
  <c r="L408" i="10"/>
  <c r="R371" i="12"/>
  <c r="T370" i="12"/>
  <c r="U370" i="12"/>
  <c r="V370" i="12"/>
  <c r="H370" i="12"/>
  <c r="F371" i="12"/>
  <c r="K371" i="12"/>
  <c r="L372" i="12"/>
  <c r="S371" i="12"/>
  <c r="M372" i="12"/>
  <c r="P371" i="12"/>
  <c r="Q371" i="12"/>
  <c r="O371" i="12"/>
  <c r="D608" i="5"/>
  <c r="G609" i="5"/>
  <c r="C608" i="5"/>
  <c r="R407" i="10"/>
  <c r="O407" i="10"/>
  <c r="Q407" i="10"/>
  <c r="M408" i="10"/>
  <c r="B408" i="10"/>
  <c r="P407" i="10"/>
  <c r="S407" i="10"/>
  <c r="L307" i="9"/>
  <c r="B307" i="9"/>
  <c r="B372" i="12"/>
  <c r="N373" i="12"/>
  <c r="N409" i="10"/>
  <c r="D407" i="10"/>
  <c r="G408" i="10"/>
  <c r="C407" i="10"/>
  <c r="J409" i="10"/>
  <c r="N308" i="9"/>
  <c r="G307" i="9"/>
  <c r="D306" i="9"/>
  <c r="C306" i="9"/>
  <c r="J308" i="9"/>
  <c r="H608" i="5"/>
  <c r="E609" i="5"/>
  <c r="F609" i="5"/>
  <c r="B610" i="5"/>
  <c r="C371" i="12"/>
  <c r="H371" i="12"/>
  <c r="J373" i="12"/>
  <c r="G372" i="12"/>
  <c r="D371" i="12"/>
  <c r="T407" i="10"/>
  <c r="E408" i="10"/>
  <c r="U407" i="10"/>
  <c r="V407" i="10"/>
  <c r="F408" i="10"/>
  <c r="K408" i="10"/>
  <c r="L409" i="10"/>
  <c r="H407" i="10"/>
  <c r="G610" i="5"/>
  <c r="D609" i="5"/>
  <c r="C609" i="5"/>
  <c r="E307" i="9"/>
  <c r="H306" i="9"/>
  <c r="T371" i="12"/>
  <c r="U371" i="12"/>
  <c r="V371" i="12"/>
  <c r="E372" i="12"/>
  <c r="F372" i="12"/>
  <c r="K372" i="12"/>
  <c r="L373" i="12"/>
  <c r="P408" i="10"/>
  <c r="R408" i="10"/>
  <c r="M409" i="10"/>
  <c r="B409" i="10"/>
  <c r="O408" i="10"/>
  <c r="S408" i="10"/>
  <c r="Q408" i="10"/>
  <c r="M308" i="9"/>
  <c r="F307" i="9"/>
  <c r="K307" i="9"/>
  <c r="H609" i="5"/>
  <c r="E610" i="5"/>
  <c r="F610" i="5"/>
  <c r="B611" i="5"/>
  <c r="M373" i="12"/>
  <c r="B373" i="12"/>
  <c r="S372" i="12"/>
  <c r="O372" i="12"/>
  <c r="R372" i="12"/>
  <c r="Q372" i="12"/>
  <c r="P372" i="12"/>
  <c r="G409" i="10"/>
  <c r="D408" i="10"/>
  <c r="N410" i="10"/>
  <c r="C408" i="10"/>
  <c r="J410" i="10"/>
  <c r="D610" i="5"/>
  <c r="G611" i="5"/>
  <c r="C610" i="5"/>
  <c r="L308" i="9"/>
  <c r="B308" i="9"/>
  <c r="J374" i="12"/>
  <c r="C372" i="12"/>
  <c r="H372" i="12"/>
  <c r="G373" i="12"/>
  <c r="D372" i="12"/>
  <c r="N374" i="12"/>
  <c r="U372" i="12"/>
  <c r="V372" i="12"/>
  <c r="E373" i="12"/>
  <c r="T408" i="10"/>
  <c r="E409" i="10"/>
  <c r="H408" i="10"/>
  <c r="U408" i="10"/>
  <c r="V408" i="10"/>
  <c r="F409" i="10"/>
  <c r="K409" i="10"/>
  <c r="L410" i="10"/>
  <c r="G308" i="9"/>
  <c r="D307" i="9"/>
  <c r="N309" i="9"/>
  <c r="C307" i="9"/>
  <c r="J309" i="9"/>
  <c r="H610" i="5"/>
  <c r="E611" i="5"/>
  <c r="F611" i="5"/>
  <c r="B612" i="5"/>
  <c r="T372" i="12"/>
  <c r="Q373" i="12"/>
  <c r="R373" i="12"/>
  <c r="P373" i="12"/>
  <c r="M374" i="12"/>
  <c r="S373" i="12"/>
  <c r="F373" i="12"/>
  <c r="K373" i="12"/>
  <c r="L374" i="12"/>
  <c r="O373" i="12"/>
  <c r="R409" i="10"/>
  <c r="Q409" i="10"/>
  <c r="S409" i="10"/>
  <c r="M410" i="10"/>
  <c r="B410" i="10"/>
  <c r="P409" i="10"/>
  <c r="O409" i="10"/>
  <c r="G612" i="5"/>
  <c r="D611" i="5"/>
  <c r="C611" i="5"/>
  <c r="H307" i="9"/>
  <c r="E308" i="9"/>
  <c r="B374" i="12"/>
  <c r="D373" i="12"/>
  <c r="G410" i="10"/>
  <c r="D409" i="10"/>
  <c r="N411" i="10"/>
  <c r="C409" i="10"/>
  <c r="J411" i="10"/>
  <c r="H611" i="5"/>
  <c r="E612" i="5"/>
  <c r="F612" i="5"/>
  <c r="B613" i="5"/>
  <c r="F308" i="9"/>
  <c r="K308" i="9"/>
  <c r="M309" i="9"/>
  <c r="N375" i="12"/>
  <c r="C373" i="12"/>
  <c r="H373" i="12"/>
  <c r="G374" i="12"/>
  <c r="J375" i="12"/>
  <c r="E410" i="10"/>
  <c r="H409" i="10"/>
  <c r="T409" i="10"/>
  <c r="U409" i="10"/>
  <c r="V409" i="10"/>
  <c r="F410" i="10"/>
  <c r="K410" i="10"/>
  <c r="L411" i="10"/>
  <c r="G613" i="5"/>
  <c r="D612" i="5"/>
  <c r="C612" i="5"/>
  <c r="L309" i="9"/>
  <c r="B309" i="9"/>
  <c r="T373" i="12"/>
  <c r="U373" i="12"/>
  <c r="V373" i="12"/>
  <c r="E374" i="12"/>
  <c r="F374" i="12"/>
  <c r="K374" i="12"/>
  <c r="L375" i="12"/>
  <c r="H612" i="5"/>
  <c r="E613" i="5"/>
  <c r="F613" i="5"/>
  <c r="B614" i="5"/>
  <c r="Q410" i="10"/>
  <c r="P410" i="10"/>
  <c r="M411" i="10"/>
  <c r="B411" i="10"/>
  <c r="S410" i="10"/>
  <c r="R410" i="10"/>
  <c r="O410" i="10"/>
  <c r="G309" i="9"/>
  <c r="N310" i="9"/>
  <c r="D308" i="9"/>
  <c r="C308" i="9"/>
  <c r="J310" i="9"/>
  <c r="R374" i="12"/>
  <c r="Q374" i="12"/>
  <c r="P374" i="12"/>
  <c r="M375" i="12"/>
  <c r="B375" i="12"/>
  <c r="O374" i="12"/>
  <c r="S374" i="12"/>
  <c r="D410" i="10"/>
  <c r="N412" i="10"/>
  <c r="G411" i="10"/>
  <c r="C410" i="10"/>
  <c r="J412" i="10"/>
  <c r="H308" i="9"/>
  <c r="E309" i="9"/>
  <c r="G614" i="5"/>
  <c r="D613" i="5"/>
  <c r="C613" i="5"/>
  <c r="D374" i="12"/>
  <c r="N376" i="12"/>
  <c r="G375" i="12"/>
  <c r="J376" i="12"/>
  <c r="C374" i="12"/>
  <c r="E375" i="12"/>
  <c r="M376" i="12"/>
  <c r="H613" i="5"/>
  <c r="E614" i="5"/>
  <c r="F614" i="5"/>
  <c r="B615" i="5"/>
  <c r="H410" i="10"/>
  <c r="T410" i="10"/>
  <c r="E411" i="10"/>
  <c r="U410" i="10"/>
  <c r="V410" i="10"/>
  <c r="F411" i="10"/>
  <c r="K411" i="10"/>
  <c r="L412" i="10"/>
  <c r="M310" i="9"/>
  <c r="F309" i="9"/>
  <c r="K309" i="9"/>
  <c r="H374" i="12"/>
  <c r="P375" i="12"/>
  <c r="S375" i="12"/>
  <c r="R375" i="12"/>
  <c r="Q375" i="12"/>
  <c r="F375" i="12"/>
  <c r="K375" i="12"/>
  <c r="L376" i="12"/>
  <c r="B376" i="12"/>
  <c r="N377" i="12"/>
  <c r="T374" i="12"/>
  <c r="O375" i="12"/>
  <c r="U374" i="12"/>
  <c r="V374" i="12"/>
  <c r="R411" i="10"/>
  <c r="M412" i="10"/>
  <c r="B412" i="10"/>
  <c r="S411" i="10"/>
  <c r="Q411" i="10"/>
  <c r="P411" i="10"/>
  <c r="O411" i="10"/>
  <c r="B310" i="9"/>
  <c r="L310" i="9"/>
  <c r="D614" i="5"/>
  <c r="G615" i="5"/>
  <c r="C614" i="5"/>
  <c r="D375" i="12"/>
  <c r="J377" i="12"/>
  <c r="G376" i="12"/>
  <c r="C375" i="12"/>
  <c r="T375" i="12"/>
  <c r="N413" i="10"/>
  <c r="D411" i="10"/>
  <c r="G412" i="10"/>
  <c r="C411" i="10"/>
  <c r="J413" i="10"/>
  <c r="G310" i="9"/>
  <c r="N311" i="9"/>
  <c r="D309" i="9"/>
  <c r="C309" i="9"/>
  <c r="J311" i="9"/>
  <c r="H614" i="5"/>
  <c r="E615" i="5"/>
  <c r="F615" i="5"/>
  <c r="B616" i="5"/>
  <c r="U375" i="12"/>
  <c r="V375" i="12"/>
  <c r="H375" i="12"/>
  <c r="E376" i="12"/>
  <c r="O376" i="12"/>
  <c r="D615" i="5"/>
  <c r="G616" i="5"/>
  <c r="C615" i="5"/>
  <c r="U411" i="10"/>
  <c r="V411" i="10"/>
  <c r="F412" i="10"/>
  <c r="K412" i="10"/>
  <c r="L413" i="10"/>
  <c r="T411" i="10"/>
  <c r="H411" i="10"/>
  <c r="E412" i="10"/>
  <c r="H309" i="9"/>
  <c r="E310" i="9"/>
  <c r="R376" i="12"/>
  <c r="Q376" i="12"/>
  <c r="S376" i="12"/>
  <c r="M377" i="12"/>
  <c r="P376" i="12"/>
  <c r="F376" i="12"/>
  <c r="K376" i="12"/>
  <c r="L377" i="12"/>
  <c r="B377" i="12"/>
  <c r="G377" i="12"/>
  <c r="F310" i="9"/>
  <c r="K310" i="9"/>
  <c r="M311" i="9"/>
  <c r="H615" i="5"/>
  <c r="E616" i="5"/>
  <c r="F616" i="5"/>
  <c r="B617" i="5"/>
  <c r="Q412" i="10"/>
  <c r="P412" i="10"/>
  <c r="M413" i="10"/>
  <c r="B413" i="10"/>
  <c r="O412" i="10"/>
  <c r="S412" i="10"/>
  <c r="R412" i="10"/>
  <c r="J378" i="12"/>
  <c r="D376" i="12"/>
  <c r="N378" i="12"/>
  <c r="C376" i="12"/>
  <c r="U376" i="12"/>
  <c r="V376" i="12"/>
  <c r="D412" i="10"/>
  <c r="N414" i="10"/>
  <c r="G413" i="10"/>
  <c r="C412" i="10"/>
  <c r="J414" i="10"/>
  <c r="G617" i="5"/>
  <c r="D616" i="5"/>
  <c r="C616" i="5"/>
  <c r="B311" i="9"/>
  <c r="L311" i="9"/>
  <c r="H376" i="12"/>
  <c r="E377" i="12"/>
  <c r="S377" i="12"/>
  <c r="T376" i="12"/>
  <c r="E413" i="10"/>
  <c r="H412" i="10"/>
  <c r="T412" i="10"/>
  <c r="U412" i="10"/>
  <c r="V412" i="10"/>
  <c r="F413" i="10"/>
  <c r="K413" i="10"/>
  <c r="L414" i="10"/>
  <c r="N312" i="9"/>
  <c r="D310" i="9"/>
  <c r="G311" i="9"/>
  <c r="C310" i="9"/>
  <c r="J312" i="9"/>
  <c r="H616" i="5"/>
  <c r="E617" i="5"/>
  <c r="F617" i="5"/>
  <c r="B618" i="5"/>
  <c r="F377" i="12"/>
  <c r="K377" i="12"/>
  <c r="L378" i="12"/>
  <c r="M378" i="12"/>
  <c r="O377" i="12"/>
  <c r="P377" i="12"/>
  <c r="Q377" i="12"/>
  <c r="R377" i="12"/>
  <c r="G618" i="5"/>
  <c r="D617" i="5"/>
  <c r="C617" i="5"/>
  <c r="Q413" i="10"/>
  <c r="M414" i="10"/>
  <c r="B414" i="10"/>
  <c r="R413" i="10"/>
  <c r="S413" i="10"/>
  <c r="P413" i="10"/>
  <c r="O413" i="10"/>
  <c r="H310" i="9"/>
  <c r="E311" i="9"/>
  <c r="B378" i="12"/>
  <c r="N379" i="12"/>
  <c r="N415" i="10"/>
  <c r="D413" i="10"/>
  <c r="G414" i="10"/>
  <c r="C413" i="10"/>
  <c r="J415" i="10"/>
  <c r="F311" i="9"/>
  <c r="K311" i="9"/>
  <c r="M312" i="9"/>
  <c r="H617" i="5"/>
  <c r="E618" i="5"/>
  <c r="F618" i="5"/>
  <c r="B619" i="5"/>
  <c r="D377" i="12"/>
  <c r="C377" i="12"/>
  <c r="J379" i="12"/>
  <c r="G378" i="12"/>
  <c r="E378" i="12"/>
  <c r="L312" i="9"/>
  <c r="B312" i="9"/>
  <c r="T413" i="10"/>
  <c r="E414" i="10"/>
  <c r="H413" i="10"/>
  <c r="U413" i="10"/>
  <c r="V413" i="10"/>
  <c r="F414" i="10"/>
  <c r="K414" i="10"/>
  <c r="L415" i="10"/>
  <c r="D618" i="5"/>
  <c r="G619" i="5"/>
  <c r="C618" i="5"/>
  <c r="U377" i="12"/>
  <c r="V377" i="12"/>
  <c r="T377" i="12"/>
  <c r="H377" i="12"/>
  <c r="O378" i="12"/>
  <c r="M379" i="12"/>
  <c r="R378" i="12"/>
  <c r="S378" i="12"/>
  <c r="P378" i="12"/>
  <c r="Q378" i="12"/>
  <c r="F378" i="12"/>
  <c r="K378" i="12"/>
  <c r="L379" i="12"/>
  <c r="H618" i="5"/>
  <c r="E619" i="5"/>
  <c r="F619" i="5"/>
  <c r="B620" i="5"/>
  <c r="G312" i="9"/>
  <c r="N313" i="9"/>
  <c r="D311" i="9"/>
  <c r="C311" i="9"/>
  <c r="J313" i="9"/>
  <c r="Q414" i="10"/>
  <c r="R414" i="10"/>
  <c r="S414" i="10"/>
  <c r="P414" i="10"/>
  <c r="O414" i="10"/>
  <c r="M415" i="10"/>
  <c r="B415" i="10"/>
  <c r="B379" i="12"/>
  <c r="C378" i="12"/>
  <c r="N416" i="10"/>
  <c r="G415" i="10"/>
  <c r="D414" i="10"/>
  <c r="C414" i="10"/>
  <c r="J416" i="10"/>
  <c r="E312" i="9"/>
  <c r="H311" i="9"/>
  <c r="D619" i="5"/>
  <c r="G620" i="5"/>
  <c r="C619" i="5"/>
  <c r="N380" i="12"/>
  <c r="G379" i="12"/>
  <c r="D378" i="12"/>
  <c r="J380" i="12"/>
  <c r="T378" i="12"/>
  <c r="E379" i="12"/>
  <c r="U378" i="12"/>
  <c r="V378" i="12"/>
  <c r="H378" i="12"/>
  <c r="T414" i="10"/>
  <c r="H414" i="10"/>
  <c r="E415" i="10"/>
  <c r="U414" i="10"/>
  <c r="V414" i="10"/>
  <c r="F415" i="10"/>
  <c r="K415" i="10"/>
  <c r="L416" i="10"/>
  <c r="F312" i="9"/>
  <c r="K312" i="9"/>
  <c r="M313" i="9"/>
  <c r="H619" i="5"/>
  <c r="E620" i="5"/>
  <c r="F620" i="5"/>
  <c r="B621" i="5"/>
  <c r="R379" i="12"/>
  <c r="F379" i="12"/>
  <c r="K379" i="12"/>
  <c r="L380" i="12"/>
  <c r="M380" i="12"/>
  <c r="O379" i="12"/>
  <c r="S379" i="12"/>
  <c r="P379" i="12"/>
  <c r="Q379" i="12"/>
  <c r="M416" i="10"/>
  <c r="B416" i="10"/>
  <c r="P415" i="10"/>
  <c r="S415" i="10"/>
  <c r="R415" i="10"/>
  <c r="O415" i="10"/>
  <c r="Q415" i="10"/>
  <c r="D620" i="5"/>
  <c r="G621" i="5"/>
  <c r="C620" i="5"/>
  <c r="L313" i="9"/>
  <c r="B313" i="9"/>
  <c r="B380" i="12"/>
  <c r="J381" i="12"/>
  <c r="D415" i="10"/>
  <c r="G416" i="10"/>
  <c r="N417" i="10"/>
  <c r="C415" i="10"/>
  <c r="J417" i="10"/>
  <c r="D312" i="9"/>
  <c r="N314" i="9"/>
  <c r="G313" i="9"/>
  <c r="C312" i="9"/>
  <c r="J314" i="9"/>
  <c r="H620" i="5"/>
  <c r="E621" i="5"/>
  <c r="F621" i="5"/>
  <c r="B622" i="5"/>
  <c r="D379" i="12"/>
  <c r="N381" i="12"/>
  <c r="G380" i="12"/>
  <c r="C379" i="12"/>
  <c r="T379" i="12"/>
  <c r="H415" i="10"/>
  <c r="E416" i="10"/>
  <c r="T415" i="10"/>
  <c r="U415" i="10"/>
  <c r="V415" i="10"/>
  <c r="F416" i="10"/>
  <c r="K416" i="10"/>
  <c r="L417" i="10"/>
  <c r="H312" i="9"/>
  <c r="E313" i="9"/>
  <c r="D621" i="5"/>
  <c r="G622" i="5"/>
  <c r="C621" i="5"/>
  <c r="H379" i="12"/>
  <c r="U379" i="12"/>
  <c r="V379" i="12"/>
  <c r="E380" i="12"/>
  <c r="H621" i="5"/>
  <c r="E622" i="5"/>
  <c r="F622" i="5"/>
  <c r="B623" i="5"/>
  <c r="Q416" i="10"/>
  <c r="O416" i="10"/>
  <c r="S416" i="10"/>
  <c r="M417" i="10"/>
  <c r="B417" i="10"/>
  <c r="P416" i="10"/>
  <c r="R416" i="10"/>
  <c r="M314" i="9"/>
  <c r="F313" i="9"/>
  <c r="K313" i="9"/>
  <c r="S380" i="12"/>
  <c r="O380" i="12"/>
  <c r="R380" i="12"/>
  <c r="Q380" i="12"/>
  <c r="F380" i="12"/>
  <c r="K380" i="12"/>
  <c r="L381" i="12"/>
  <c r="P380" i="12"/>
  <c r="M381" i="12"/>
  <c r="N418" i="10"/>
  <c r="D416" i="10"/>
  <c r="G417" i="10"/>
  <c r="C416" i="10"/>
  <c r="J418" i="10"/>
  <c r="B314" i="9"/>
  <c r="L314" i="9"/>
  <c r="D622" i="5"/>
  <c r="G623" i="5"/>
  <c r="C622" i="5"/>
  <c r="B381" i="12"/>
  <c r="D313" i="9"/>
  <c r="N315" i="9"/>
  <c r="G314" i="9"/>
  <c r="C313" i="9"/>
  <c r="J315" i="9"/>
  <c r="T416" i="10"/>
  <c r="E417" i="10"/>
  <c r="H416" i="10"/>
  <c r="U416" i="10"/>
  <c r="V416" i="10"/>
  <c r="F417" i="10"/>
  <c r="K417" i="10"/>
  <c r="L418" i="10"/>
  <c r="H622" i="5"/>
  <c r="E623" i="5"/>
  <c r="F623" i="5"/>
  <c r="B624" i="5"/>
  <c r="N382" i="12"/>
  <c r="J382" i="12"/>
  <c r="G381" i="12"/>
  <c r="C380" i="12"/>
  <c r="D380" i="12"/>
  <c r="O417" i="10"/>
  <c r="P417" i="10"/>
  <c r="Q417" i="10"/>
  <c r="S417" i="10"/>
  <c r="M418" i="10"/>
  <c r="B418" i="10"/>
  <c r="R417" i="10"/>
  <c r="H313" i="9"/>
  <c r="E314" i="9"/>
  <c r="G624" i="5"/>
  <c r="D623" i="5"/>
  <c r="C623" i="5"/>
  <c r="U380" i="12"/>
  <c r="V380" i="12"/>
  <c r="E381" i="12"/>
  <c r="T380" i="12"/>
  <c r="H380" i="12"/>
  <c r="D417" i="10"/>
  <c r="G418" i="10"/>
  <c r="N419" i="10"/>
  <c r="C417" i="10"/>
  <c r="J419" i="10"/>
  <c r="H623" i="5"/>
  <c r="E624" i="5"/>
  <c r="F624" i="5"/>
  <c r="B625" i="5"/>
  <c r="F314" i="9"/>
  <c r="K314" i="9"/>
  <c r="M315" i="9"/>
  <c r="S381" i="12"/>
  <c r="F381" i="12"/>
  <c r="K381" i="12"/>
  <c r="L382" i="12"/>
  <c r="O381" i="12"/>
  <c r="P381" i="12"/>
  <c r="M382" i="12"/>
  <c r="Q381" i="12"/>
  <c r="R381" i="12"/>
  <c r="L315" i="9"/>
  <c r="B315" i="9"/>
  <c r="T417" i="10"/>
  <c r="H417" i="10"/>
  <c r="U417" i="10"/>
  <c r="V417" i="10"/>
  <c r="F418" i="10"/>
  <c r="K418" i="10"/>
  <c r="L419" i="10"/>
  <c r="E418" i="10"/>
  <c r="D624" i="5"/>
  <c r="G625" i="5"/>
  <c r="C624" i="5"/>
  <c r="B382" i="12"/>
  <c r="N383" i="12"/>
  <c r="P418" i="10"/>
  <c r="M419" i="10"/>
  <c r="B419" i="10"/>
  <c r="S418" i="10"/>
  <c r="O418" i="10"/>
  <c r="Q418" i="10"/>
  <c r="R418" i="10"/>
  <c r="H624" i="5"/>
  <c r="E625" i="5"/>
  <c r="F625" i="5"/>
  <c r="B626" i="5"/>
  <c r="D314" i="9"/>
  <c r="C314" i="9"/>
  <c r="N316" i="9"/>
  <c r="G315" i="9"/>
  <c r="J316" i="9"/>
  <c r="J383" i="12"/>
  <c r="G382" i="12"/>
  <c r="D381" i="12"/>
  <c r="C381" i="12"/>
  <c r="T381" i="12"/>
  <c r="N420" i="10"/>
  <c r="D418" i="10"/>
  <c r="G419" i="10"/>
  <c r="C418" i="10"/>
  <c r="J420" i="10"/>
  <c r="H314" i="9"/>
  <c r="E315" i="9"/>
  <c r="G626" i="5"/>
  <c r="D625" i="5"/>
  <c r="C625" i="5"/>
  <c r="E382" i="12"/>
  <c r="Q382" i="12"/>
  <c r="U381" i="12"/>
  <c r="V381" i="12"/>
  <c r="H381" i="12"/>
  <c r="H625" i="5"/>
  <c r="E626" i="5"/>
  <c r="F626" i="5"/>
  <c r="B627" i="5"/>
  <c r="T418" i="10"/>
  <c r="E419" i="10"/>
  <c r="H418" i="10"/>
  <c r="U418" i="10"/>
  <c r="V418" i="10"/>
  <c r="F419" i="10"/>
  <c r="K419" i="10"/>
  <c r="L420" i="10"/>
  <c r="F315" i="9"/>
  <c r="K315" i="9"/>
  <c r="M316" i="9"/>
  <c r="P382" i="12"/>
  <c r="M383" i="12"/>
  <c r="R382" i="12"/>
  <c r="O382" i="12"/>
  <c r="S382" i="12"/>
  <c r="F382" i="12"/>
  <c r="K382" i="12"/>
  <c r="L383" i="12"/>
  <c r="B383" i="12"/>
  <c r="P419" i="10"/>
  <c r="Q419" i="10"/>
  <c r="R419" i="10"/>
  <c r="O419" i="10"/>
  <c r="S419" i="10"/>
  <c r="M420" i="10"/>
  <c r="B420" i="10"/>
  <c r="B316" i="9"/>
  <c r="L316" i="9"/>
  <c r="G627" i="5"/>
  <c r="D626" i="5"/>
  <c r="C626" i="5"/>
  <c r="N384" i="12"/>
  <c r="J384" i="12"/>
  <c r="G383" i="12"/>
  <c r="D382" i="12"/>
  <c r="C382" i="12"/>
  <c r="N421" i="10"/>
  <c r="D419" i="10"/>
  <c r="G420" i="10"/>
  <c r="C419" i="10"/>
  <c r="J421" i="10"/>
  <c r="N317" i="9"/>
  <c r="D315" i="9"/>
  <c r="G316" i="9"/>
  <c r="C315" i="9"/>
  <c r="J317" i="9"/>
  <c r="H626" i="5"/>
  <c r="E627" i="5"/>
  <c r="F627" i="5"/>
  <c r="B628" i="5"/>
  <c r="U382" i="12"/>
  <c r="V382" i="12"/>
  <c r="T382" i="12"/>
  <c r="E383" i="12"/>
  <c r="H382" i="12"/>
  <c r="E420" i="10"/>
  <c r="H419" i="10"/>
  <c r="T419" i="10"/>
  <c r="U419" i="10"/>
  <c r="V419" i="10"/>
  <c r="F420" i="10"/>
  <c r="K420" i="10"/>
  <c r="L421" i="10"/>
  <c r="E316" i="9"/>
  <c r="H315" i="9"/>
  <c r="D627" i="5"/>
  <c r="G628" i="5"/>
  <c r="C627" i="5"/>
  <c r="R383" i="12"/>
  <c r="Q383" i="12"/>
  <c r="F383" i="12"/>
  <c r="K383" i="12"/>
  <c r="L384" i="12"/>
  <c r="P383" i="12"/>
  <c r="O383" i="12"/>
  <c r="M384" i="12"/>
  <c r="S383" i="12"/>
  <c r="M317" i="9"/>
  <c r="F316" i="9"/>
  <c r="K316" i="9"/>
  <c r="H627" i="5"/>
  <c r="E628" i="5"/>
  <c r="F628" i="5"/>
  <c r="B629" i="5"/>
  <c r="M421" i="10"/>
  <c r="B421" i="10"/>
  <c r="R420" i="10"/>
  <c r="Q420" i="10"/>
  <c r="O420" i="10"/>
  <c r="S420" i="10"/>
  <c r="P420" i="10"/>
  <c r="B384" i="12"/>
  <c r="D383" i="12"/>
  <c r="D420" i="10"/>
  <c r="G421" i="10"/>
  <c r="N422" i="10"/>
  <c r="C420" i="10"/>
  <c r="J422" i="10"/>
  <c r="D628" i="5"/>
  <c r="G629" i="5"/>
  <c r="C628" i="5"/>
  <c r="L317" i="9"/>
  <c r="B317" i="9"/>
  <c r="G384" i="12"/>
  <c r="J385" i="12"/>
  <c r="N385" i="12"/>
  <c r="C383" i="12"/>
  <c r="U383" i="12"/>
  <c r="V383" i="12"/>
  <c r="T420" i="10"/>
  <c r="H420" i="10"/>
  <c r="E421" i="10"/>
  <c r="U420" i="10"/>
  <c r="V420" i="10"/>
  <c r="F421" i="10"/>
  <c r="K421" i="10"/>
  <c r="L422" i="10"/>
  <c r="D316" i="9"/>
  <c r="G317" i="9"/>
  <c r="N318" i="9"/>
  <c r="C316" i="9"/>
  <c r="J318" i="9"/>
  <c r="H628" i="5"/>
  <c r="E629" i="5"/>
  <c r="F629" i="5"/>
  <c r="B630" i="5"/>
  <c r="H383" i="12"/>
  <c r="E384" i="12"/>
  <c r="P384" i="12"/>
  <c r="T383" i="12"/>
  <c r="D629" i="5"/>
  <c r="G630" i="5"/>
  <c r="C629" i="5"/>
  <c r="S421" i="10"/>
  <c r="M422" i="10"/>
  <c r="B422" i="10"/>
  <c r="O421" i="10"/>
  <c r="Q421" i="10"/>
  <c r="P421" i="10"/>
  <c r="R421" i="10"/>
  <c r="H316" i="9"/>
  <c r="E317" i="9"/>
  <c r="Q384" i="12"/>
  <c r="M385" i="12"/>
  <c r="O384" i="12"/>
  <c r="R384" i="12"/>
  <c r="S384" i="12"/>
  <c r="F384" i="12"/>
  <c r="K384" i="12"/>
  <c r="L385" i="12"/>
  <c r="B385" i="12"/>
  <c r="N423" i="10"/>
  <c r="D421" i="10"/>
  <c r="G422" i="10"/>
  <c r="C421" i="10"/>
  <c r="J423" i="10"/>
  <c r="H629" i="5"/>
  <c r="E630" i="5"/>
  <c r="F630" i="5"/>
  <c r="B631" i="5"/>
  <c r="F317" i="9"/>
  <c r="K317" i="9"/>
  <c r="M318" i="9"/>
  <c r="N386" i="12"/>
  <c r="G385" i="12"/>
  <c r="J386" i="12"/>
  <c r="D384" i="12"/>
  <c r="C384" i="12"/>
  <c r="U384" i="12"/>
  <c r="V384" i="12"/>
  <c r="E422" i="10"/>
  <c r="T421" i="10"/>
  <c r="H421" i="10"/>
  <c r="U421" i="10"/>
  <c r="V421" i="10"/>
  <c r="F422" i="10"/>
  <c r="K422" i="10"/>
  <c r="L423" i="10"/>
  <c r="L318" i="9"/>
  <c r="B318" i="9"/>
  <c r="G631" i="5"/>
  <c r="D630" i="5"/>
  <c r="C630" i="5"/>
  <c r="H384" i="12"/>
  <c r="E385" i="12"/>
  <c r="P385" i="12"/>
  <c r="T384" i="12"/>
  <c r="H630" i="5"/>
  <c r="E631" i="5"/>
  <c r="F631" i="5"/>
  <c r="B632" i="5"/>
  <c r="N319" i="9"/>
  <c r="G318" i="9"/>
  <c r="D317" i="9"/>
  <c r="C317" i="9"/>
  <c r="J319" i="9"/>
  <c r="R422" i="10"/>
  <c r="Q422" i="10"/>
  <c r="P422" i="10"/>
  <c r="M423" i="10"/>
  <c r="B423" i="10"/>
  <c r="O422" i="10"/>
  <c r="S422" i="10"/>
  <c r="M386" i="12"/>
  <c r="R385" i="12"/>
  <c r="F385" i="12"/>
  <c r="K385" i="12"/>
  <c r="L386" i="12"/>
  <c r="S385" i="12"/>
  <c r="O385" i="12"/>
  <c r="Q385" i="12"/>
  <c r="E318" i="9"/>
  <c r="H317" i="9"/>
  <c r="N424" i="10"/>
  <c r="D422" i="10"/>
  <c r="G423" i="10"/>
  <c r="C422" i="10"/>
  <c r="J424" i="10"/>
  <c r="D631" i="5"/>
  <c r="G632" i="5"/>
  <c r="C631" i="5"/>
  <c r="B386" i="12"/>
  <c r="D385" i="12"/>
  <c r="H631" i="5"/>
  <c r="E632" i="5"/>
  <c r="F632" i="5"/>
  <c r="B633" i="5"/>
  <c r="E423" i="10"/>
  <c r="H422" i="10"/>
  <c r="T422" i="10"/>
  <c r="U422" i="10"/>
  <c r="V422" i="10"/>
  <c r="F423" i="10"/>
  <c r="K423" i="10"/>
  <c r="L424" i="10"/>
  <c r="F318" i="9"/>
  <c r="K318" i="9"/>
  <c r="M319" i="9"/>
  <c r="J387" i="12"/>
  <c r="C385" i="12"/>
  <c r="T385" i="12"/>
  <c r="N387" i="12"/>
  <c r="G386" i="12"/>
  <c r="U385" i="12"/>
  <c r="V385" i="12"/>
  <c r="E386" i="12"/>
  <c r="H385" i="12"/>
  <c r="L319" i="9"/>
  <c r="B319" i="9"/>
  <c r="G633" i="5"/>
  <c r="D632" i="5"/>
  <c r="C632" i="5"/>
  <c r="Q423" i="10"/>
  <c r="P423" i="10"/>
  <c r="R423" i="10"/>
  <c r="O423" i="10"/>
  <c r="M424" i="10"/>
  <c r="B424" i="10"/>
  <c r="S423" i="10"/>
  <c r="Q386" i="12"/>
  <c r="S386" i="12"/>
  <c r="P386" i="12"/>
  <c r="O386" i="12"/>
  <c r="R386" i="12"/>
  <c r="M387" i="12"/>
  <c r="F386" i="12"/>
  <c r="K386" i="12"/>
  <c r="L387" i="12"/>
  <c r="B387" i="12"/>
  <c r="G424" i="10"/>
  <c r="D423" i="10"/>
  <c r="N425" i="10"/>
  <c r="C423" i="10"/>
  <c r="J425" i="10"/>
  <c r="N320" i="9"/>
  <c r="D318" i="9"/>
  <c r="G319" i="9"/>
  <c r="C318" i="9"/>
  <c r="J320" i="9"/>
  <c r="H632" i="5"/>
  <c r="E633" i="5"/>
  <c r="F633" i="5"/>
  <c r="B634" i="5"/>
  <c r="C386" i="12"/>
  <c r="G387" i="12"/>
  <c r="D386" i="12"/>
  <c r="J388" i="12"/>
  <c r="N388" i="12"/>
  <c r="G634" i="5"/>
  <c r="D633" i="5"/>
  <c r="C633" i="5"/>
  <c r="T423" i="10"/>
  <c r="E424" i="10"/>
  <c r="H423" i="10"/>
  <c r="U423" i="10"/>
  <c r="V423" i="10"/>
  <c r="F424" i="10"/>
  <c r="K424" i="10"/>
  <c r="L425" i="10"/>
  <c r="E319" i="9"/>
  <c r="H318" i="9"/>
  <c r="U386" i="12"/>
  <c r="V386" i="12"/>
  <c r="T386" i="12"/>
  <c r="H386" i="12"/>
  <c r="E387" i="12"/>
  <c r="P424" i="10"/>
  <c r="Q424" i="10"/>
  <c r="M425" i="10"/>
  <c r="B425" i="10"/>
  <c r="O424" i="10"/>
  <c r="R424" i="10"/>
  <c r="S424" i="10"/>
  <c r="M320" i="9"/>
  <c r="F319" i="9"/>
  <c r="K319" i="9"/>
  <c r="H633" i="5"/>
  <c r="E634" i="5"/>
  <c r="F634" i="5"/>
  <c r="B635" i="5"/>
  <c r="Q387" i="12"/>
  <c r="P387" i="12"/>
  <c r="S387" i="12"/>
  <c r="R387" i="12"/>
  <c r="M388" i="12"/>
  <c r="O387" i="12"/>
  <c r="F387" i="12"/>
  <c r="K387" i="12"/>
  <c r="L388" i="12"/>
  <c r="B388" i="12"/>
  <c r="C387" i="12"/>
  <c r="U387" i="12"/>
  <c r="V387" i="12"/>
  <c r="N426" i="10"/>
  <c r="D424" i="10"/>
  <c r="G425" i="10"/>
  <c r="C424" i="10"/>
  <c r="J426" i="10"/>
  <c r="L320" i="9"/>
  <c r="B320" i="9"/>
  <c r="D634" i="5"/>
  <c r="G635" i="5"/>
  <c r="C634" i="5"/>
  <c r="N389" i="12"/>
  <c r="E388" i="12"/>
  <c r="F388" i="12"/>
  <c r="K388" i="12"/>
  <c r="L389" i="12"/>
  <c r="T387" i="12"/>
  <c r="H387" i="12"/>
  <c r="G388" i="12"/>
  <c r="P388" i="12"/>
  <c r="D387" i="12"/>
  <c r="J389" i="12"/>
  <c r="E425" i="10"/>
  <c r="H424" i="10"/>
  <c r="T424" i="10"/>
  <c r="U424" i="10"/>
  <c r="V424" i="10"/>
  <c r="F425" i="10"/>
  <c r="K425" i="10"/>
  <c r="L426" i="10"/>
  <c r="H634" i="5"/>
  <c r="E635" i="5"/>
  <c r="F635" i="5"/>
  <c r="B636" i="5"/>
  <c r="D319" i="9"/>
  <c r="N321" i="9"/>
  <c r="G320" i="9"/>
  <c r="C319" i="9"/>
  <c r="J321" i="9"/>
  <c r="M389" i="12"/>
  <c r="B389" i="12"/>
  <c r="S388" i="12"/>
  <c r="R388" i="12"/>
  <c r="Q388" i="12"/>
  <c r="O388" i="12"/>
  <c r="D635" i="5"/>
  <c r="G636" i="5"/>
  <c r="C635" i="5"/>
  <c r="H319" i="9"/>
  <c r="E320" i="9"/>
  <c r="R425" i="10"/>
  <c r="M426" i="10"/>
  <c r="B426" i="10"/>
  <c r="P425" i="10"/>
  <c r="O425" i="10"/>
  <c r="S425" i="10"/>
  <c r="Q425" i="10"/>
  <c r="J390" i="12"/>
  <c r="G389" i="12"/>
  <c r="N390" i="12"/>
  <c r="D388" i="12"/>
  <c r="C388" i="12"/>
  <c r="T388" i="12"/>
  <c r="D425" i="10"/>
  <c r="N427" i="10"/>
  <c r="G426" i="10"/>
  <c r="C425" i="10"/>
  <c r="J427" i="10"/>
  <c r="H635" i="5"/>
  <c r="E636" i="5"/>
  <c r="F636" i="5"/>
  <c r="B637" i="5"/>
  <c r="F320" i="9"/>
  <c r="K320" i="9"/>
  <c r="M321" i="9"/>
  <c r="H388" i="12"/>
  <c r="E389" i="12"/>
  <c r="F389" i="12"/>
  <c r="K389" i="12"/>
  <c r="L390" i="12"/>
  <c r="U388" i="12"/>
  <c r="V388" i="12"/>
  <c r="D636" i="5"/>
  <c r="G637" i="5"/>
  <c r="C636" i="5"/>
  <c r="H425" i="10"/>
  <c r="T425" i="10"/>
  <c r="E426" i="10"/>
  <c r="U425" i="10"/>
  <c r="V425" i="10"/>
  <c r="F426" i="10"/>
  <c r="K426" i="10"/>
  <c r="L427" i="10"/>
  <c r="L321" i="9"/>
  <c r="B321" i="9"/>
  <c r="R389" i="12"/>
  <c r="P389" i="12"/>
  <c r="O389" i="12"/>
  <c r="S389" i="12"/>
  <c r="Q389" i="12"/>
  <c r="M390" i="12"/>
  <c r="B390" i="12"/>
  <c r="N391" i="12"/>
  <c r="N322" i="9"/>
  <c r="D320" i="9"/>
  <c r="G321" i="9"/>
  <c r="C320" i="9"/>
  <c r="J322" i="9"/>
  <c r="H636" i="5"/>
  <c r="E637" i="5"/>
  <c r="F637" i="5"/>
  <c r="B638" i="5"/>
  <c r="O426" i="10"/>
  <c r="M427" i="10"/>
  <c r="B427" i="10"/>
  <c r="Q426" i="10"/>
  <c r="R426" i="10"/>
  <c r="P426" i="10"/>
  <c r="S426" i="10"/>
  <c r="G390" i="12"/>
  <c r="J391" i="12"/>
  <c r="C389" i="12"/>
  <c r="U389" i="12"/>
  <c r="V389" i="12"/>
  <c r="D389" i="12"/>
  <c r="G427" i="10"/>
  <c r="N428" i="10"/>
  <c r="D426" i="10"/>
  <c r="C426" i="10"/>
  <c r="J428" i="10"/>
  <c r="E321" i="9"/>
  <c r="H320" i="9"/>
  <c r="D637" i="5"/>
  <c r="G638" i="5"/>
  <c r="C637" i="5"/>
  <c r="T389" i="12"/>
  <c r="H389" i="12"/>
  <c r="E390" i="12"/>
  <c r="O390" i="12"/>
  <c r="T426" i="10"/>
  <c r="H426" i="10"/>
  <c r="E427" i="10"/>
  <c r="U426" i="10"/>
  <c r="V426" i="10"/>
  <c r="F427" i="10"/>
  <c r="K427" i="10"/>
  <c r="L428" i="10"/>
  <c r="H637" i="5"/>
  <c r="E638" i="5"/>
  <c r="F638" i="5"/>
  <c r="B639" i="5"/>
  <c r="M322" i="9"/>
  <c r="F321" i="9"/>
  <c r="K321" i="9"/>
  <c r="M391" i="12"/>
  <c r="P390" i="12"/>
  <c r="R390" i="12"/>
  <c r="F390" i="12"/>
  <c r="K390" i="12"/>
  <c r="L391" i="12"/>
  <c r="Q390" i="12"/>
  <c r="S390" i="12"/>
  <c r="L322" i="9"/>
  <c r="B322" i="9"/>
  <c r="D638" i="5"/>
  <c r="G639" i="5"/>
  <c r="C638" i="5"/>
  <c r="Q427" i="10"/>
  <c r="P427" i="10"/>
  <c r="S427" i="10"/>
  <c r="R427" i="10"/>
  <c r="O427" i="10"/>
  <c r="M428" i="10"/>
  <c r="B428" i="10"/>
  <c r="B391" i="12"/>
  <c r="D390" i="12"/>
  <c r="G428" i="10"/>
  <c r="D427" i="10"/>
  <c r="N429" i="10"/>
  <c r="C427" i="10"/>
  <c r="J429" i="10"/>
  <c r="H638" i="5"/>
  <c r="E639" i="5"/>
  <c r="F639" i="5"/>
  <c r="B640" i="5"/>
  <c r="D321" i="9"/>
  <c r="G322" i="9"/>
  <c r="N323" i="9"/>
  <c r="C321" i="9"/>
  <c r="J323" i="9"/>
  <c r="C390" i="12"/>
  <c r="E391" i="12"/>
  <c r="F391" i="12"/>
  <c r="K391" i="12"/>
  <c r="L392" i="12"/>
  <c r="J392" i="12"/>
  <c r="N392" i="12"/>
  <c r="G391" i="12"/>
  <c r="E428" i="10"/>
  <c r="T427" i="10"/>
  <c r="H427" i="10"/>
  <c r="U427" i="10"/>
  <c r="V427" i="10"/>
  <c r="F428" i="10"/>
  <c r="K428" i="10"/>
  <c r="L429" i="10"/>
  <c r="H321" i="9"/>
  <c r="E322" i="9"/>
  <c r="D639" i="5"/>
  <c r="G640" i="5"/>
  <c r="C639" i="5"/>
  <c r="T390" i="12"/>
  <c r="H390" i="12"/>
  <c r="U390" i="12"/>
  <c r="V390" i="12"/>
  <c r="M392" i="12"/>
  <c r="B392" i="12"/>
  <c r="C391" i="12"/>
  <c r="Q391" i="12"/>
  <c r="R391" i="12"/>
  <c r="S391" i="12"/>
  <c r="O391" i="12"/>
  <c r="P391" i="12"/>
  <c r="H639" i="5"/>
  <c r="E640" i="5"/>
  <c r="F640" i="5"/>
  <c r="B641" i="5"/>
  <c r="F322" i="9"/>
  <c r="K322" i="9"/>
  <c r="M323" i="9"/>
  <c r="P428" i="10"/>
  <c r="Q428" i="10"/>
  <c r="R428" i="10"/>
  <c r="M429" i="10"/>
  <c r="B429" i="10"/>
  <c r="O428" i="10"/>
  <c r="S428" i="10"/>
  <c r="G392" i="12"/>
  <c r="N393" i="12"/>
  <c r="J393" i="12"/>
  <c r="D391" i="12"/>
  <c r="H391" i="12"/>
  <c r="E392" i="12"/>
  <c r="T391" i="12"/>
  <c r="U391" i="12"/>
  <c r="V391" i="12"/>
  <c r="G429" i="10"/>
  <c r="D428" i="10"/>
  <c r="N430" i="10"/>
  <c r="C428" i="10"/>
  <c r="J430" i="10"/>
  <c r="B323" i="9"/>
  <c r="L323" i="9"/>
  <c r="D640" i="5"/>
  <c r="G641" i="5"/>
  <c r="C640" i="5"/>
  <c r="M393" i="12"/>
  <c r="O392" i="12"/>
  <c r="R392" i="12"/>
  <c r="F392" i="12"/>
  <c r="K392" i="12"/>
  <c r="L393" i="12"/>
  <c r="Q392" i="12"/>
  <c r="P392" i="12"/>
  <c r="S392" i="12"/>
  <c r="H428" i="10"/>
  <c r="T428" i="10"/>
  <c r="E429" i="10"/>
  <c r="U428" i="10"/>
  <c r="V428" i="10"/>
  <c r="F429" i="10"/>
  <c r="K429" i="10"/>
  <c r="L430" i="10"/>
  <c r="H640" i="5"/>
  <c r="E641" i="5"/>
  <c r="F641" i="5"/>
  <c r="B642" i="5"/>
  <c r="N324" i="9"/>
  <c r="D322" i="9"/>
  <c r="G323" i="9"/>
  <c r="C322" i="9"/>
  <c r="J324" i="9"/>
  <c r="B393" i="12"/>
  <c r="N394" i="12"/>
  <c r="G642" i="5"/>
  <c r="D641" i="5"/>
  <c r="C641" i="5"/>
  <c r="O429" i="10"/>
  <c r="S429" i="10"/>
  <c r="Q429" i="10"/>
  <c r="M430" i="10"/>
  <c r="B430" i="10"/>
  <c r="R429" i="10"/>
  <c r="P429" i="10"/>
  <c r="H322" i="9"/>
  <c r="E323" i="9"/>
  <c r="G393" i="12"/>
  <c r="C392" i="12"/>
  <c r="D392" i="12"/>
  <c r="J394" i="12"/>
  <c r="U392" i="12"/>
  <c r="V392" i="12"/>
  <c r="T392" i="12"/>
  <c r="E393" i="12"/>
  <c r="H392" i="12"/>
  <c r="G430" i="10"/>
  <c r="D429" i="10"/>
  <c r="N431" i="10"/>
  <c r="C429" i="10"/>
  <c r="J431" i="10"/>
  <c r="F323" i="9"/>
  <c r="K323" i="9"/>
  <c r="M324" i="9"/>
  <c r="H641" i="5"/>
  <c r="E642" i="5"/>
  <c r="F642" i="5"/>
  <c r="B643" i="5"/>
  <c r="R393" i="12"/>
  <c r="O393" i="12"/>
  <c r="S393" i="12"/>
  <c r="M394" i="12"/>
  <c r="Q393" i="12"/>
  <c r="P393" i="12"/>
  <c r="F393" i="12"/>
  <c r="K393" i="12"/>
  <c r="L394" i="12"/>
  <c r="L324" i="9"/>
  <c r="B324" i="9"/>
  <c r="H429" i="10"/>
  <c r="T429" i="10"/>
  <c r="E430" i="10"/>
  <c r="U429" i="10"/>
  <c r="V429" i="10"/>
  <c r="F430" i="10"/>
  <c r="K430" i="10"/>
  <c r="L431" i="10"/>
  <c r="D642" i="5"/>
  <c r="G643" i="5"/>
  <c r="C642" i="5"/>
  <c r="B394" i="12"/>
  <c r="J395" i="12"/>
  <c r="R430" i="10"/>
  <c r="S430" i="10"/>
  <c r="M431" i="10"/>
  <c r="B431" i="10"/>
  <c r="P430" i="10"/>
  <c r="Q430" i="10"/>
  <c r="O430" i="10"/>
  <c r="G324" i="9"/>
  <c r="N325" i="9"/>
  <c r="D323" i="9"/>
  <c r="C323" i="9"/>
  <c r="J325" i="9"/>
  <c r="H642" i="5"/>
  <c r="E643" i="5"/>
  <c r="F643" i="5"/>
  <c r="B644" i="5"/>
  <c r="N395" i="12"/>
  <c r="D393" i="12"/>
  <c r="G394" i="12"/>
  <c r="C393" i="12"/>
  <c r="T393" i="12"/>
  <c r="N432" i="10"/>
  <c r="D430" i="10"/>
  <c r="G431" i="10"/>
  <c r="C430" i="10"/>
  <c r="J432" i="10"/>
  <c r="E324" i="9"/>
  <c r="H323" i="9"/>
  <c r="G644" i="5"/>
  <c r="D643" i="5"/>
  <c r="C643" i="5"/>
  <c r="U393" i="12"/>
  <c r="V393" i="12"/>
  <c r="E394" i="12"/>
  <c r="Q394" i="12"/>
  <c r="H393" i="12"/>
  <c r="H643" i="5"/>
  <c r="E644" i="5"/>
  <c r="F644" i="5"/>
  <c r="B645" i="5"/>
  <c r="T430" i="10"/>
  <c r="H430" i="10"/>
  <c r="E431" i="10"/>
  <c r="U430" i="10"/>
  <c r="V430" i="10"/>
  <c r="F431" i="10"/>
  <c r="K431" i="10"/>
  <c r="L432" i="10"/>
  <c r="M325" i="9"/>
  <c r="F324" i="9"/>
  <c r="K324" i="9"/>
  <c r="R394" i="12"/>
  <c r="P394" i="12"/>
  <c r="O394" i="12"/>
  <c r="M395" i="12"/>
  <c r="F394" i="12"/>
  <c r="K394" i="12"/>
  <c r="L395" i="12"/>
  <c r="S394" i="12"/>
  <c r="L325" i="9"/>
  <c r="B325" i="9"/>
  <c r="R431" i="10"/>
  <c r="M432" i="10"/>
  <c r="B432" i="10"/>
  <c r="P431" i="10"/>
  <c r="S431" i="10"/>
  <c r="Q431" i="10"/>
  <c r="O431" i="10"/>
  <c r="D644" i="5"/>
  <c r="G645" i="5"/>
  <c r="C644" i="5"/>
  <c r="B395" i="12"/>
  <c r="N396" i="12"/>
  <c r="N433" i="10"/>
  <c r="G432" i="10"/>
  <c r="D431" i="10"/>
  <c r="C431" i="10"/>
  <c r="J433" i="10"/>
  <c r="N326" i="9"/>
  <c r="G325" i="9"/>
  <c r="D324" i="9"/>
  <c r="C324" i="9"/>
  <c r="J326" i="9"/>
  <c r="H644" i="5"/>
  <c r="E645" i="5"/>
  <c r="F645" i="5"/>
  <c r="B646" i="5"/>
  <c r="C394" i="12"/>
  <c r="E395" i="12"/>
  <c r="F395" i="12"/>
  <c r="K395" i="12"/>
  <c r="L396" i="12"/>
  <c r="G395" i="12"/>
  <c r="J396" i="12"/>
  <c r="D394" i="12"/>
  <c r="H431" i="10"/>
  <c r="T431" i="10"/>
  <c r="E432" i="10"/>
  <c r="U431" i="10"/>
  <c r="V431" i="10"/>
  <c r="F432" i="10"/>
  <c r="K432" i="10"/>
  <c r="L433" i="10"/>
  <c r="G646" i="5"/>
  <c r="D645" i="5"/>
  <c r="C645" i="5"/>
  <c r="H324" i="9"/>
  <c r="E325" i="9"/>
  <c r="M396" i="12"/>
  <c r="T394" i="12"/>
  <c r="H394" i="12"/>
  <c r="P395" i="12"/>
  <c r="U394" i="12"/>
  <c r="V394" i="12"/>
  <c r="Q395" i="12"/>
  <c r="O395" i="12"/>
  <c r="S395" i="12"/>
  <c r="R395" i="12"/>
  <c r="B396" i="12"/>
  <c r="D395" i="12"/>
  <c r="F325" i="9"/>
  <c r="K325" i="9"/>
  <c r="M326" i="9"/>
  <c r="H645" i="5"/>
  <c r="E646" i="5"/>
  <c r="F646" i="5"/>
  <c r="B647" i="5"/>
  <c r="Q432" i="10"/>
  <c r="R432" i="10"/>
  <c r="M433" i="10"/>
  <c r="B433" i="10"/>
  <c r="S432" i="10"/>
  <c r="P432" i="10"/>
  <c r="O432" i="10"/>
  <c r="N397" i="12"/>
  <c r="C395" i="12"/>
  <c r="J397" i="12"/>
  <c r="G396" i="12"/>
  <c r="E396" i="12"/>
  <c r="T395" i="12"/>
  <c r="U395" i="12"/>
  <c r="V395" i="12"/>
  <c r="H395" i="12"/>
  <c r="N434" i="10"/>
  <c r="G433" i="10"/>
  <c r="D432" i="10"/>
  <c r="J434" i="10"/>
  <c r="C432" i="10"/>
  <c r="D646" i="5"/>
  <c r="G647" i="5"/>
  <c r="C646" i="5"/>
  <c r="B326" i="9"/>
  <c r="L326" i="9"/>
  <c r="M397" i="12"/>
  <c r="S396" i="12"/>
  <c r="R396" i="12"/>
  <c r="F396" i="12"/>
  <c r="K396" i="12"/>
  <c r="L397" i="12"/>
  <c r="O396" i="12"/>
  <c r="Q396" i="12"/>
  <c r="P396" i="12"/>
  <c r="E433" i="10"/>
  <c r="H432" i="10"/>
  <c r="T432" i="10"/>
  <c r="U432" i="10"/>
  <c r="V432" i="10"/>
  <c r="F433" i="10"/>
  <c r="K433" i="10"/>
  <c r="L434" i="10"/>
  <c r="N327" i="9"/>
  <c r="G326" i="9"/>
  <c r="D325" i="9"/>
  <c r="C325" i="9"/>
  <c r="J327" i="9"/>
  <c r="H646" i="5"/>
  <c r="E647" i="5"/>
  <c r="F647" i="5"/>
  <c r="B648" i="5"/>
  <c r="B397" i="12"/>
  <c r="J398" i="12"/>
  <c r="D647" i="5"/>
  <c r="G648" i="5"/>
  <c r="C647" i="5"/>
  <c r="E326" i="9"/>
  <c r="H325" i="9"/>
  <c r="Q433" i="10"/>
  <c r="P433" i="10"/>
  <c r="M434" i="10"/>
  <c r="B434" i="10"/>
  <c r="S433" i="10"/>
  <c r="O433" i="10"/>
  <c r="R433" i="10"/>
  <c r="C396" i="12"/>
  <c r="H396" i="12"/>
  <c r="D396" i="12"/>
  <c r="G397" i="12"/>
  <c r="N398" i="12"/>
  <c r="N435" i="10"/>
  <c r="D433" i="10"/>
  <c r="G434" i="10"/>
  <c r="C433" i="10"/>
  <c r="J435" i="10"/>
  <c r="M327" i="9"/>
  <c r="F326" i="9"/>
  <c r="K326" i="9"/>
  <c r="H647" i="5"/>
  <c r="E648" i="5"/>
  <c r="F648" i="5"/>
  <c r="B649" i="5"/>
  <c r="E397" i="12"/>
  <c r="O397" i="12"/>
  <c r="U396" i="12"/>
  <c r="V396" i="12"/>
  <c r="T396" i="12"/>
  <c r="D648" i="5"/>
  <c r="G649" i="5"/>
  <c r="C648" i="5"/>
  <c r="H433" i="10"/>
  <c r="T433" i="10"/>
  <c r="E434" i="10"/>
  <c r="U433" i="10"/>
  <c r="V433" i="10"/>
  <c r="F434" i="10"/>
  <c r="K434" i="10"/>
  <c r="L435" i="10"/>
  <c r="L327" i="9"/>
  <c r="B327" i="9"/>
  <c r="M398" i="12"/>
  <c r="P397" i="12"/>
  <c r="R397" i="12"/>
  <c r="F397" i="12"/>
  <c r="K397" i="12"/>
  <c r="L398" i="12"/>
  <c r="S397" i="12"/>
  <c r="Q397" i="12"/>
  <c r="Q434" i="10"/>
  <c r="R434" i="10"/>
  <c r="O434" i="10"/>
  <c r="M435" i="10"/>
  <c r="B435" i="10"/>
  <c r="P434" i="10"/>
  <c r="S434" i="10"/>
  <c r="H648" i="5"/>
  <c r="E649" i="5"/>
  <c r="F649" i="5"/>
  <c r="B650" i="5"/>
  <c r="D326" i="9"/>
  <c r="G327" i="9"/>
  <c r="N328" i="9"/>
  <c r="C326" i="9"/>
  <c r="J328" i="9"/>
  <c r="B398" i="12"/>
  <c r="G398" i="12"/>
  <c r="D434" i="10"/>
  <c r="G435" i="10"/>
  <c r="N436" i="10"/>
  <c r="C434" i="10"/>
  <c r="J436" i="10"/>
  <c r="E327" i="9"/>
  <c r="H326" i="9"/>
  <c r="D649" i="5"/>
  <c r="G650" i="5"/>
  <c r="C649" i="5"/>
  <c r="J399" i="12"/>
  <c r="D397" i="12"/>
  <c r="N399" i="12"/>
  <c r="C397" i="12"/>
  <c r="T397" i="12"/>
  <c r="H397" i="12"/>
  <c r="E398" i="12"/>
  <c r="O398" i="12"/>
  <c r="U397" i="12"/>
  <c r="V397" i="12"/>
  <c r="H649" i="5"/>
  <c r="E650" i="5"/>
  <c r="F650" i="5"/>
  <c r="B651" i="5"/>
  <c r="E435" i="10"/>
  <c r="H434" i="10"/>
  <c r="U434" i="10"/>
  <c r="V434" i="10"/>
  <c r="F435" i="10"/>
  <c r="K435" i="10"/>
  <c r="L436" i="10"/>
  <c r="T434" i="10"/>
  <c r="M328" i="9"/>
  <c r="F327" i="9"/>
  <c r="K327" i="9"/>
  <c r="Q398" i="12"/>
  <c r="M399" i="12"/>
  <c r="R398" i="12"/>
  <c r="S398" i="12"/>
  <c r="P398" i="12"/>
  <c r="F398" i="12"/>
  <c r="K398" i="12"/>
  <c r="L399" i="12"/>
  <c r="B399" i="12"/>
  <c r="B328" i="9"/>
  <c r="L328" i="9"/>
  <c r="M436" i="10"/>
  <c r="B436" i="10"/>
  <c r="O435" i="10"/>
  <c r="S435" i="10"/>
  <c r="R435" i="10"/>
  <c r="P435" i="10"/>
  <c r="Q435" i="10"/>
  <c r="D650" i="5"/>
  <c r="G651" i="5"/>
  <c r="C650" i="5"/>
  <c r="C398" i="12"/>
  <c r="D398" i="12"/>
  <c r="N400" i="12"/>
  <c r="J400" i="12"/>
  <c r="G399" i="12"/>
  <c r="D435" i="10"/>
  <c r="G436" i="10"/>
  <c r="N437" i="10"/>
  <c r="C435" i="10"/>
  <c r="J437" i="10"/>
  <c r="H650" i="5"/>
  <c r="E651" i="5"/>
  <c r="F651" i="5"/>
  <c r="B652" i="5"/>
  <c r="D327" i="9"/>
  <c r="N329" i="9"/>
  <c r="G328" i="9"/>
  <c r="C327" i="9"/>
  <c r="J329" i="9"/>
  <c r="U398" i="12"/>
  <c r="V398" i="12"/>
  <c r="T398" i="12"/>
  <c r="H398" i="12"/>
  <c r="E399" i="12"/>
  <c r="G652" i="5"/>
  <c r="D651" i="5"/>
  <c r="C651" i="5"/>
  <c r="E328" i="9"/>
  <c r="H327" i="9"/>
  <c r="E436" i="10"/>
  <c r="H435" i="10"/>
  <c r="T435" i="10"/>
  <c r="U435" i="10"/>
  <c r="V435" i="10"/>
  <c r="F436" i="10"/>
  <c r="K436" i="10"/>
  <c r="L437" i="10"/>
  <c r="S399" i="12"/>
  <c r="M400" i="12"/>
  <c r="P399" i="12"/>
  <c r="Q399" i="12"/>
  <c r="O399" i="12"/>
  <c r="F399" i="12"/>
  <c r="K399" i="12"/>
  <c r="L400" i="12"/>
  <c r="R399" i="12"/>
  <c r="M437" i="10"/>
  <c r="B437" i="10"/>
  <c r="O436" i="10"/>
  <c r="Q436" i="10"/>
  <c r="S436" i="10"/>
  <c r="R436" i="10"/>
  <c r="P436" i="10"/>
  <c r="M329" i="9"/>
  <c r="F328" i="9"/>
  <c r="K328" i="9"/>
  <c r="H651" i="5"/>
  <c r="E652" i="5"/>
  <c r="F652" i="5"/>
  <c r="B653" i="5"/>
  <c r="B400" i="12"/>
  <c r="N401" i="12"/>
  <c r="B329" i="9"/>
  <c r="L329" i="9"/>
  <c r="G437" i="10"/>
  <c r="D436" i="10"/>
  <c r="N438" i="10"/>
  <c r="C436" i="10"/>
  <c r="J438" i="10"/>
  <c r="G653" i="5"/>
  <c r="D652" i="5"/>
  <c r="C652" i="5"/>
  <c r="J401" i="12"/>
  <c r="C399" i="12"/>
  <c r="G400" i="12"/>
  <c r="D399" i="12"/>
  <c r="H399" i="12"/>
  <c r="T399" i="12"/>
  <c r="E400" i="12"/>
  <c r="U399" i="12"/>
  <c r="V399" i="12"/>
  <c r="H436" i="10"/>
  <c r="T436" i="10"/>
  <c r="E437" i="10"/>
  <c r="U436" i="10"/>
  <c r="V436" i="10"/>
  <c r="F437" i="10"/>
  <c r="K437" i="10"/>
  <c r="L438" i="10"/>
  <c r="H652" i="5"/>
  <c r="E653" i="5"/>
  <c r="F653" i="5"/>
  <c r="B654" i="5"/>
  <c r="G329" i="9"/>
  <c r="N330" i="9"/>
  <c r="D328" i="9"/>
  <c r="C328" i="9"/>
  <c r="J330" i="9"/>
  <c r="O400" i="12"/>
  <c r="S400" i="12"/>
  <c r="M401" i="12"/>
  <c r="P400" i="12"/>
  <c r="Q400" i="12"/>
  <c r="F400" i="12"/>
  <c r="K400" i="12"/>
  <c r="L401" i="12"/>
  <c r="R400" i="12"/>
  <c r="G654" i="5"/>
  <c r="D653" i="5"/>
  <c r="C653" i="5"/>
  <c r="O437" i="10"/>
  <c r="M438" i="10"/>
  <c r="B438" i="10"/>
  <c r="R437" i="10"/>
  <c r="Q437" i="10"/>
  <c r="S437" i="10"/>
  <c r="P437" i="10"/>
  <c r="H328" i="9"/>
  <c r="E329" i="9"/>
  <c r="B401" i="12"/>
  <c r="D400" i="12"/>
  <c r="N439" i="10"/>
  <c r="D437" i="10"/>
  <c r="C437" i="10"/>
  <c r="G438" i="10"/>
  <c r="J439" i="10"/>
  <c r="F329" i="9"/>
  <c r="K329" i="9"/>
  <c r="M330" i="9"/>
  <c r="H653" i="5"/>
  <c r="E654" i="5"/>
  <c r="F654" i="5"/>
  <c r="B655" i="5"/>
  <c r="N402" i="12"/>
  <c r="G401" i="12"/>
  <c r="C400" i="12"/>
  <c r="U400" i="12"/>
  <c r="V400" i="12"/>
  <c r="J402" i="12"/>
  <c r="T400" i="12"/>
  <c r="E401" i="12"/>
  <c r="H400" i="12"/>
  <c r="D654" i="5"/>
  <c r="G655" i="5"/>
  <c r="C654" i="5"/>
  <c r="H437" i="10"/>
  <c r="E438" i="10"/>
  <c r="T437" i="10"/>
  <c r="U437" i="10"/>
  <c r="V437" i="10"/>
  <c r="F438" i="10"/>
  <c r="K438" i="10"/>
  <c r="L439" i="10"/>
  <c r="L330" i="9"/>
  <c r="B330" i="9"/>
  <c r="S401" i="12"/>
  <c r="O401" i="12"/>
  <c r="M402" i="12"/>
  <c r="F401" i="12"/>
  <c r="K401" i="12"/>
  <c r="L402" i="12"/>
  <c r="B402" i="12"/>
  <c r="P401" i="12"/>
  <c r="Q401" i="12"/>
  <c r="R401" i="12"/>
  <c r="R438" i="10"/>
  <c r="O438" i="10"/>
  <c r="Q438" i="10"/>
  <c r="S438" i="10"/>
  <c r="P438" i="10"/>
  <c r="M439" i="10"/>
  <c r="B439" i="10"/>
  <c r="H654" i="5"/>
  <c r="E655" i="5"/>
  <c r="F655" i="5"/>
  <c r="B656" i="5"/>
  <c r="G330" i="9"/>
  <c r="D329" i="9"/>
  <c r="N331" i="9"/>
  <c r="C329" i="9"/>
  <c r="J331" i="9"/>
  <c r="D401" i="12"/>
  <c r="C401" i="12"/>
  <c r="J403" i="12"/>
  <c r="G402" i="12"/>
  <c r="N403" i="12"/>
  <c r="D438" i="10"/>
  <c r="G439" i="10"/>
  <c r="N440" i="10"/>
  <c r="C438" i="10"/>
  <c r="J440" i="10"/>
  <c r="E330" i="9"/>
  <c r="H329" i="9"/>
  <c r="D655" i="5"/>
  <c r="G656" i="5"/>
  <c r="C655" i="5"/>
  <c r="E402" i="12"/>
  <c r="H401" i="12"/>
  <c r="U401" i="12"/>
  <c r="V401" i="12"/>
  <c r="T401" i="12"/>
  <c r="F330" i="9"/>
  <c r="K330" i="9"/>
  <c r="M331" i="9"/>
  <c r="T438" i="10"/>
  <c r="H438" i="10"/>
  <c r="E439" i="10"/>
  <c r="U438" i="10"/>
  <c r="V438" i="10"/>
  <c r="F439" i="10"/>
  <c r="K439" i="10"/>
  <c r="L440" i="10"/>
  <c r="H655" i="5"/>
  <c r="E656" i="5"/>
  <c r="F656" i="5"/>
  <c r="B657" i="5"/>
  <c r="R402" i="12"/>
  <c r="Q402" i="12"/>
  <c r="M403" i="12"/>
  <c r="F402" i="12"/>
  <c r="K402" i="12"/>
  <c r="L403" i="12"/>
  <c r="S402" i="12"/>
  <c r="P402" i="12"/>
  <c r="O402" i="12"/>
  <c r="D656" i="5"/>
  <c r="G657" i="5"/>
  <c r="C656" i="5"/>
  <c r="Q439" i="10"/>
  <c r="R439" i="10"/>
  <c r="P439" i="10"/>
  <c r="S439" i="10"/>
  <c r="M440" i="10"/>
  <c r="B440" i="10"/>
  <c r="O439" i="10"/>
  <c r="L331" i="9"/>
  <c r="B331" i="9"/>
  <c r="B403" i="12"/>
  <c r="D402" i="12"/>
  <c r="N441" i="10"/>
  <c r="D439" i="10"/>
  <c r="G440" i="10"/>
  <c r="C439" i="10"/>
  <c r="J441" i="10"/>
  <c r="H656" i="5"/>
  <c r="E657" i="5"/>
  <c r="F657" i="5"/>
  <c r="B658" i="5"/>
  <c r="G331" i="9"/>
  <c r="D330" i="9"/>
  <c r="N332" i="9"/>
  <c r="C330" i="9"/>
  <c r="J332" i="9"/>
  <c r="G403" i="12"/>
  <c r="N404" i="12"/>
  <c r="J404" i="12"/>
  <c r="C402" i="12"/>
  <c r="E403" i="12"/>
  <c r="E331" i="9"/>
  <c r="H330" i="9"/>
  <c r="T439" i="10"/>
  <c r="H439" i="10"/>
  <c r="E440" i="10"/>
  <c r="U439" i="10"/>
  <c r="V439" i="10"/>
  <c r="F440" i="10"/>
  <c r="K440" i="10"/>
  <c r="L441" i="10"/>
  <c r="G658" i="5"/>
  <c r="D657" i="5"/>
  <c r="C657" i="5"/>
  <c r="T402" i="12"/>
  <c r="H402" i="12"/>
  <c r="U402" i="12"/>
  <c r="V402" i="12"/>
  <c r="O403" i="12"/>
  <c r="M404" i="12"/>
  <c r="P403" i="12"/>
  <c r="S403" i="12"/>
  <c r="Q403" i="12"/>
  <c r="F403" i="12"/>
  <c r="K403" i="12"/>
  <c r="L404" i="12"/>
  <c r="R403" i="12"/>
  <c r="O440" i="10"/>
  <c r="M441" i="10"/>
  <c r="B441" i="10"/>
  <c r="P440" i="10"/>
  <c r="Q440" i="10"/>
  <c r="R440" i="10"/>
  <c r="S440" i="10"/>
  <c r="F331" i="9"/>
  <c r="K331" i="9"/>
  <c r="M332" i="9"/>
  <c r="H657" i="5"/>
  <c r="E658" i="5"/>
  <c r="F658" i="5"/>
  <c r="B659" i="5"/>
  <c r="B404" i="12"/>
  <c r="C403" i="12"/>
  <c r="L332" i="9"/>
  <c r="B332" i="9"/>
  <c r="D440" i="10"/>
  <c r="G441" i="10"/>
  <c r="N442" i="10"/>
  <c r="C440" i="10"/>
  <c r="J442" i="10"/>
  <c r="G659" i="5"/>
  <c r="D658" i="5"/>
  <c r="C658" i="5"/>
  <c r="G404" i="12"/>
  <c r="N405" i="12"/>
  <c r="D403" i="12"/>
  <c r="J405" i="12"/>
  <c r="E404" i="12"/>
  <c r="U403" i="12"/>
  <c r="V403" i="12"/>
  <c r="H403" i="12"/>
  <c r="T403" i="12"/>
  <c r="T440" i="10"/>
  <c r="U440" i="10"/>
  <c r="V440" i="10"/>
  <c r="F441" i="10"/>
  <c r="K441" i="10"/>
  <c r="L442" i="10"/>
  <c r="E441" i="10"/>
  <c r="H440" i="10"/>
  <c r="N333" i="9"/>
  <c r="G332" i="9"/>
  <c r="D331" i="9"/>
  <c r="C331" i="9"/>
  <c r="J333" i="9"/>
  <c r="H658" i="5"/>
  <c r="E659" i="5"/>
  <c r="F659" i="5"/>
  <c r="B660" i="5"/>
  <c r="O404" i="12"/>
  <c r="M405" i="12"/>
  <c r="S404" i="12"/>
  <c r="P404" i="12"/>
  <c r="F404" i="12"/>
  <c r="K404" i="12"/>
  <c r="L405" i="12"/>
  <c r="B405" i="12"/>
  <c r="Q404" i="12"/>
  <c r="R404" i="12"/>
  <c r="H331" i="9"/>
  <c r="E332" i="9"/>
  <c r="R441" i="10"/>
  <c r="S441" i="10"/>
  <c r="M442" i="10"/>
  <c r="B442" i="10"/>
  <c r="Q441" i="10"/>
  <c r="O441" i="10"/>
  <c r="P441" i="10"/>
  <c r="D659" i="5"/>
  <c r="G660" i="5"/>
  <c r="C659" i="5"/>
  <c r="N406" i="12"/>
  <c r="D404" i="12"/>
  <c r="C404" i="12"/>
  <c r="J406" i="12"/>
  <c r="G405" i="12"/>
  <c r="G442" i="10"/>
  <c r="N443" i="10"/>
  <c r="D441" i="10"/>
  <c r="C441" i="10"/>
  <c r="J443" i="10"/>
  <c r="H659" i="5"/>
  <c r="E660" i="5"/>
  <c r="F660" i="5"/>
  <c r="B661" i="5"/>
  <c r="F332" i="9"/>
  <c r="K332" i="9"/>
  <c r="M333" i="9"/>
  <c r="E405" i="12"/>
  <c r="T404" i="12"/>
  <c r="H404" i="12"/>
  <c r="U404" i="12"/>
  <c r="V404" i="12"/>
  <c r="L333" i="9"/>
  <c r="B333" i="9"/>
  <c r="G661" i="5"/>
  <c r="D660" i="5"/>
  <c r="C660" i="5"/>
  <c r="H441" i="10"/>
  <c r="E442" i="10"/>
  <c r="T441" i="10"/>
  <c r="U441" i="10"/>
  <c r="V441" i="10"/>
  <c r="F442" i="10"/>
  <c r="K442" i="10"/>
  <c r="L443" i="10"/>
  <c r="M406" i="12"/>
  <c r="O405" i="12"/>
  <c r="P405" i="12"/>
  <c r="R405" i="12"/>
  <c r="Q405" i="12"/>
  <c r="S405" i="12"/>
  <c r="F405" i="12"/>
  <c r="K405" i="12"/>
  <c r="L406" i="12"/>
  <c r="O442" i="10"/>
  <c r="Q442" i="10"/>
  <c r="P442" i="10"/>
  <c r="M443" i="10"/>
  <c r="B443" i="10"/>
  <c r="R442" i="10"/>
  <c r="S442" i="10"/>
  <c r="H660" i="5"/>
  <c r="E661" i="5"/>
  <c r="F661" i="5"/>
  <c r="B662" i="5"/>
  <c r="N334" i="9"/>
  <c r="G333" i="9"/>
  <c r="D332" i="9"/>
  <c r="C332" i="9"/>
  <c r="J334" i="9"/>
  <c r="B406" i="12"/>
  <c r="J407" i="12"/>
  <c r="D442" i="10"/>
  <c r="N444" i="10"/>
  <c r="G443" i="10"/>
  <c r="C442" i="10"/>
  <c r="J444" i="10"/>
  <c r="D661" i="5"/>
  <c r="G662" i="5"/>
  <c r="C661" i="5"/>
  <c r="E333" i="9"/>
  <c r="H332" i="9"/>
  <c r="D405" i="12"/>
  <c r="N407" i="12"/>
  <c r="G406" i="12"/>
  <c r="C405" i="12"/>
  <c r="U405" i="12"/>
  <c r="V405" i="12"/>
  <c r="T442" i="10"/>
  <c r="E443" i="10"/>
  <c r="H442" i="10"/>
  <c r="U442" i="10"/>
  <c r="V442" i="10"/>
  <c r="F443" i="10"/>
  <c r="K443" i="10"/>
  <c r="L444" i="10"/>
  <c r="F333" i="9"/>
  <c r="K333" i="9"/>
  <c r="M334" i="9"/>
  <c r="H661" i="5"/>
  <c r="E662" i="5"/>
  <c r="F662" i="5"/>
  <c r="B663" i="5"/>
  <c r="E406" i="12"/>
  <c r="Q406" i="12"/>
  <c r="T405" i="12"/>
  <c r="H405" i="12"/>
  <c r="G663" i="5"/>
  <c r="D662" i="5"/>
  <c r="C662" i="5"/>
  <c r="L334" i="9"/>
  <c r="B334" i="9"/>
  <c r="M444" i="10"/>
  <c r="B444" i="10"/>
  <c r="P443" i="10"/>
  <c r="R443" i="10"/>
  <c r="Q443" i="10"/>
  <c r="O443" i="10"/>
  <c r="S443" i="10"/>
  <c r="R406" i="12"/>
  <c r="S406" i="12"/>
  <c r="P406" i="12"/>
  <c r="M407" i="12"/>
  <c r="O406" i="12"/>
  <c r="F406" i="12"/>
  <c r="K406" i="12"/>
  <c r="L407" i="12"/>
  <c r="N445" i="10"/>
  <c r="G444" i="10"/>
  <c r="D443" i="10"/>
  <c r="C443" i="10"/>
  <c r="J445" i="10"/>
  <c r="D333" i="9"/>
  <c r="N335" i="9"/>
  <c r="C333" i="9"/>
  <c r="G334" i="9"/>
  <c r="J335" i="9"/>
  <c r="H662" i="5"/>
  <c r="E663" i="5"/>
  <c r="F663" i="5"/>
  <c r="B664" i="5"/>
  <c r="B407" i="12"/>
  <c r="N408" i="12"/>
  <c r="E334" i="9"/>
  <c r="H333" i="9"/>
  <c r="D663" i="5"/>
  <c r="G664" i="5"/>
  <c r="C663" i="5"/>
  <c r="E444" i="10"/>
  <c r="T443" i="10"/>
  <c r="H443" i="10"/>
  <c r="U443" i="10"/>
  <c r="V443" i="10"/>
  <c r="F444" i="10"/>
  <c r="K444" i="10"/>
  <c r="L445" i="10"/>
  <c r="G407" i="12"/>
  <c r="D406" i="12"/>
  <c r="C406" i="12"/>
  <c r="J408" i="12"/>
  <c r="P444" i="10"/>
  <c r="O444" i="10"/>
  <c r="R444" i="10"/>
  <c r="S444" i="10"/>
  <c r="M445" i="10"/>
  <c r="B445" i="10"/>
  <c r="Q444" i="10"/>
  <c r="H663" i="5"/>
  <c r="E664" i="5"/>
  <c r="F664" i="5"/>
  <c r="B665" i="5"/>
  <c r="F334" i="9"/>
  <c r="K334" i="9"/>
  <c r="M335" i="9"/>
  <c r="T406" i="12"/>
  <c r="E407" i="12"/>
  <c r="U406" i="12"/>
  <c r="V406" i="12"/>
  <c r="H406" i="12"/>
  <c r="D444" i="10"/>
  <c r="G445" i="10"/>
  <c r="N446" i="10"/>
  <c r="C444" i="10"/>
  <c r="J446" i="10"/>
  <c r="D664" i="5"/>
  <c r="G665" i="5"/>
  <c r="C664" i="5"/>
  <c r="L335" i="9"/>
  <c r="B335" i="9"/>
  <c r="P407" i="12"/>
  <c r="F407" i="12"/>
  <c r="K407" i="12"/>
  <c r="L408" i="12"/>
  <c r="M408" i="12"/>
  <c r="B408" i="12"/>
  <c r="C407" i="12"/>
  <c r="H407" i="12"/>
  <c r="Q407" i="12"/>
  <c r="S407" i="12"/>
  <c r="O407" i="12"/>
  <c r="R407" i="12"/>
  <c r="H444" i="10"/>
  <c r="T444" i="10"/>
  <c r="U444" i="10"/>
  <c r="V444" i="10"/>
  <c r="F445" i="10"/>
  <c r="K445" i="10"/>
  <c r="L446" i="10"/>
  <c r="E445" i="10"/>
  <c r="H664" i="5"/>
  <c r="E665" i="5"/>
  <c r="F665" i="5"/>
  <c r="B666" i="5"/>
  <c r="N336" i="9"/>
  <c r="G335" i="9"/>
  <c r="D334" i="9"/>
  <c r="C334" i="9"/>
  <c r="J336" i="9"/>
  <c r="G408" i="12"/>
  <c r="U407" i="12"/>
  <c r="V407" i="12"/>
  <c r="E408" i="12"/>
  <c r="R408" i="12"/>
  <c r="T407" i="12"/>
  <c r="D407" i="12"/>
  <c r="N409" i="12"/>
  <c r="J409" i="12"/>
  <c r="Q408" i="12"/>
  <c r="G666" i="5"/>
  <c r="D665" i="5"/>
  <c r="C665" i="5"/>
  <c r="S445" i="10"/>
  <c r="R445" i="10"/>
  <c r="M446" i="10"/>
  <c r="B446" i="10"/>
  <c r="P445" i="10"/>
  <c r="Q445" i="10"/>
  <c r="O445" i="10"/>
  <c r="H334" i="9"/>
  <c r="E335" i="9"/>
  <c r="M409" i="12"/>
  <c r="F408" i="12"/>
  <c r="K408" i="12"/>
  <c r="L409" i="12"/>
  <c r="P408" i="12"/>
  <c r="S408" i="12"/>
  <c r="O408" i="12"/>
  <c r="D445" i="10"/>
  <c r="N447" i="10"/>
  <c r="G446" i="10"/>
  <c r="C445" i="10"/>
  <c r="J447" i="10"/>
  <c r="F335" i="9"/>
  <c r="K335" i="9"/>
  <c r="M336" i="9"/>
  <c r="H665" i="5"/>
  <c r="E666" i="5"/>
  <c r="F666" i="5"/>
  <c r="B667" i="5"/>
  <c r="B409" i="12"/>
  <c r="G409" i="12"/>
  <c r="L336" i="9"/>
  <c r="B336" i="9"/>
  <c r="T445" i="10"/>
  <c r="E446" i="10"/>
  <c r="U445" i="10"/>
  <c r="V445" i="10"/>
  <c r="F446" i="10"/>
  <c r="K446" i="10"/>
  <c r="L447" i="10"/>
  <c r="H445" i="10"/>
  <c r="D666" i="5"/>
  <c r="G667" i="5"/>
  <c r="C666" i="5"/>
  <c r="J410" i="12"/>
  <c r="C408" i="12"/>
  <c r="D408" i="12"/>
  <c r="N410" i="12"/>
  <c r="T408" i="12"/>
  <c r="E409" i="12"/>
  <c r="U408" i="12"/>
  <c r="V408" i="12"/>
  <c r="H408" i="12"/>
  <c r="P446" i="10"/>
  <c r="O446" i="10"/>
  <c r="R446" i="10"/>
  <c r="S446" i="10"/>
  <c r="Q446" i="10"/>
  <c r="M447" i="10"/>
  <c r="B447" i="10"/>
  <c r="D335" i="9"/>
  <c r="G336" i="9"/>
  <c r="N337" i="9"/>
  <c r="C335" i="9"/>
  <c r="J337" i="9"/>
  <c r="H666" i="5"/>
  <c r="E667" i="5"/>
  <c r="F667" i="5"/>
  <c r="B668" i="5"/>
  <c r="F409" i="12"/>
  <c r="K409" i="12"/>
  <c r="L410" i="12"/>
  <c r="R409" i="12"/>
  <c r="Q409" i="12"/>
  <c r="P409" i="12"/>
  <c r="O409" i="12"/>
  <c r="M410" i="12"/>
  <c r="S409" i="12"/>
  <c r="N448" i="10"/>
  <c r="G447" i="10"/>
  <c r="D446" i="10"/>
  <c r="C446" i="10"/>
  <c r="J448" i="10"/>
  <c r="E336" i="9"/>
  <c r="H335" i="9"/>
  <c r="D667" i="5"/>
  <c r="G668" i="5"/>
  <c r="C667" i="5"/>
  <c r="B410" i="12"/>
  <c r="J411" i="12"/>
  <c r="H667" i="5"/>
  <c r="E668" i="5"/>
  <c r="F668" i="5"/>
  <c r="B669" i="5"/>
  <c r="T446" i="10"/>
  <c r="E447" i="10"/>
  <c r="H446" i="10"/>
  <c r="U446" i="10"/>
  <c r="V446" i="10"/>
  <c r="F447" i="10"/>
  <c r="K447" i="10"/>
  <c r="L448" i="10"/>
  <c r="M337" i="9"/>
  <c r="F336" i="9"/>
  <c r="K336" i="9"/>
  <c r="C409" i="12"/>
  <c r="T409" i="12"/>
  <c r="D409" i="12"/>
  <c r="G410" i="12"/>
  <c r="N411" i="12"/>
  <c r="L337" i="9"/>
  <c r="B337" i="9"/>
  <c r="R447" i="10"/>
  <c r="Q447" i="10"/>
  <c r="S447" i="10"/>
  <c r="O447" i="10"/>
  <c r="P447" i="10"/>
  <c r="M448" i="10"/>
  <c r="B448" i="10"/>
  <c r="D668" i="5"/>
  <c r="G669" i="5"/>
  <c r="C668" i="5"/>
  <c r="U409" i="12"/>
  <c r="V409" i="12"/>
  <c r="E410" i="12"/>
  <c r="Q410" i="12"/>
  <c r="H409" i="12"/>
  <c r="N449" i="10"/>
  <c r="G448" i="10"/>
  <c r="D447" i="10"/>
  <c r="C447" i="10"/>
  <c r="J449" i="10"/>
  <c r="H668" i="5"/>
  <c r="E669" i="5"/>
  <c r="F669" i="5"/>
  <c r="B670" i="5"/>
  <c r="D336" i="9"/>
  <c r="N338" i="9"/>
  <c r="G337" i="9"/>
  <c r="C336" i="9"/>
  <c r="J338" i="9"/>
  <c r="S410" i="12"/>
  <c r="P410" i="12"/>
  <c r="M411" i="12"/>
  <c r="O410" i="12"/>
  <c r="R410" i="12"/>
  <c r="F410" i="12"/>
  <c r="K410" i="12"/>
  <c r="L411" i="12"/>
  <c r="B411" i="12"/>
  <c r="H447" i="10"/>
  <c r="E448" i="10"/>
  <c r="T447" i="10"/>
  <c r="U447" i="10"/>
  <c r="V447" i="10"/>
  <c r="F448" i="10"/>
  <c r="K448" i="10"/>
  <c r="L449" i="10"/>
  <c r="G670" i="5"/>
  <c r="D669" i="5"/>
  <c r="C669" i="5"/>
  <c r="H336" i="9"/>
  <c r="E337" i="9"/>
  <c r="C410" i="12"/>
  <c r="N412" i="12"/>
  <c r="G411" i="12"/>
  <c r="D410" i="12"/>
  <c r="J412" i="12"/>
  <c r="H669" i="5"/>
  <c r="E670" i="5"/>
  <c r="F670" i="5"/>
  <c r="B671" i="5"/>
  <c r="O448" i="10"/>
  <c r="M449" i="10"/>
  <c r="B449" i="10"/>
  <c r="R448" i="10"/>
  <c r="S448" i="10"/>
  <c r="P448" i="10"/>
  <c r="Q448" i="10"/>
  <c r="F337" i="9"/>
  <c r="K337" i="9"/>
  <c r="M338" i="9"/>
  <c r="U410" i="12"/>
  <c r="V410" i="12"/>
  <c r="T410" i="12"/>
  <c r="E411" i="12"/>
  <c r="H410" i="12"/>
  <c r="G449" i="10"/>
  <c r="N450" i="10"/>
  <c r="D448" i="10"/>
  <c r="C448" i="10"/>
  <c r="J450" i="10"/>
  <c r="B338" i="9"/>
  <c r="L338" i="9"/>
  <c r="D670" i="5"/>
  <c r="G671" i="5"/>
  <c r="C670" i="5"/>
  <c r="Q411" i="12"/>
  <c r="S411" i="12"/>
  <c r="O411" i="12"/>
  <c r="R411" i="12"/>
  <c r="P411" i="12"/>
  <c r="F411" i="12"/>
  <c r="K411" i="12"/>
  <c r="L412" i="12"/>
  <c r="M412" i="12"/>
  <c r="G338" i="9"/>
  <c r="N339" i="9"/>
  <c r="D337" i="9"/>
  <c r="C337" i="9"/>
  <c r="J339" i="9"/>
  <c r="T448" i="10"/>
  <c r="E449" i="10"/>
  <c r="H448" i="10"/>
  <c r="U448" i="10"/>
  <c r="V448" i="10"/>
  <c r="F449" i="10"/>
  <c r="K449" i="10"/>
  <c r="L450" i="10"/>
  <c r="H670" i="5"/>
  <c r="E671" i="5"/>
  <c r="F671" i="5"/>
  <c r="B672" i="5"/>
  <c r="B412" i="12"/>
  <c r="J413" i="12"/>
  <c r="G672" i="5"/>
  <c r="D671" i="5"/>
  <c r="C671" i="5"/>
  <c r="H337" i="9"/>
  <c r="E338" i="9"/>
  <c r="Q449" i="10"/>
  <c r="O449" i="10"/>
  <c r="S449" i="10"/>
  <c r="R449" i="10"/>
  <c r="P449" i="10"/>
  <c r="M450" i="10"/>
  <c r="B450" i="10"/>
  <c r="C411" i="12"/>
  <c r="E412" i="12"/>
  <c r="G412" i="12"/>
  <c r="N413" i="12"/>
  <c r="D411" i="12"/>
  <c r="G450" i="10"/>
  <c r="N451" i="10"/>
  <c r="D449" i="10"/>
  <c r="C449" i="10"/>
  <c r="J451" i="10"/>
  <c r="F338" i="9"/>
  <c r="K338" i="9"/>
  <c r="M339" i="9"/>
  <c r="H671" i="5"/>
  <c r="E672" i="5"/>
  <c r="F672" i="5"/>
  <c r="B673" i="5"/>
  <c r="H411" i="12"/>
  <c r="T411" i="12"/>
  <c r="U411" i="12"/>
  <c r="V411" i="12"/>
  <c r="P412" i="12"/>
  <c r="F412" i="12"/>
  <c r="K412" i="12"/>
  <c r="L413" i="12"/>
  <c r="O412" i="12"/>
  <c r="S412" i="12"/>
  <c r="M413" i="12"/>
  <c r="Q412" i="12"/>
  <c r="R412" i="12"/>
  <c r="L339" i="9"/>
  <c r="B339" i="9"/>
  <c r="H449" i="10"/>
  <c r="E450" i="10"/>
  <c r="T449" i="10"/>
  <c r="U449" i="10"/>
  <c r="V449" i="10"/>
  <c r="F450" i="10"/>
  <c r="K450" i="10"/>
  <c r="L451" i="10"/>
  <c r="D672" i="5"/>
  <c r="G673" i="5"/>
  <c r="C672" i="5"/>
  <c r="B413" i="12"/>
  <c r="J414" i="12"/>
  <c r="R450" i="10"/>
  <c r="Q450" i="10"/>
  <c r="S450" i="10"/>
  <c r="M451" i="10"/>
  <c r="B451" i="10"/>
  <c r="O450" i="10"/>
  <c r="P450" i="10"/>
  <c r="N340" i="9"/>
  <c r="G339" i="9"/>
  <c r="D338" i="9"/>
  <c r="C338" i="9"/>
  <c r="J340" i="9"/>
  <c r="H672" i="5"/>
  <c r="E673" i="5"/>
  <c r="F673" i="5"/>
  <c r="B674" i="5"/>
  <c r="N414" i="12"/>
  <c r="C412" i="12"/>
  <c r="G413" i="12"/>
  <c r="D412" i="12"/>
  <c r="E413" i="12"/>
  <c r="H412" i="12"/>
  <c r="T412" i="12"/>
  <c r="U412" i="12"/>
  <c r="V412" i="12"/>
  <c r="D450" i="10"/>
  <c r="G451" i="10"/>
  <c r="N452" i="10"/>
  <c r="C450" i="10"/>
  <c r="J452" i="10"/>
  <c r="H338" i="9"/>
  <c r="E339" i="9"/>
  <c r="D673" i="5"/>
  <c r="G674" i="5"/>
  <c r="C673" i="5"/>
  <c r="F413" i="12"/>
  <c r="K413" i="12"/>
  <c r="L414" i="12"/>
  <c r="O413" i="12"/>
  <c r="S413" i="12"/>
  <c r="M414" i="12"/>
  <c r="P413" i="12"/>
  <c r="R413" i="12"/>
  <c r="Q413" i="12"/>
  <c r="H673" i="5"/>
  <c r="E674" i="5"/>
  <c r="F674" i="5"/>
  <c r="B675" i="5"/>
  <c r="E451" i="10"/>
  <c r="H450" i="10"/>
  <c r="T450" i="10"/>
  <c r="U450" i="10"/>
  <c r="V450" i="10"/>
  <c r="F451" i="10"/>
  <c r="K451" i="10"/>
  <c r="L452" i="10"/>
  <c r="M340" i="9"/>
  <c r="F339" i="9"/>
  <c r="K339" i="9"/>
  <c r="B414" i="12"/>
  <c r="N415" i="12"/>
  <c r="L340" i="9"/>
  <c r="B340" i="9"/>
  <c r="S451" i="10"/>
  <c r="Q451" i="10"/>
  <c r="P451" i="10"/>
  <c r="R451" i="10"/>
  <c r="M452" i="10"/>
  <c r="B452" i="10"/>
  <c r="O451" i="10"/>
  <c r="D674" i="5"/>
  <c r="G675" i="5"/>
  <c r="C674" i="5"/>
  <c r="D413" i="12"/>
  <c r="J415" i="12"/>
  <c r="C413" i="12"/>
  <c r="E414" i="12"/>
  <c r="G414" i="12"/>
  <c r="H413" i="12"/>
  <c r="U413" i="12"/>
  <c r="V413" i="12"/>
  <c r="T413" i="12"/>
  <c r="D451" i="10"/>
  <c r="G452" i="10"/>
  <c r="N453" i="10"/>
  <c r="C451" i="10"/>
  <c r="J453" i="10"/>
  <c r="G340" i="9"/>
  <c r="N341" i="9"/>
  <c r="D339" i="9"/>
  <c r="C339" i="9"/>
  <c r="J341" i="9"/>
  <c r="H674" i="5"/>
  <c r="E675" i="5"/>
  <c r="F675" i="5"/>
  <c r="B676" i="5"/>
  <c r="P414" i="12"/>
  <c r="F414" i="12"/>
  <c r="K414" i="12"/>
  <c r="L415" i="12"/>
  <c r="R414" i="12"/>
  <c r="O414" i="12"/>
  <c r="S414" i="12"/>
  <c r="Q414" i="12"/>
  <c r="M415" i="12"/>
  <c r="E452" i="10"/>
  <c r="H451" i="10"/>
  <c r="U451" i="10"/>
  <c r="V451" i="10"/>
  <c r="F452" i="10"/>
  <c r="K452" i="10"/>
  <c r="L453" i="10"/>
  <c r="T451" i="10"/>
  <c r="H339" i="9"/>
  <c r="E340" i="9"/>
  <c r="G676" i="5"/>
  <c r="D675" i="5"/>
  <c r="C675" i="5"/>
  <c r="B415" i="12"/>
  <c r="O452" i="10"/>
  <c r="R452" i="10"/>
  <c r="S452" i="10"/>
  <c r="M453" i="10"/>
  <c r="B453" i="10"/>
  <c r="Q452" i="10"/>
  <c r="P452" i="10"/>
  <c r="H675" i="5"/>
  <c r="E676" i="5"/>
  <c r="F676" i="5"/>
  <c r="B677" i="5"/>
  <c r="M341" i="9"/>
  <c r="F340" i="9"/>
  <c r="K340" i="9"/>
  <c r="D414" i="12"/>
  <c r="G415" i="12"/>
  <c r="J416" i="12"/>
  <c r="N416" i="12"/>
  <c r="C414" i="12"/>
  <c r="N454" i="10"/>
  <c r="G453" i="10"/>
  <c r="D452" i="10"/>
  <c r="C452" i="10"/>
  <c r="J454" i="10"/>
  <c r="D676" i="5"/>
  <c r="G677" i="5"/>
  <c r="C676" i="5"/>
  <c r="B341" i="9"/>
  <c r="L341" i="9"/>
  <c r="E415" i="12"/>
  <c r="H414" i="12"/>
  <c r="T414" i="12"/>
  <c r="U414" i="12"/>
  <c r="V414" i="12"/>
  <c r="H452" i="10"/>
  <c r="T452" i="10"/>
  <c r="E453" i="10"/>
  <c r="U452" i="10"/>
  <c r="V452" i="10"/>
  <c r="F453" i="10"/>
  <c r="K453" i="10"/>
  <c r="L454" i="10"/>
  <c r="D340" i="9"/>
  <c r="G341" i="9"/>
  <c r="N342" i="9"/>
  <c r="C340" i="9"/>
  <c r="J342" i="9"/>
  <c r="H676" i="5"/>
  <c r="E677" i="5"/>
  <c r="F677" i="5"/>
  <c r="B678" i="5"/>
  <c r="S415" i="12"/>
  <c r="M416" i="12"/>
  <c r="O415" i="12"/>
  <c r="Q415" i="12"/>
  <c r="F415" i="12"/>
  <c r="K415" i="12"/>
  <c r="L416" i="12"/>
  <c r="B416" i="12"/>
  <c r="P415" i="12"/>
  <c r="R415" i="12"/>
  <c r="H340" i="9"/>
  <c r="E341" i="9"/>
  <c r="G678" i="5"/>
  <c r="D677" i="5"/>
  <c r="C677" i="5"/>
  <c r="O453" i="10"/>
  <c r="R453" i="10"/>
  <c r="P453" i="10"/>
  <c r="Q453" i="10"/>
  <c r="M454" i="10"/>
  <c r="B454" i="10"/>
  <c r="S453" i="10"/>
  <c r="D415" i="12"/>
  <c r="C415" i="12"/>
  <c r="N417" i="12"/>
  <c r="J417" i="12"/>
  <c r="G416" i="12"/>
  <c r="G454" i="10"/>
  <c r="D453" i="10"/>
  <c r="N455" i="10"/>
  <c r="C453" i="10"/>
  <c r="J455" i="10"/>
  <c r="H677" i="5"/>
  <c r="E678" i="5"/>
  <c r="F678" i="5"/>
  <c r="B679" i="5"/>
  <c r="M342" i="9"/>
  <c r="F341" i="9"/>
  <c r="K341" i="9"/>
  <c r="U415" i="12"/>
  <c r="V415" i="12"/>
  <c r="H415" i="12"/>
  <c r="E416" i="12"/>
  <c r="T415" i="12"/>
  <c r="D678" i="5"/>
  <c r="G679" i="5"/>
  <c r="C678" i="5"/>
  <c r="T453" i="10"/>
  <c r="E454" i="10"/>
  <c r="H453" i="10"/>
  <c r="U453" i="10"/>
  <c r="V453" i="10"/>
  <c r="F454" i="10"/>
  <c r="K454" i="10"/>
  <c r="L455" i="10"/>
  <c r="L342" i="9"/>
  <c r="B342" i="9"/>
  <c r="M417" i="12"/>
  <c r="R416" i="12"/>
  <c r="F416" i="12"/>
  <c r="K416" i="12"/>
  <c r="L417" i="12"/>
  <c r="Q416" i="12"/>
  <c r="P416" i="12"/>
  <c r="O416" i="12"/>
  <c r="S416" i="12"/>
  <c r="P454" i="10"/>
  <c r="S454" i="10"/>
  <c r="O454" i="10"/>
  <c r="M455" i="10"/>
  <c r="B455" i="10"/>
  <c r="Q454" i="10"/>
  <c r="R454" i="10"/>
  <c r="H678" i="5"/>
  <c r="E679" i="5"/>
  <c r="F679" i="5"/>
  <c r="B680" i="5"/>
  <c r="G342" i="9"/>
  <c r="N343" i="9"/>
  <c r="D341" i="9"/>
  <c r="C341" i="9"/>
  <c r="J343" i="9"/>
  <c r="B417" i="12"/>
  <c r="G417" i="12"/>
  <c r="E342" i="9"/>
  <c r="H341" i="9"/>
  <c r="D454" i="10"/>
  <c r="G455" i="10"/>
  <c r="N456" i="10"/>
  <c r="C454" i="10"/>
  <c r="J456" i="10"/>
  <c r="D679" i="5"/>
  <c r="G680" i="5"/>
  <c r="C679" i="5"/>
  <c r="D416" i="12"/>
  <c r="J418" i="12"/>
  <c r="C416" i="12"/>
  <c r="U416" i="12"/>
  <c r="V416" i="12"/>
  <c r="N418" i="12"/>
  <c r="H416" i="12"/>
  <c r="E455" i="10"/>
  <c r="H454" i="10"/>
  <c r="T454" i="10"/>
  <c r="U454" i="10"/>
  <c r="V454" i="10"/>
  <c r="F455" i="10"/>
  <c r="K455" i="10"/>
  <c r="L456" i="10"/>
  <c r="H679" i="5"/>
  <c r="E680" i="5"/>
  <c r="F680" i="5"/>
  <c r="B681" i="5"/>
  <c r="F342" i="9"/>
  <c r="K342" i="9"/>
  <c r="M343" i="9"/>
  <c r="T416" i="12"/>
  <c r="E417" i="12"/>
  <c r="S417" i="12"/>
  <c r="D680" i="5"/>
  <c r="G681" i="5"/>
  <c r="C680" i="5"/>
  <c r="L343" i="9"/>
  <c r="B343" i="9"/>
  <c r="R455" i="10"/>
  <c r="S455" i="10"/>
  <c r="P455" i="10"/>
  <c r="M456" i="10"/>
  <c r="B456" i="10"/>
  <c r="Q455" i="10"/>
  <c r="O455" i="10"/>
  <c r="P417" i="12"/>
  <c r="R417" i="12"/>
  <c r="O417" i="12"/>
  <c r="M418" i="12"/>
  <c r="Q417" i="12"/>
  <c r="F417" i="12"/>
  <c r="K417" i="12"/>
  <c r="L418" i="12"/>
  <c r="D455" i="10"/>
  <c r="G456" i="10"/>
  <c r="N457" i="10"/>
  <c r="C455" i="10"/>
  <c r="J457" i="10"/>
  <c r="H680" i="5"/>
  <c r="E681" i="5"/>
  <c r="F681" i="5"/>
  <c r="B682" i="5"/>
  <c r="N344" i="9"/>
  <c r="D342" i="9"/>
  <c r="G343" i="9"/>
  <c r="C342" i="9"/>
  <c r="J344" i="9"/>
  <c r="B418" i="12"/>
  <c r="N419" i="12"/>
  <c r="H455" i="10"/>
  <c r="E456" i="10"/>
  <c r="T455" i="10"/>
  <c r="U455" i="10"/>
  <c r="V455" i="10"/>
  <c r="F456" i="10"/>
  <c r="K456" i="10"/>
  <c r="L457" i="10"/>
  <c r="G682" i="5"/>
  <c r="D681" i="5"/>
  <c r="C681" i="5"/>
  <c r="H342" i="9"/>
  <c r="E343" i="9"/>
  <c r="C417" i="12"/>
  <c r="H417" i="12"/>
  <c r="G418" i="12"/>
  <c r="J419" i="12"/>
  <c r="D417" i="12"/>
  <c r="H681" i="5"/>
  <c r="E682" i="5"/>
  <c r="F682" i="5"/>
  <c r="B683" i="5"/>
  <c r="F343" i="9"/>
  <c r="K343" i="9"/>
  <c r="M344" i="9"/>
  <c r="O456" i="10"/>
  <c r="Q456" i="10"/>
  <c r="R456" i="10"/>
  <c r="P456" i="10"/>
  <c r="S456" i="10"/>
  <c r="M457" i="10"/>
  <c r="B457" i="10"/>
  <c r="U417" i="12"/>
  <c r="V417" i="12"/>
  <c r="E418" i="12"/>
  <c r="S418" i="12"/>
  <c r="T417" i="12"/>
  <c r="D456" i="10"/>
  <c r="N458" i="10"/>
  <c r="G457" i="10"/>
  <c r="C456" i="10"/>
  <c r="J458" i="10"/>
  <c r="L344" i="9"/>
  <c r="B344" i="9"/>
  <c r="G683" i="5"/>
  <c r="D682" i="5"/>
  <c r="C682" i="5"/>
  <c r="M419" i="12"/>
  <c r="O418" i="12"/>
  <c r="R418" i="12"/>
  <c r="Q418" i="12"/>
  <c r="F418" i="12"/>
  <c r="K418" i="12"/>
  <c r="L419" i="12"/>
  <c r="P418" i="12"/>
  <c r="E457" i="10"/>
  <c r="H456" i="10"/>
  <c r="T456" i="10"/>
  <c r="U456" i="10"/>
  <c r="V456" i="10"/>
  <c r="F457" i="10"/>
  <c r="K457" i="10"/>
  <c r="L458" i="10"/>
  <c r="H682" i="5"/>
  <c r="E683" i="5"/>
  <c r="F683" i="5"/>
  <c r="B684" i="5"/>
  <c r="D343" i="9"/>
  <c r="N345" i="9"/>
  <c r="G344" i="9"/>
  <c r="C343" i="9"/>
  <c r="J345" i="9"/>
  <c r="B419" i="12"/>
  <c r="G419" i="12"/>
  <c r="D683" i="5"/>
  <c r="G684" i="5"/>
  <c r="C683" i="5"/>
  <c r="E344" i="9"/>
  <c r="H343" i="9"/>
  <c r="R457" i="10"/>
  <c r="Q457" i="10"/>
  <c r="M458" i="10"/>
  <c r="B458" i="10"/>
  <c r="O457" i="10"/>
  <c r="P457" i="10"/>
  <c r="S457" i="10"/>
  <c r="C418" i="12"/>
  <c r="T418" i="12"/>
  <c r="D418" i="12"/>
  <c r="N420" i="12"/>
  <c r="J420" i="12"/>
  <c r="U418" i="12"/>
  <c r="V418" i="12"/>
  <c r="E419" i="12"/>
  <c r="Q419" i="12"/>
  <c r="H418" i="12"/>
  <c r="N459" i="10"/>
  <c r="D457" i="10"/>
  <c r="G458" i="10"/>
  <c r="C457" i="10"/>
  <c r="J459" i="10"/>
  <c r="F344" i="9"/>
  <c r="K344" i="9"/>
  <c r="M345" i="9"/>
  <c r="H683" i="5"/>
  <c r="E684" i="5"/>
  <c r="F684" i="5"/>
  <c r="B685" i="5"/>
  <c r="R419" i="12"/>
  <c r="F419" i="12"/>
  <c r="K419" i="12"/>
  <c r="L420" i="12"/>
  <c r="O419" i="12"/>
  <c r="M420" i="12"/>
  <c r="S419" i="12"/>
  <c r="P419" i="12"/>
  <c r="L345" i="9"/>
  <c r="B345" i="9"/>
  <c r="T457" i="10"/>
  <c r="E458" i="10"/>
  <c r="H457" i="10"/>
  <c r="U457" i="10"/>
  <c r="V457" i="10"/>
  <c r="F458" i="10"/>
  <c r="K458" i="10"/>
  <c r="L459" i="10"/>
  <c r="G685" i="5"/>
  <c r="D684" i="5"/>
  <c r="C684" i="5"/>
  <c r="B420" i="12"/>
  <c r="J421" i="12"/>
  <c r="P458" i="10"/>
  <c r="R458" i="10"/>
  <c r="O458" i="10"/>
  <c r="S458" i="10"/>
  <c r="Q458" i="10"/>
  <c r="M459" i="10"/>
  <c r="B459" i="10"/>
  <c r="N346" i="9"/>
  <c r="G345" i="9"/>
  <c r="D344" i="9"/>
  <c r="C344" i="9"/>
  <c r="J346" i="9"/>
  <c r="H684" i="5"/>
  <c r="E685" i="5"/>
  <c r="F685" i="5"/>
  <c r="B686" i="5"/>
  <c r="G420" i="12"/>
  <c r="D419" i="12"/>
  <c r="N421" i="12"/>
  <c r="C419" i="12"/>
  <c r="G459" i="10"/>
  <c r="D458" i="10"/>
  <c r="N460" i="10"/>
  <c r="C458" i="10"/>
  <c r="J460" i="10"/>
  <c r="D685" i="5"/>
  <c r="G686" i="5"/>
  <c r="C685" i="5"/>
  <c r="H344" i="9"/>
  <c r="E345" i="9"/>
  <c r="T419" i="12"/>
  <c r="U419" i="12"/>
  <c r="V419" i="12"/>
  <c r="E420" i="12"/>
  <c r="H419" i="12"/>
  <c r="M346" i="9"/>
  <c r="F345" i="9"/>
  <c r="K345" i="9"/>
  <c r="T458" i="10"/>
  <c r="E459" i="10"/>
  <c r="H458" i="10"/>
  <c r="U458" i="10"/>
  <c r="V458" i="10"/>
  <c r="F459" i="10"/>
  <c r="K459" i="10"/>
  <c r="L460" i="10"/>
  <c r="H685" i="5"/>
  <c r="E686" i="5"/>
  <c r="F686" i="5"/>
  <c r="B687" i="5"/>
  <c r="S420" i="12"/>
  <c r="F420" i="12"/>
  <c r="K420" i="12"/>
  <c r="L421" i="12"/>
  <c r="M421" i="12"/>
  <c r="Q420" i="12"/>
  <c r="P420" i="12"/>
  <c r="O420" i="12"/>
  <c r="R420" i="12"/>
  <c r="G687" i="5"/>
  <c r="D686" i="5"/>
  <c r="C686" i="5"/>
  <c r="M460" i="10"/>
  <c r="B460" i="10"/>
  <c r="R459" i="10"/>
  <c r="O459" i="10"/>
  <c r="Q459" i="10"/>
  <c r="S459" i="10"/>
  <c r="P459" i="10"/>
  <c r="B346" i="9"/>
  <c r="L346" i="9"/>
  <c r="B421" i="12"/>
  <c r="J422" i="12"/>
  <c r="D459" i="10"/>
  <c r="N461" i="10"/>
  <c r="G460" i="10"/>
  <c r="C459" i="10"/>
  <c r="J461" i="10"/>
  <c r="D345" i="9"/>
  <c r="G346" i="9"/>
  <c r="N347" i="9"/>
  <c r="C345" i="9"/>
  <c r="J347" i="9"/>
  <c r="H686" i="5"/>
  <c r="E687" i="5"/>
  <c r="F687" i="5"/>
  <c r="B688" i="5"/>
  <c r="N422" i="12"/>
  <c r="C420" i="12"/>
  <c r="G421" i="12"/>
  <c r="D420" i="12"/>
  <c r="U420" i="12"/>
  <c r="V420" i="12"/>
  <c r="T420" i="12"/>
  <c r="H420" i="12"/>
  <c r="E421" i="12"/>
  <c r="T459" i="10"/>
  <c r="E460" i="10"/>
  <c r="H459" i="10"/>
  <c r="U459" i="10"/>
  <c r="V459" i="10"/>
  <c r="F460" i="10"/>
  <c r="K460" i="10"/>
  <c r="L461" i="10"/>
  <c r="H345" i="9"/>
  <c r="E346" i="9"/>
  <c r="D687" i="5"/>
  <c r="G688" i="5"/>
  <c r="C687" i="5"/>
  <c r="M422" i="12"/>
  <c r="P421" i="12"/>
  <c r="S421" i="12"/>
  <c r="O421" i="12"/>
  <c r="R421" i="12"/>
  <c r="F421" i="12"/>
  <c r="K421" i="12"/>
  <c r="L422" i="12"/>
  <c r="B422" i="12"/>
  <c r="Q421" i="12"/>
  <c r="M347" i="9"/>
  <c r="F346" i="9"/>
  <c r="K346" i="9"/>
  <c r="S460" i="10"/>
  <c r="P460" i="10"/>
  <c r="M461" i="10"/>
  <c r="B461" i="10"/>
  <c r="O460" i="10"/>
  <c r="Q460" i="10"/>
  <c r="R460" i="10"/>
  <c r="H687" i="5"/>
  <c r="E688" i="5"/>
  <c r="F688" i="5"/>
  <c r="B689" i="5"/>
  <c r="C421" i="12"/>
  <c r="D421" i="12"/>
  <c r="N423" i="12"/>
  <c r="G422" i="12"/>
  <c r="J423" i="12"/>
  <c r="N462" i="10"/>
  <c r="D460" i="10"/>
  <c r="G461" i="10"/>
  <c r="C460" i="10"/>
  <c r="J462" i="10"/>
  <c r="L347" i="9"/>
  <c r="B347" i="9"/>
  <c r="D688" i="5"/>
  <c r="G689" i="5"/>
  <c r="C688" i="5"/>
  <c r="U421" i="12"/>
  <c r="V421" i="12"/>
  <c r="E422" i="12"/>
  <c r="H421" i="12"/>
  <c r="T421" i="12"/>
  <c r="E461" i="10"/>
  <c r="H460" i="10"/>
  <c r="T460" i="10"/>
  <c r="U460" i="10"/>
  <c r="V460" i="10"/>
  <c r="F461" i="10"/>
  <c r="K461" i="10"/>
  <c r="L462" i="10"/>
  <c r="H688" i="5"/>
  <c r="E689" i="5"/>
  <c r="F689" i="5"/>
  <c r="B690" i="5"/>
  <c r="G347" i="9"/>
  <c r="D346" i="9"/>
  <c r="N348" i="9"/>
  <c r="C346" i="9"/>
  <c r="J348" i="9"/>
  <c r="Q422" i="12"/>
  <c r="R422" i="12"/>
  <c r="P422" i="12"/>
  <c r="S422" i="12"/>
  <c r="M423" i="12"/>
  <c r="F422" i="12"/>
  <c r="K422" i="12"/>
  <c r="L423" i="12"/>
  <c r="B423" i="12"/>
  <c r="J424" i="12"/>
  <c r="O422" i="12"/>
  <c r="D689" i="5"/>
  <c r="G690" i="5"/>
  <c r="C689" i="5"/>
  <c r="H346" i="9"/>
  <c r="E347" i="9"/>
  <c r="P461" i="10"/>
  <c r="S461" i="10"/>
  <c r="Q461" i="10"/>
  <c r="R461" i="10"/>
  <c r="O461" i="10"/>
  <c r="M462" i="10"/>
  <c r="B462" i="10"/>
  <c r="G423" i="12"/>
  <c r="N424" i="12"/>
  <c r="D422" i="12"/>
  <c r="C422" i="12"/>
  <c r="U422" i="12"/>
  <c r="V422" i="12"/>
  <c r="D461" i="10"/>
  <c r="G462" i="10"/>
  <c r="N463" i="10"/>
  <c r="C461" i="10"/>
  <c r="J463" i="10"/>
  <c r="F347" i="9"/>
  <c r="K347" i="9"/>
  <c r="M348" i="9"/>
  <c r="H689" i="5"/>
  <c r="E690" i="5"/>
  <c r="F690" i="5"/>
  <c r="B691" i="5"/>
  <c r="T422" i="12"/>
  <c r="E423" i="12"/>
  <c r="P423" i="12"/>
  <c r="H422" i="12"/>
  <c r="L348" i="9"/>
  <c r="B348" i="9"/>
  <c r="T461" i="10"/>
  <c r="H461" i="10"/>
  <c r="E462" i="10"/>
  <c r="U461" i="10"/>
  <c r="V461" i="10"/>
  <c r="F462" i="10"/>
  <c r="K462" i="10"/>
  <c r="L463" i="10"/>
  <c r="G691" i="5"/>
  <c r="D690" i="5"/>
  <c r="C690" i="5"/>
  <c r="Q423" i="12"/>
  <c r="R423" i="12"/>
  <c r="M424" i="12"/>
  <c r="F423" i="12"/>
  <c r="K423" i="12"/>
  <c r="L424" i="12"/>
  <c r="B424" i="12"/>
  <c r="C423" i="12"/>
  <c r="E424" i="12"/>
  <c r="M425" i="12"/>
  <c r="O423" i="12"/>
  <c r="S423" i="12"/>
  <c r="R462" i="10"/>
  <c r="M463" i="10"/>
  <c r="B463" i="10"/>
  <c r="P462" i="10"/>
  <c r="S462" i="10"/>
  <c r="Q462" i="10"/>
  <c r="O462" i="10"/>
  <c r="N349" i="9"/>
  <c r="G348" i="9"/>
  <c r="D347" i="9"/>
  <c r="C347" i="9"/>
  <c r="J349" i="9"/>
  <c r="H690" i="5"/>
  <c r="E691" i="5"/>
  <c r="F691" i="5"/>
  <c r="B692" i="5"/>
  <c r="H423" i="12"/>
  <c r="N425" i="12"/>
  <c r="F424" i="12"/>
  <c r="K424" i="12"/>
  <c r="L425" i="12"/>
  <c r="B425" i="12"/>
  <c r="G424" i="12"/>
  <c r="P424" i="12"/>
  <c r="T423" i="12"/>
  <c r="U423" i="12"/>
  <c r="V423" i="12"/>
  <c r="J425" i="12"/>
  <c r="D423" i="12"/>
  <c r="G463" i="10"/>
  <c r="N464" i="10"/>
  <c r="D462" i="10"/>
  <c r="C462" i="10"/>
  <c r="J464" i="10"/>
  <c r="H347" i="9"/>
  <c r="E348" i="9"/>
  <c r="D691" i="5"/>
  <c r="G692" i="5"/>
  <c r="C691" i="5"/>
  <c r="Q424" i="12"/>
  <c r="O424" i="12"/>
  <c r="S424" i="12"/>
  <c r="R424" i="12"/>
  <c r="N426" i="12"/>
  <c r="G425" i="12"/>
  <c r="D424" i="12"/>
  <c r="J426" i="12"/>
  <c r="C424" i="12"/>
  <c r="E463" i="10"/>
  <c r="H462" i="10"/>
  <c r="U462" i="10"/>
  <c r="V462" i="10"/>
  <c r="F463" i="10"/>
  <c r="K463" i="10"/>
  <c r="L464" i="10"/>
  <c r="T462" i="10"/>
  <c r="H691" i="5"/>
  <c r="E692" i="5"/>
  <c r="F692" i="5"/>
  <c r="B693" i="5"/>
  <c r="M349" i="9"/>
  <c r="F348" i="9"/>
  <c r="K348" i="9"/>
  <c r="E425" i="12"/>
  <c r="T424" i="12"/>
  <c r="U424" i="12"/>
  <c r="V424" i="12"/>
  <c r="H424" i="12"/>
  <c r="D692" i="5"/>
  <c r="G693" i="5"/>
  <c r="C692" i="5"/>
  <c r="L349" i="9"/>
  <c r="B349" i="9"/>
  <c r="R463" i="10"/>
  <c r="M464" i="10"/>
  <c r="B464" i="10"/>
  <c r="P463" i="10"/>
  <c r="Q463" i="10"/>
  <c r="S463" i="10"/>
  <c r="O463" i="10"/>
  <c r="M426" i="12"/>
  <c r="O425" i="12"/>
  <c r="S425" i="12"/>
  <c r="Q425" i="12"/>
  <c r="F425" i="12"/>
  <c r="K425" i="12"/>
  <c r="L426" i="12"/>
  <c r="P425" i="12"/>
  <c r="R425" i="12"/>
  <c r="N465" i="10"/>
  <c r="G464" i="10"/>
  <c r="D463" i="10"/>
  <c r="C463" i="10"/>
  <c r="J465" i="10"/>
  <c r="G349" i="9"/>
  <c r="D348" i="9"/>
  <c r="N350" i="9"/>
  <c r="C348" i="9"/>
  <c r="J350" i="9"/>
  <c r="H692" i="5"/>
  <c r="E693" i="5"/>
  <c r="F693" i="5"/>
  <c r="B694" i="5"/>
  <c r="B426" i="12"/>
  <c r="G426" i="12"/>
  <c r="G694" i="5"/>
  <c r="D693" i="5"/>
  <c r="C693" i="5"/>
  <c r="E464" i="10"/>
  <c r="T463" i="10"/>
  <c r="H463" i="10"/>
  <c r="U463" i="10"/>
  <c r="V463" i="10"/>
  <c r="F464" i="10"/>
  <c r="K464" i="10"/>
  <c r="L465" i="10"/>
  <c r="H348" i="9"/>
  <c r="E349" i="9"/>
  <c r="N427" i="12"/>
  <c r="D425" i="12"/>
  <c r="C425" i="12"/>
  <c r="E426" i="12"/>
  <c r="J427" i="12"/>
  <c r="H425" i="12"/>
  <c r="T425" i="12"/>
  <c r="U425" i="12"/>
  <c r="V425" i="12"/>
  <c r="S464" i="10"/>
  <c r="R464" i="10"/>
  <c r="O464" i="10"/>
  <c r="M465" i="10"/>
  <c r="B465" i="10"/>
  <c r="P464" i="10"/>
  <c r="Q464" i="10"/>
  <c r="F349" i="9"/>
  <c r="K349" i="9"/>
  <c r="M350" i="9"/>
  <c r="H693" i="5"/>
  <c r="E694" i="5"/>
  <c r="F694" i="5"/>
  <c r="B695" i="5"/>
  <c r="R426" i="12"/>
  <c r="O426" i="12"/>
  <c r="F426" i="12"/>
  <c r="K426" i="12"/>
  <c r="L427" i="12"/>
  <c r="M427" i="12"/>
  <c r="P426" i="12"/>
  <c r="S426" i="12"/>
  <c r="Q426" i="12"/>
  <c r="L350" i="9"/>
  <c r="B350" i="9"/>
  <c r="D464" i="10"/>
  <c r="N466" i="10"/>
  <c r="G465" i="10"/>
  <c r="C464" i="10"/>
  <c r="J466" i="10"/>
  <c r="G695" i="5"/>
  <c r="D694" i="5"/>
  <c r="C694" i="5"/>
  <c r="B427" i="12"/>
  <c r="C426" i="12"/>
  <c r="E465" i="10"/>
  <c r="T464" i="10"/>
  <c r="H464" i="10"/>
  <c r="U464" i="10"/>
  <c r="V464" i="10"/>
  <c r="F465" i="10"/>
  <c r="K465" i="10"/>
  <c r="L466" i="10"/>
  <c r="D349" i="9"/>
  <c r="N351" i="9"/>
  <c r="G350" i="9"/>
  <c r="C349" i="9"/>
  <c r="J351" i="9"/>
  <c r="H694" i="5"/>
  <c r="E695" i="5"/>
  <c r="F695" i="5"/>
  <c r="B696" i="5"/>
  <c r="G427" i="12"/>
  <c r="N428" i="12"/>
  <c r="D426" i="12"/>
  <c r="J428" i="12"/>
  <c r="T426" i="12"/>
  <c r="E427" i="12"/>
  <c r="U426" i="12"/>
  <c r="V426" i="12"/>
  <c r="H426" i="12"/>
  <c r="S465" i="10"/>
  <c r="Q465" i="10"/>
  <c r="M466" i="10"/>
  <c r="B466" i="10"/>
  <c r="O465" i="10"/>
  <c r="R465" i="10"/>
  <c r="P465" i="10"/>
  <c r="H349" i="9"/>
  <c r="E350" i="9"/>
  <c r="D695" i="5"/>
  <c r="G696" i="5"/>
  <c r="C695" i="5"/>
  <c r="S427" i="12"/>
  <c r="Q427" i="12"/>
  <c r="R427" i="12"/>
  <c r="P427" i="12"/>
  <c r="F427" i="12"/>
  <c r="K427" i="12"/>
  <c r="L428" i="12"/>
  <c r="O427" i="12"/>
  <c r="M428" i="12"/>
  <c r="M351" i="9"/>
  <c r="F350" i="9"/>
  <c r="K350" i="9"/>
  <c r="N467" i="10"/>
  <c r="D465" i="10"/>
  <c r="G466" i="10"/>
  <c r="C465" i="10"/>
  <c r="J467" i="10"/>
  <c r="H695" i="5"/>
  <c r="E696" i="5"/>
  <c r="F696" i="5"/>
  <c r="B697" i="5"/>
  <c r="B428" i="12"/>
  <c r="D427" i="12"/>
  <c r="H465" i="10"/>
  <c r="E466" i="10"/>
  <c r="T465" i="10"/>
  <c r="U465" i="10"/>
  <c r="V465" i="10"/>
  <c r="F466" i="10"/>
  <c r="K466" i="10"/>
  <c r="L467" i="10"/>
  <c r="G697" i="5"/>
  <c r="D696" i="5"/>
  <c r="C696" i="5"/>
  <c r="L351" i="9"/>
  <c r="B351" i="9"/>
  <c r="N429" i="12"/>
  <c r="J429" i="12"/>
  <c r="G428" i="12"/>
  <c r="C427" i="12"/>
  <c r="E428" i="12"/>
  <c r="H696" i="5"/>
  <c r="E697" i="5"/>
  <c r="F697" i="5"/>
  <c r="B698" i="5"/>
  <c r="N352" i="9"/>
  <c r="D350" i="9"/>
  <c r="G351" i="9"/>
  <c r="C350" i="9"/>
  <c r="J352" i="9"/>
  <c r="M467" i="10"/>
  <c r="B467" i="10"/>
  <c r="O466" i="10"/>
  <c r="R466" i="10"/>
  <c r="P466" i="10"/>
  <c r="S466" i="10"/>
  <c r="Q466" i="10"/>
  <c r="U427" i="12"/>
  <c r="V427" i="12"/>
  <c r="H427" i="12"/>
  <c r="T427" i="12"/>
  <c r="O428" i="12"/>
  <c r="M429" i="12"/>
  <c r="Q428" i="12"/>
  <c r="S428" i="12"/>
  <c r="P428" i="12"/>
  <c r="R428" i="12"/>
  <c r="F428" i="12"/>
  <c r="K428" i="12"/>
  <c r="L429" i="12"/>
  <c r="N468" i="10"/>
  <c r="G467" i="10"/>
  <c r="D466" i="10"/>
  <c r="C466" i="10"/>
  <c r="J468" i="10"/>
  <c r="E351" i="9"/>
  <c r="H350" i="9"/>
  <c r="G698" i="5"/>
  <c r="D697" i="5"/>
  <c r="C697" i="5"/>
  <c r="B429" i="12"/>
  <c r="D428" i="12"/>
  <c r="F351" i="9"/>
  <c r="K351" i="9"/>
  <c r="M352" i="9"/>
  <c r="T466" i="10"/>
  <c r="E467" i="10"/>
  <c r="H466" i="10"/>
  <c r="U466" i="10"/>
  <c r="V466" i="10"/>
  <c r="F467" i="10"/>
  <c r="K467" i="10"/>
  <c r="L468" i="10"/>
  <c r="H697" i="5"/>
  <c r="E698" i="5"/>
  <c r="F698" i="5"/>
  <c r="B699" i="5"/>
  <c r="J430" i="12"/>
  <c r="N430" i="12"/>
  <c r="C428" i="12"/>
  <c r="T428" i="12"/>
  <c r="G429" i="12"/>
  <c r="H428" i="12"/>
  <c r="U428" i="12"/>
  <c r="V428" i="12"/>
  <c r="E429" i="12"/>
  <c r="M468" i="10"/>
  <c r="B468" i="10"/>
  <c r="Q467" i="10"/>
  <c r="P467" i="10"/>
  <c r="S467" i="10"/>
  <c r="R467" i="10"/>
  <c r="O467" i="10"/>
  <c r="G699" i="5"/>
  <c r="D698" i="5"/>
  <c r="C698" i="5"/>
  <c r="L352" i="9"/>
  <c r="B352" i="9"/>
  <c r="S429" i="12"/>
  <c r="O429" i="12"/>
  <c r="Q429" i="12"/>
  <c r="P429" i="12"/>
  <c r="F429" i="12"/>
  <c r="K429" i="12"/>
  <c r="L430" i="12"/>
  <c r="R429" i="12"/>
  <c r="M430" i="12"/>
  <c r="G468" i="10"/>
  <c r="D467" i="10"/>
  <c r="N469" i="10"/>
  <c r="C467" i="10"/>
  <c r="J469" i="10"/>
  <c r="D351" i="9"/>
  <c r="N353" i="9"/>
  <c r="C351" i="9"/>
  <c r="G352" i="9"/>
  <c r="J353" i="9"/>
  <c r="H698" i="5"/>
  <c r="E699" i="5"/>
  <c r="F699" i="5"/>
  <c r="B700" i="5"/>
  <c r="B430" i="12"/>
  <c r="D429" i="12"/>
  <c r="G700" i="5"/>
  <c r="D699" i="5"/>
  <c r="C701" i="5"/>
  <c r="H701" i="5"/>
  <c r="C699" i="5"/>
  <c r="H467" i="10"/>
  <c r="T467" i="10"/>
  <c r="E468" i="10"/>
  <c r="U467" i="10"/>
  <c r="V467" i="10"/>
  <c r="F468" i="10"/>
  <c r="K468" i="10"/>
  <c r="L469" i="10"/>
  <c r="E352" i="9"/>
  <c r="H351" i="9"/>
  <c r="J431" i="12"/>
  <c r="G430" i="12"/>
  <c r="C429" i="12"/>
  <c r="N431" i="12"/>
  <c r="F352" i="9"/>
  <c r="K352" i="9"/>
  <c r="M353" i="9"/>
  <c r="H699" i="5"/>
  <c r="E700" i="5"/>
  <c r="F700" i="5"/>
  <c r="B701" i="5"/>
  <c r="M469" i="10"/>
  <c r="B469" i="10"/>
  <c r="S468" i="10"/>
  <c r="P468" i="10"/>
  <c r="Q468" i="10"/>
  <c r="R468" i="10"/>
  <c r="O468" i="10"/>
  <c r="T429" i="12"/>
  <c r="E430" i="12"/>
  <c r="U429" i="12"/>
  <c r="V429" i="12"/>
  <c r="H429" i="12"/>
  <c r="G469" i="10"/>
  <c r="N470" i="10"/>
  <c r="D468" i="10"/>
  <c r="C468" i="10"/>
  <c r="J470" i="10"/>
  <c r="D700" i="5"/>
  <c r="D701" i="5"/>
  <c r="G701" i="5"/>
  <c r="C700" i="5"/>
  <c r="B353" i="9"/>
  <c r="L353" i="9"/>
  <c r="S430" i="12"/>
  <c r="F430" i="12"/>
  <c r="K430" i="12"/>
  <c r="L431" i="12"/>
  <c r="O430" i="12"/>
  <c r="M431" i="12"/>
  <c r="Q430" i="12"/>
  <c r="P430" i="12"/>
  <c r="R430" i="12"/>
  <c r="H468" i="10"/>
  <c r="E469" i="10"/>
  <c r="T468" i="10"/>
  <c r="U468" i="10"/>
  <c r="V468" i="10"/>
  <c r="F469" i="10"/>
  <c r="K469" i="10"/>
  <c r="L470" i="10"/>
  <c r="H700" i="5"/>
  <c r="E701" i="5"/>
  <c r="F701" i="5"/>
  <c r="G353" i="9"/>
  <c r="N354" i="9"/>
  <c r="D352" i="9"/>
  <c r="C352" i="9"/>
  <c r="J354" i="9"/>
  <c r="B431" i="12"/>
  <c r="N432" i="12"/>
  <c r="E353" i="9"/>
  <c r="H352" i="9"/>
  <c r="P469" i="10"/>
  <c r="R469" i="10"/>
  <c r="S469" i="10"/>
  <c r="Q469" i="10"/>
  <c r="O469" i="10"/>
  <c r="M470" i="10"/>
  <c r="B470" i="10"/>
  <c r="G431" i="12"/>
  <c r="C430" i="12"/>
  <c r="U430" i="12"/>
  <c r="V430" i="12"/>
  <c r="D430" i="12"/>
  <c r="J432" i="12"/>
  <c r="G470" i="10"/>
  <c r="D469" i="10"/>
  <c r="N471" i="10"/>
  <c r="C469" i="10"/>
  <c r="J471" i="10"/>
  <c r="M354" i="9"/>
  <c r="F353" i="9"/>
  <c r="K353" i="9"/>
  <c r="H430" i="12"/>
  <c r="T430" i="12"/>
  <c r="E431" i="12"/>
  <c r="P431" i="12"/>
  <c r="E470" i="10"/>
  <c r="T469" i="10"/>
  <c r="H469" i="10"/>
  <c r="U469" i="10"/>
  <c r="V469" i="10"/>
  <c r="F470" i="10"/>
  <c r="K470" i="10"/>
  <c r="L471" i="10"/>
  <c r="L354" i="9"/>
  <c r="B354" i="9"/>
  <c r="O431" i="12"/>
  <c r="R431" i="12"/>
  <c r="S431" i="12"/>
  <c r="Q431" i="12"/>
  <c r="F431" i="12"/>
  <c r="K431" i="12"/>
  <c r="L432" i="12"/>
  <c r="M432" i="12"/>
  <c r="D353" i="9"/>
  <c r="N355" i="9"/>
  <c r="G354" i="9"/>
  <c r="C353" i="9"/>
  <c r="J355" i="9"/>
  <c r="S470" i="10"/>
  <c r="O470" i="10"/>
  <c r="P470" i="10"/>
  <c r="M471" i="10"/>
  <c r="B471" i="10"/>
  <c r="Q470" i="10"/>
  <c r="R470" i="10"/>
  <c r="B432" i="12"/>
  <c r="D431" i="12"/>
  <c r="D470" i="10"/>
  <c r="G471" i="10"/>
  <c r="N472" i="10"/>
  <c r="C470" i="10"/>
  <c r="J472" i="10"/>
  <c r="H353" i="9"/>
  <c r="E354" i="9"/>
  <c r="C431" i="12"/>
  <c r="U431" i="12"/>
  <c r="V431" i="12"/>
  <c r="N433" i="12"/>
  <c r="J433" i="12"/>
  <c r="G432" i="12"/>
  <c r="E471" i="10"/>
  <c r="H470" i="10"/>
  <c r="T470" i="10"/>
  <c r="U470" i="10"/>
  <c r="V470" i="10"/>
  <c r="F471" i="10"/>
  <c r="K471" i="10"/>
  <c r="L472" i="10"/>
  <c r="F354" i="9"/>
  <c r="K354" i="9"/>
  <c r="M355" i="9"/>
  <c r="T431" i="12"/>
  <c r="E432" i="12"/>
  <c r="H431" i="12"/>
  <c r="L355" i="9"/>
  <c r="B355" i="9"/>
  <c r="P471" i="10"/>
  <c r="S471" i="10"/>
  <c r="Q471" i="10"/>
  <c r="O471" i="10"/>
  <c r="M472" i="10"/>
  <c r="B472" i="10"/>
  <c r="R471" i="10"/>
  <c r="O432" i="12"/>
  <c r="P432" i="12"/>
  <c r="R432" i="12"/>
  <c r="Q432" i="12"/>
  <c r="M433" i="12"/>
  <c r="S432" i="12"/>
  <c r="F432" i="12"/>
  <c r="K432" i="12"/>
  <c r="L433" i="12"/>
  <c r="N473" i="10"/>
  <c r="D471" i="10"/>
  <c r="G472" i="10"/>
  <c r="C471" i="10"/>
  <c r="J473" i="10"/>
  <c r="D354" i="9"/>
  <c r="N356" i="9"/>
  <c r="G355" i="9"/>
  <c r="C354" i="9"/>
  <c r="J356" i="9"/>
  <c r="B433" i="12"/>
  <c r="D432" i="12"/>
  <c r="T471" i="10"/>
  <c r="E472" i="10"/>
  <c r="H471" i="10"/>
  <c r="U471" i="10"/>
  <c r="V471" i="10"/>
  <c r="F472" i="10"/>
  <c r="K472" i="10"/>
  <c r="L473" i="10"/>
  <c r="H354" i="9"/>
  <c r="E355" i="9"/>
  <c r="J434" i="12"/>
  <c r="G433" i="12"/>
  <c r="C432" i="12"/>
  <c r="N434" i="12"/>
  <c r="F355" i="9"/>
  <c r="K355" i="9"/>
  <c r="M356" i="9"/>
  <c r="O472" i="10"/>
  <c r="R472" i="10"/>
  <c r="P472" i="10"/>
  <c r="Q472" i="10"/>
  <c r="S472" i="10"/>
  <c r="M473" i="10"/>
  <c r="B473" i="10"/>
  <c r="U432" i="12"/>
  <c r="V432" i="12"/>
  <c r="H432" i="12"/>
  <c r="T432" i="12"/>
  <c r="E433" i="12"/>
  <c r="D472" i="10"/>
  <c r="G473" i="10"/>
  <c r="N474" i="10"/>
  <c r="C472" i="10"/>
  <c r="J474" i="10"/>
  <c r="B356" i="9"/>
  <c r="L356" i="9"/>
  <c r="Q433" i="12"/>
  <c r="O433" i="12"/>
  <c r="R433" i="12"/>
  <c r="M434" i="12"/>
  <c r="F433" i="12"/>
  <c r="K433" i="12"/>
  <c r="L434" i="12"/>
  <c r="B434" i="12"/>
  <c r="P433" i="12"/>
  <c r="S433" i="12"/>
  <c r="D355" i="9"/>
  <c r="N357" i="9"/>
  <c r="G356" i="9"/>
  <c r="C355" i="9"/>
  <c r="J357" i="9"/>
  <c r="T472" i="10"/>
  <c r="H472" i="10"/>
  <c r="E473" i="10"/>
  <c r="U472" i="10"/>
  <c r="V472" i="10"/>
  <c r="F473" i="10"/>
  <c r="K473" i="10"/>
  <c r="L474" i="10"/>
  <c r="C433" i="12"/>
  <c r="D433" i="12"/>
  <c r="G434" i="12"/>
  <c r="J435" i="12"/>
  <c r="N435" i="12"/>
  <c r="H355" i="9"/>
  <c r="E356" i="9"/>
  <c r="P473" i="10"/>
  <c r="Q473" i="10"/>
  <c r="O473" i="10"/>
  <c r="S473" i="10"/>
  <c r="R473" i="10"/>
  <c r="M474" i="10"/>
  <c r="B474" i="10"/>
  <c r="U433" i="12"/>
  <c r="V433" i="12"/>
  <c r="E434" i="12"/>
  <c r="H433" i="12"/>
  <c r="T433" i="12"/>
  <c r="G474" i="10"/>
  <c r="N475" i="10"/>
  <c r="D473" i="10"/>
  <c r="C473" i="10"/>
  <c r="J475" i="10"/>
  <c r="M357" i="9"/>
  <c r="F356" i="9"/>
  <c r="K356" i="9"/>
  <c r="Q434" i="12"/>
  <c r="F434" i="12"/>
  <c r="K434" i="12"/>
  <c r="L435" i="12"/>
  <c r="M435" i="12"/>
  <c r="O434" i="12"/>
  <c r="R434" i="12"/>
  <c r="P434" i="12"/>
  <c r="S434" i="12"/>
  <c r="H473" i="10"/>
  <c r="E474" i="10"/>
  <c r="T473" i="10"/>
  <c r="U473" i="10"/>
  <c r="V473" i="10"/>
  <c r="F474" i="10"/>
  <c r="K474" i="10"/>
  <c r="L475" i="10"/>
  <c r="L357" i="9"/>
  <c r="B357" i="9"/>
  <c r="B435" i="12"/>
  <c r="G435" i="12"/>
  <c r="N358" i="9"/>
  <c r="G357" i="9"/>
  <c r="D356" i="9"/>
  <c r="C356" i="9"/>
  <c r="J358" i="9"/>
  <c r="R474" i="10"/>
  <c r="O474" i="10"/>
  <c r="M475" i="10"/>
  <c r="B475" i="10"/>
  <c r="P474" i="10"/>
  <c r="Q474" i="10"/>
  <c r="S474" i="10"/>
  <c r="D434" i="12"/>
  <c r="N436" i="12"/>
  <c r="C434" i="12"/>
  <c r="U434" i="12"/>
  <c r="V434" i="12"/>
  <c r="J436" i="12"/>
  <c r="H434" i="12"/>
  <c r="G475" i="10"/>
  <c r="N476" i="10"/>
  <c r="D474" i="10"/>
  <c r="C474" i="10"/>
  <c r="J476" i="10"/>
  <c r="E357" i="9"/>
  <c r="H356" i="9"/>
  <c r="T434" i="12"/>
  <c r="E435" i="12"/>
  <c r="T474" i="10"/>
  <c r="H474" i="10"/>
  <c r="E475" i="10"/>
  <c r="U474" i="10"/>
  <c r="V474" i="10"/>
  <c r="F475" i="10"/>
  <c r="K475" i="10"/>
  <c r="L476" i="10"/>
  <c r="M358" i="9"/>
  <c r="F357" i="9"/>
  <c r="K357" i="9"/>
  <c r="Q435" i="12"/>
  <c r="P435" i="12"/>
  <c r="F435" i="12"/>
  <c r="K435" i="12"/>
  <c r="L436" i="12"/>
  <c r="S435" i="12"/>
  <c r="M436" i="12"/>
  <c r="O435" i="12"/>
  <c r="R435" i="12"/>
  <c r="L358" i="9"/>
  <c r="B358" i="9"/>
  <c r="S475" i="10"/>
  <c r="O475" i="10"/>
  <c r="P475" i="10"/>
  <c r="R475" i="10"/>
  <c r="M476" i="10"/>
  <c r="B476" i="10"/>
  <c r="Q475" i="10"/>
  <c r="B436" i="12"/>
  <c r="C435" i="12"/>
  <c r="T435" i="12"/>
  <c r="D475" i="10"/>
  <c r="N477" i="10"/>
  <c r="G476" i="10"/>
  <c r="C475" i="10"/>
  <c r="J477" i="10"/>
  <c r="G358" i="9"/>
  <c r="D357" i="9"/>
  <c r="N359" i="9"/>
  <c r="C357" i="9"/>
  <c r="J359" i="9"/>
  <c r="G436" i="12"/>
  <c r="E436" i="12"/>
  <c r="M437" i="12"/>
  <c r="H435" i="12"/>
  <c r="D435" i="12"/>
  <c r="J437" i="12"/>
  <c r="N437" i="12"/>
  <c r="U435" i="12"/>
  <c r="V435" i="12"/>
  <c r="E476" i="10"/>
  <c r="H475" i="10"/>
  <c r="T475" i="10"/>
  <c r="U475" i="10"/>
  <c r="V475" i="10"/>
  <c r="F476" i="10"/>
  <c r="K476" i="10"/>
  <c r="L477" i="10"/>
  <c r="H357" i="9"/>
  <c r="E358" i="9"/>
  <c r="R436" i="12"/>
  <c r="F436" i="12"/>
  <c r="K436" i="12"/>
  <c r="L437" i="12"/>
  <c r="B437" i="12"/>
  <c r="G437" i="12"/>
  <c r="S436" i="12"/>
  <c r="Q436" i="12"/>
  <c r="P436" i="12"/>
  <c r="O436" i="12"/>
  <c r="R476" i="10"/>
  <c r="O476" i="10"/>
  <c r="P476" i="10"/>
  <c r="S476" i="10"/>
  <c r="Q476" i="10"/>
  <c r="M477" i="10"/>
  <c r="B477" i="10"/>
  <c r="M359" i="9"/>
  <c r="F358" i="9"/>
  <c r="K358" i="9"/>
  <c r="C436" i="12"/>
  <c r="U436" i="12"/>
  <c r="V436" i="12"/>
  <c r="D436" i="12"/>
  <c r="N438" i="12"/>
  <c r="J438" i="12"/>
  <c r="G477" i="10"/>
  <c r="D476" i="10"/>
  <c r="N478" i="10"/>
  <c r="C476" i="10"/>
  <c r="J478" i="10"/>
  <c r="L359" i="9"/>
  <c r="B359" i="9"/>
  <c r="H436" i="12"/>
  <c r="T436" i="12"/>
  <c r="E437" i="12"/>
  <c r="O437" i="12"/>
  <c r="T476" i="10"/>
  <c r="H476" i="10"/>
  <c r="E477" i="10"/>
  <c r="U476" i="10"/>
  <c r="V476" i="10"/>
  <c r="F477" i="10"/>
  <c r="K477" i="10"/>
  <c r="L478" i="10"/>
  <c r="D358" i="9"/>
  <c r="N360" i="9"/>
  <c r="G359" i="9"/>
  <c r="C358" i="9"/>
  <c r="J360" i="9"/>
  <c r="F437" i="12"/>
  <c r="K437" i="12"/>
  <c r="L438" i="12"/>
  <c r="P437" i="12"/>
  <c r="R437" i="12"/>
  <c r="S437" i="12"/>
  <c r="Q437" i="12"/>
  <c r="M438" i="12"/>
  <c r="S477" i="10"/>
  <c r="R477" i="10"/>
  <c r="O477" i="10"/>
  <c r="M478" i="10"/>
  <c r="B478" i="10"/>
  <c r="Q477" i="10"/>
  <c r="P477" i="10"/>
  <c r="H358" i="9"/>
  <c r="E359" i="9"/>
  <c r="B438" i="12"/>
  <c r="J439" i="12"/>
  <c r="D477" i="10"/>
  <c r="N479" i="10"/>
  <c r="G478" i="10"/>
  <c r="C477" i="10"/>
  <c r="J479" i="10"/>
  <c r="M360" i="9"/>
  <c r="F359" i="9"/>
  <c r="K359" i="9"/>
  <c r="G438" i="12"/>
  <c r="N439" i="12"/>
  <c r="C437" i="12"/>
  <c r="D437" i="12"/>
  <c r="E438" i="12"/>
  <c r="U437" i="12"/>
  <c r="V437" i="12"/>
  <c r="H437" i="12"/>
  <c r="T437" i="12"/>
  <c r="T477" i="10"/>
  <c r="E478" i="10"/>
  <c r="H477" i="10"/>
  <c r="U477" i="10"/>
  <c r="V477" i="10"/>
  <c r="F478" i="10"/>
  <c r="K478" i="10"/>
  <c r="L479" i="10"/>
  <c r="L360" i="9"/>
  <c r="B360" i="9"/>
  <c r="O438" i="12"/>
  <c r="P438" i="12"/>
  <c r="M439" i="12"/>
  <c r="S438" i="12"/>
  <c r="R438" i="12"/>
  <c r="Q438" i="12"/>
  <c r="F438" i="12"/>
  <c r="K438" i="12"/>
  <c r="L439" i="12"/>
  <c r="B439" i="12"/>
  <c r="G439" i="12"/>
  <c r="D359" i="9"/>
  <c r="G360" i="9"/>
  <c r="N361" i="9"/>
  <c r="C359" i="9"/>
  <c r="J361" i="9"/>
  <c r="P478" i="10"/>
  <c r="Q478" i="10"/>
  <c r="S478" i="10"/>
  <c r="O478" i="10"/>
  <c r="M479" i="10"/>
  <c r="B479" i="10"/>
  <c r="R478" i="10"/>
  <c r="C438" i="12"/>
  <c r="J440" i="12"/>
  <c r="N440" i="12"/>
  <c r="D438" i="12"/>
  <c r="T438" i="12"/>
  <c r="H438" i="12"/>
  <c r="U438" i="12"/>
  <c r="V438" i="12"/>
  <c r="E439" i="12"/>
  <c r="G479" i="10"/>
  <c r="N480" i="10"/>
  <c r="D478" i="10"/>
  <c r="C478" i="10"/>
  <c r="J480" i="10"/>
  <c r="H359" i="9"/>
  <c r="E360" i="9"/>
  <c r="Q439" i="12"/>
  <c r="S439" i="12"/>
  <c r="P439" i="12"/>
  <c r="F439" i="12"/>
  <c r="K439" i="12"/>
  <c r="L440" i="12"/>
  <c r="M440" i="12"/>
  <c r="O439" i="12"/>
  <c r="R439" i="12"/>
  <c r="H478" i="10"/>
  <c r="E479" i="10"/>
  <c r="T478" i="10"/>
  <c r="U478" i="10"/>
  <c r="V478" i="10"/>
  <c r="F479" i="10"/>
  <c r="K479" i="10"/>
  <c r="L480" i="10"/>
  <c r="M361" i="9"/>
  <c r="F360" i="9"/>
  <c r="K360" i="9"/>
  <c r="B440" i="12"/>
  <c r="N441" i="12"/>
  <c r="B361" i="9"/>
  <c r="L361" i="9"/>
  <c r="Q479" i="10"/>
  <c r="O479" i="10"/>
  <c r="M480" i="10"/>
  <c r="B480" i="10"/>
  <c r="S479" i="10"/>
  <c r="P479" i="10"/>
  <c r="R479" i="10"/>
  <c r="G440" i="12"/>
  <c r="C439" i="12"/>
  <c r="J441" i="12"/>
  <c r="D439" i="12"/>
  <c r="N481" i="10"/>
  <c r="G480" i="10"/>
  <c r="D479" i="10"/>
  <c r="C479" i="10"/>
  <c r="J481" i="10"/>
  <c r="D360" i="9"/>
  <c r="G361" i="9"/>
  <c r="N362" i="9"/>
  <c r="C360" i="9"/>
  <c r="J362" i="9"/>
  <c r="T439" i="12"/>
  <c r="U439" i="12"/>
  <c r="V439" i="12"/>
  <c r="H439" i="12"/>
  <c r="E440" i="12"/>
  <c r="H479" i="10"/>
  <c r="E480" i="10"/>
  <c r="T479" i="10"/>
  <c r="U479" i="10"/>
  <c r="V479" i="10"/>
  <c r="F480" i="10"/>
  <c r="K480" i="10"/>
  <c r="L481" i="10"/>
  <c r="H360" i="9"/>
  <c r="E361" i="9"/>
  <c r="P440" i="12"/>
  <c r="F440" i="12"/>
  <c r="K440" i="12"/>
  <c r="L441" i="12"/>
  <c r="Q440" i="12"/>
  <c r="O440" i="12"/>
  <c r="M441" i="12"/>
  <c r="R440" i="12"/>
  <c r="S440" i="12"/>
  <c r="M362" i="9"/>
  <c r="F361" i="9"/>
  <c r="K361" i="9"/>
  <c r="Q480" i="10"/>
  <c r="O480" i="10"/>
  <c r="M481" i="10"/>
  <c r="B481" i="10"/>
  <c r="S480" i="10"/>
  <c r="R480" i="10"/>
  <c r="P480" i="10"/>
  <c r="B441" i="12"/>
  <c r="D440" i="12"/>
  <c r="D480" i="10"/>
  <c r="N482" i="10"/>
  <c r="G481" i="10"/>
  <c r="C480" i="10"/>
  <c r="J482" i="10"/>
  <c r="B362" i="9"/>
  <c r="L362" i="9"/>
  <c r="G441" i="12"/>
  <c r="J442" i="12"/>
  <c r="N442" i="12"/>
  <c r="C440" i="12"/>
  <c r="U440" i="12"/>
  <c r="V440" i="12"/>
  <c r="D361" i="9"/>
  <c r="N363" i="9"/>
  <c r="G362" i="9"/>
  <c r="C361" i="9"/>
  <c r="J363" i="9"/>
  <c r="E481" i="10"/>
  <c r="H480" i="10"/>
  <c r="T480" i="10"/>
  <c r="U480" i="10"/>
  <c r="V480" i="10"/>
  <c r="F481" i="10"/>
  <c r="K481" i="10"/>
  <c r="L482" i="10"/>
  <c r="T440" i="12"/>
  <c r="H440" i="12"/>
  <c r="E441" i="12"/>
  <c r="P441" i="12"/>
  <c r="H361" i="9"/>
  <c r="E362" i="9"/>
  <c r="M482" i="10"/>
  <c r="B482" i="10"/>
  <c r="S481" i="10"/>
  <c r="Q481" i="10"/>
  <c r="P481" i="10"/>
  <c r="R481" i="10"/>
  <c r="O481" i="10"/>
  <c r="Q441" i="12"/>
  <c r="R441" i="12"/>
  <c r="O441" i="12"/>
  <c r="F441" i="12"/>
  <c r="K441" i="12"/>
  <c r="L442" i="12"/>
  <c r="S441" i="12"/>
  <c r="M442" i="12"/>
  <c r="G482" i="10"/>
  <c r="D481" i="10"/>
  <c r="N483" i="10"/>
  <c r="C481" i="10"/>
  <c r="J483" i="10"/>
  <c r="F362" i="9"/>
  <c r="K362" i="9"/>
  <c r="M363" i="9"/>
  <c r="B442" i="12"/>
  <c r="D441" i="12"/>
  <c r="L363" i="9"/>
  <c r="B363" i="9"/>
  <c r="H481" i="10"/>
  <c r="E482" i="10"/>
  <c r="T481" i="10"/>
  <c r="U481" i="10"/>
  <c r="V481" i="10"/>
  <c r="F482" i="10"/>
  <c r="K482" i="10"/>
  <c r="L483" i="10"/>
  <c r="G442" i="12"/>
  <c r="N443" i="12"/>
  <c r="C441" i="12"/>
  <c r="H441" i="12"/>
  <c r="J443" i="12"/>
  <c r="U441" i="12"/>
  <c r="V441" i="12"/>
  <c r="E442" i="12"/>
  <c r="R442" i="12"/>
  <c r="T441" i="12"/>
  <c r="P482" i="10"/>
  <c r="R482" i="10"/>
  <c r="O482" i="10"/>
  <c r="M483" i="10"/>
  <c r="B483" i="10"/>
  <c r="Q482" i="10"/>
  <c r="S482" i="10"/>
  <c r="N364" i="9"/>
  <c r="G363" i="9"/>
  <c r="D362" i="9"/>
  <c r="C362" i="9"/>
  <c r="J364" i="9"/>
  <c r="Q442" i="12"/>
  <c r="O442" i="12"/>
  <c r="M443" i="12"/>
  <c r="F442" i="12"/>
  <c r="K442" i="12"/>
  <c r="L443" i="12"/>
  <c r="B443" i="12"/>
  <c r="N444" i="12"/>
  <c r="S442" i="12"/>
  <c r="P442" i="12"/>
  <c r="G483" i="10"/>
  <c r="D482" i="10"/>
  <c r="N484" i="10"/>
  <c r="C482" i="10"/>
  <c r="J484" i="10"/>
  <c r="H362" i="9"/>
  <c r="E363" i="9"/>
  <c r="G443" i="12"/>
  <c r="D442" i="12"/>
  <c r="C442" i="12"/>
  <c r="J444" i="12"/>
  <c r="E443" i="12"/>
  <c r="T442" i="12"/>
  <c r="U442" i="12"/>
  <c r="V442" i="12"/>
  <c r="H442" i="12"/>
  <c r="T482" i="10"/>
  <c r="H482" i="10"/>
  <c r="E483" i="10"/>
  <c r="U482" i="10"/>
  <c r="V482" i="10"/>
  <c r="F483" i="10"/>
  <c r="K483" i="10"/>
  <c r="L484" i="10"/>
  <c r="F363" i="9"/>
  <c r="K363" i="9"/>
  <c r="M364" i="9"/>
  <c r="P443" i="12"/>
  <c r="O443" i="12"/>
  <c r="S443" i="12"/>
  <c r="M444" i="12"/>
  <c r="Q443" i="12"/>
  <c r="F443" i="12"/>
  <c r="K443" i="12"/>
  <c r="L444" i="12"/>
  <c r="B444" i="12"/>
  <c r="C443" i="12"/>
  <c r="R443" i="12"/>
  <c r="P483" i="10"/>
  <c r="S483" i="10"/>
  <c r="M484" i="10"/>
  <c r="B484" i="10"/>
  <c r="R483" i="10"/>
  <c r="O483" i="10"/>
  <c r="Q483" i="10"/>
  <c r="L364" i="9"/>
  <c r="B364" i="9"/>
  <c r="D443" i="12"/>
  <c r="J445" i="12"/>
  <c r="N445" i="12"/>
  <c r="G444" i="12"/>
  <c r="E444" i="12"/>
  <c r="T443" i="12"/>
  <c r="H443" i="12"/>
  <c r="U443" i="12"/>
  <c r="V443" i="12"/>
  <c r="D483" i="10"/>
  <c r="N485" i="10"/>
  <c r="G484" i="10"/>
  <c r="C483" i="10"/>
  <c r="J485" i="10"/>
  <c r="G364" i="9"/>
  <c r="D363" i="9"/>
  <c r="N365" i="9"/>
  <c r="C363" i="9"/>
  <c r="J365" i="9"/>
  <c r="O444" i="12"/>
  <c r="R444" i="12"/>
  <c r="F444" i="12"/>
  <c r="K444" i="12"/>
  <c r="L445" i="12"/>
  <c r="P444" i="12"/>
  <c r="S444" i="12"/>
  <c r="Q444" i="12"/>
  <c r="M445" i="12"/>
  <c r="H483" i="10"/>
  <c r="E484" i="10"/>
  <c r="T483" i="10"/>
  <c r="U483" i="10"/>
  <c r="V483" i="10"/>
  <c r="F484" i="10"/>
  <c r="K484" i="10"/>
  <c r="L485" i="10"/>
  <c r="H363" i="9"/>
  <c r="E364" i="9"/>
  <c r="B445" i="12"/>
  <c r="C444" i="12"/>
  <c r="F364" i="9"/>
  <c r="K364" i="9"/>
  <c r="M365" i="9"/>
  <c r="M485" i="10"/>
  <c r="B485" i="10"/>
  <c r="Q484" i="10"/>
  <c r="O484" i="10"/>
  <c r="S484" i="10"/>
  <c r="P484" i="10"/>
  <c r="R484" i="10"/>
  <c r="G445" i="12"/>
  <c r="N446" i="12"/>
  <c r="J446" i="12"/>
  <c r="D444" i="12"/>
  <c r="T444" i="12"/>
  <c r="H444" i="12"/>
  <c r="U444" i="12"/>
  <c r="V444" i="12"/>
  <c r="E445" i="12"/>
  <c r="G485" i="10"/>
  <c r="D484" i="10"/>
  <c r="N486" i="10"/>
  <c r="C484" i="10"/>
  <c r="J486" i="10"/>
  <c r="L365" i="9"/>
  <c r="B365" i="9"/>
  <c r="O445" i="12"/>
  <c r="M446" i="12"/>
  <c r="R445" i="12"/>
  <c r="F445" i="12"/>
  <c r="K445" i="12"/>
  <c r="L446" i="12"/>
  <c r="B446" i="12"/>
  <c r="P445" i="12"/>
  <c r="Q445" i="12"/>
  <c r="S445" i="12"/>
  <c r="N366" i="9"/>
  <c r="D364" i="9"/>
  <c r="G365" i="9"/>
  <c r="C364" i="9"/>
  <c r="J366" i="9"/>
  <c r="T484" i="10"/>
  <c r="H484" i="10"/>
  <c r="E485" i="10"/>
  <c r="U484" i="10"/>
  <c r="V484" i="10"/>
  <c r="F485" i="10"/>
  <c r="K485" i="10"/>
  <c r="L486" i="10"/>
  <c r="D445" i="12"/>
  <c r="C445" i="12"/>
  <c r="N447" i="12"/>
  <c r="G446" i="12"/>
  <c r="J447" i="12"/>
  <c r="H364" i="9"/>
  <c r="E365" i="9"/>
  <c r="P485" i="10"/>
  <c r="S485" i="10"/>
  <c r="Q485" i="10"/>
  <c r="R485" i="10"/>
  <c r="O485" i="10"/>
  <c r="M486" i="10"/>
  <c r="B486" i="10"/>
  <c r="T445" i="12"/>
  <c r="U445" i="12"/>
  <c r="V445" i="12"/>
  <c r="H445" i="12"/>
  <c r="E446" i="12"/>
  <c r="D485" i="10"/>
  <c r="G486" i="10"/>
  <c r="N487" i="10"/>
  <c r="C485" i="10"/>
  <c r="J487" i="10"/>
  <c r="M366" i="9"/>
  <c r="F365" i="9"/>
  <c r="K365" i="9"/>
  <c r="R446" i="12"/>
  <c r="P446" i="12"/>
  <c r="M447" i="12"/>
  <c r="S446" i="12"/>
  <c r="F446" i="12"/>
  <c r="K446" i="12"/>
  <c r="L447" i="12"/>
  <c r="B447" i="12"/>
  <c r="C446" i="12"/>
  <c r="T446" i="12"/>
  <c r="Q446" i="12"/>
  <c r="O446" i="12"/>
  <c r="T485" i="10"/>
  <c r="E486" i="10"/>
  <c r="H485" i="10"/>
  <c r="U485" i="10"/>
  <c r="V485" i="10"/>
  <c r="F486" i="10"/>
  <c r="K486" i="10"/>
  <c r="L487" i="10"/>
  <c r="L366" i="9"/>
  <c r="B366" i="9"/>
  <c r="D446" i="12"/>
  <c r="G447" i="12"/>
  <c r="N448" i="12"/>
  <c r="J448" i="12"/>
  <c r="H446" i="12"/>
  <c r="U446" i="12"/>
  <c r="V446" i="12"/>
  <c r="E447" i="12"/>
  <c r="M487" i="10"/>
  <c r="B487" i="10"/>
  <c r="P486" i="10"/>
  <c r="R486" i="10"/>
  <c r="S486" i="10"/>
  <c r="Q486" i="10"/>
  <c r="O486" i="10"/>
  <c r="D365" i="9"/>
  <c r="G366" i="9"/>
  <c r="N367" i="9"/>
  <c r="C365" i="9"/>
  <c r="J367" i="9"/>
  <c r="Q447" i="12"/>
  <c r="O447" i="12"/>
  <c r="S447" i="12"/>
  <c r="M448" i="12"/>
  <c r="F447" i="12"/>
  <c r="K447" i="12"/>
  <c r="L448" i="12"/>
  <c r="R447" i="12"/>
  <c r="P447" i="12"/>
  <c r="G487" i="10"/>
  <c r="D486" i="10"/>
  <c r="N488" i="10"/>
  <c r="C486" i="10"/>
  <c r="J488" i="10"/>
  <c r="H365" i="9"/>
  <c r="E366" i="9"/>
  <c r="B448" i="12"/>
  <c r="C447" i="12"/>
  <c r="E487" i="10"/>
  <c r="H486" i="10"/>
  <c r="T486" i="10"/>
  <c r="U486" i="10"/>
  <c r="V486" i="10"/>
  <c r="F487" i="10"/>
  <c r="K487" i="10"/>
  <c r="L488" i="10"/>
  <c r="M367" i="9"/>
  <c r="F366" i="9"/>
  <c r="K366" i="9"/>
  <c r="J449" i="12"/>
  <c r="N449" i="12"/>
  <c r="G448" i="12"/>
  <c r="D447" i="12"/>
  <c r="H447" i="12"/>
  <c r="T447" i="12"/>
  <c r="E448" i="12"/>
  <c r="U447" i="12"/>
  <c r="V447" i="12"/>
  <c r="L367" i="9"/>
  <c r="B367" i="9"/>
  <c r="M488" i="10"/>
  <c r="B488" i="10"/>
  <c r="R487" i="10"/>
  <c r="Q487" i="10"/>
  <c r="P487" i="10"/>
  <c r="S487" i="10"/>
  <c r="O487" i="10"/>
  <c r="Q448" i="12"/>
  <c r="F448" i="12"/>
  <c r="K448" i="12"/>
  <c r="L449" i="12"/>
  <c r="P448" i="12"/>
  <c r="O448" i="12"/>
  <c r="S448" i="12"/>
  <c r="M449" i="12"/>
  <c r="R448" i="12"/>
  <c r="N489" i="10"/>
  <c r="G488" i="10"/>
  <c r="D487" i="10"/>
  <c r="C487" i="10"/>
  <c r="J489" i="10"/>
  <c r="D366" i="9"/>
  <c r="G367" i="9"/>
  <c r="N368" i="9"/>
  <c r="C366" i="9"/>
  <c r="J368" i="9"/>
  <c r="B449" i="12"/>
  <c r="H487" i="10"/>
  <c r="T487" i="10"/>
  <c r="E488" i="10"/>
  <c r="U487" i="10"/>
  <c r="V487" i="10"/>
  <c r="F488" i="10"/>
  <c r="K488" i="10"/>
  <c r="L489" i="10"/>
  <c r="E367" i="9"/>
  <c r="H366" i="9"/>
  <c r="G449" i="12"/>
  <c r="N450" i="12"/>
  <c r="D448" i="12"/>
  <c r="J450" i="12"/>
  <c r="C448" i="12"/>
  <c r="O488" i="10"/>
  <c r="Q488" i="10"/>
  <c r="M489" i="10"/>
  <c r="B489" i="10"/>
  <c r="P488" i="10"/>
  <c r="S488" i="10"/>
  <c r="R488" i="10"/>
  <c r="M368" i="9"/>
  <c r="F367" i="9"/>
  <c r="K367" i="9"/>
  <c r="T448" i="12"/>
  <c r="H448" i="12"/>
  <c r="U448" i="12"/>
  <c r="V448" i="12"/>
  <c r="E449" i="12"/>
  <c r="G489" i="10"/>
  <c r="N490" i="10"/>
  <c r="D488" i="10"/>
  <c r="C488" i="10"/>
  <c r="J490" i="10"/>
  <c r="L368" i="9"/>
  <c r="B368" i="9"/>
  <c r="O449" i="12"/>
  <c r="F449" i="12"/>
  <c r="K449" i="12"/>
  <c r="L450" i="12"/>
  <c r="P449" i="12"/>
  <c r="M450" i="12"/>
  <c r="Q449" i="12"/>
  <c r="S449" i="12"/>
  <c r="R449" i="12"/>
  <c r="H488" i="10"/>
  <c r="T488" i="10"/>
  <c r="E489" i="10"/>
  <c r="U488" i="10"/>
  <c r="V488" i="10"/>
  <c r="F489" i="10"/>
  <c r="K489" i="10"/>
  <c r="L490" i="10"/>
  <c r="N369" i="9"/>
  <c r="D367" i="9"/>
  <c r="G368" i="9"/>
  <c r="C367" i="9"/>
  <c r="J369" i="9"/>
  <c r="B450" i="12"/>
  <c r="N451" i="12"/>
  <c r="P489" i="10"/>
  <c r="R489" i="10"/>
  <c r="Q489" i="10"/>
  <c r="O489" i="10"/>
  <c r="M490" i="10"/>
  <c r="B490" i="10"/>
  <c r="S489" i="10"/>
  <c r="E368" i="9"/>
  <c r="H367" i="9"/>
  <c r="D449" i="12"/>
  <c r="G450" i="12"/>
  <c r="C449" i="12"/>
  <c r="H449" i="12"/>
  <c r="J451" i="12"/>
  <c r="D489" i="10"/>
  <c r="N491" i="10"/>
  <c r="G490" i="10"/>
  <c r="C489" i="10"/>
  <c r="J491" i="10"/>
  <c r="F368" i="9"/>
  <c r="K368" i="9"/>
  <c r="M369" i="9"/>
  <c r="T449" i="12"/>
  <c r="E450" i="12"/>
  <c r="P450" i="12"/>
  <c r="U449" i="12"/>
  <c r="V449" i="12"/>
  <c r="L369" i="9"/>
  <c r="B369" i="9"/>
  <c r="E490" i="10"/>
  <c r="T489" i="10"/>
  <c r="H489" i="10"/>
  <c r="U489" i="10"/>
  <c r="V489" i="10"/>
  <c r="F490" i="10"/>
  <c r="K490" i="10"/>
  <c r="L491" i="10"/>
  <c r="S450" i="12"/>
  <c r="M451" i="12"/>
  <c r="F450" i="12"/>
  <c r="K450" i="12"/>
  <c r="L451" i="12"/>
  <c r="B451" i="12"/>
  <c r="O450" i="12"/>
  <c r="Q450" i="12"/>
  <c r="R450" i="12"/>
  <c r="D368" i="9"/>
  <c r="G369" i="9"/>
  <c r="N370" i="9"/>
  <c r="C368" i="9"/>
  <c r="J370" i="9"/>
  <c r="Q490" i="10"/>
  <c r="R490" i="10"/>
  <c r="S490" i="10"/>
  <c r="P490" i="10"/>
  <c r="M491" i="10"/>
  <c r="B491" i="10"/>
  <c r="O490" i="10"/>
  <c r="D450" i="12"/>
  <c r="G451" i="12"/>
  <c r="C450" i="12"/>
  <c r="T450" i="12"/>
  <c r="J452" i="12"/>
  <c r="N452" i="12"/>
  <c r="N492" i="10"/>
  <c r="G491" i="10"/>
  <c r="D490" i="10"/>
  <c r="C490" i="10"/>
  <c r="J492" i="10"/>
  <c r="H368" i="9"/>
  <c r="E369" i="9"/>
  <c r="H450" i="12"/>
  <c r="U450" i="12"/>
  <c r="V450" i="12"/>
  <c r="E451" i="12"/>
  <c r="H490" i="10"/>
  <c r="T490" i="10"/>
  <c r="E491" i="10"/>
  <c r="U490" i="10"/>
  <c r="V490" i="10"/>
  <c r="F491" i="10"/>
  <c r="K491" i="10"/>
  <c r="L492" i="10"/>
  <c r="F369" i="9"/>
  <c r="K369" i="9"/>
  <c r="M370" i="9"/>
  <c r="M452" i="12"/>
  <c r="R451" i="12"/>
  <c r="Q451" i="12"/>
  <c r="O451" i="12"/>
  <c r="P451" i="12"/>
  <c r="S451" i="12"/>
  <c r="F451" i="12"/>
  <c r="K451" i="12"/>
  <c r="L452" i="12"/>
  <c r="R491" i="10"/>
  <c r="P491" i="10"/>
  <c r="O491" i="10"/>
  <c r="M492" i="10"/>
  <c r="B492" i="10"/>
  <c r="Q491" i="10"/>
  <c r="S491" i="10"/>
  <c r="L370" i="9"/>
  <c r="B370" i="9"/>
  <c r="B452" i="12"/>
  <c r="G452" i="12"/>
  <c r="N493" i="10"/>
  <c r="G492" i="10"/>
  <c r="D491" i="10"/>
  <c r="C491" i="10"/>
  <c r="J493" i="10"/>
  <c r="G370" i="9"/>
  <c r="N371" i="9"/>
  <c r="D369" i="9"/>
  <c r="C369" i="9"/>
  <c r="J371" i="9"/>
  <c r="D451" i="12"/>
  <c r="N453" i="12"/>
  <c r="J453" i="12"/>
  <c r="C451" i="12"/>
  <c r="E452" i="12"/>
  <c r="F452" i="12"/>
  <c r="K452" i="12"/>
  <c r="L453" i="12"/>
  <c r="T491" i="10"/>
  <c r="H491" i="10"/>
  <c r="E492" i="10"/>
  <c r="U491" i="10"/>
  <c r="V491" i="10"/>
  <c r="F492" i="10"/>
  <c r="K492" i="10"/>
  <c r="L493" i="10"/>
  <c r="H369" i="9"/>
  <c r="E370" i="9"/>
  <c r="H451" i="12"/>
  <c r="T451" i="12"/>
  <c r="U451" i="12"/>
  <c r="V451" i="12"/>
  <c r="S452" i="12"/>
  <c r="M453" i="12"/>
  <c r="B453" i="12"/>
  <c r="O452" i="12"/>
  <c r="P452" i="12"/>
  <c r="Q452" i="12"/>
  <c r="R452" i="12"/>
  <c r="M493" i="10"/>
  <c r="B493" i="10"/>
  <c r="R492" i="10"/>
  <c r="Q492" i="10"/>
  <c r="P492" i="10"/>
  <c r="O492" i="10"/>
  <c r="S492" i="10"/>
  <c r="M371" i="9"/>
  <c r="F370" i="9"/>
  <c r="K370" i="9"/>
  <c r="N454" i="12"/>
  <c r="D452" i="12"/>
  <c r="C452" i="12"/>
  <c r="H452" i="12"/>
  <c r="G453" i="12"/>
  <c r="J454" i="12"/>
  <c r="T452" i="12"/>
  <c r="U452" i="12"/>
  <c r="V452" i="12"/>
  <c r="E453" i="12"/>
  <c r="F453" i="12"/>
  <c r="K453" i="12"/>
  <c r="L454" i="12"/>
  <c r="D492" i="10"/>
  <c r="N494" i="10"/>
  <c r="G493" i="10"/>
  <c r="C492" i="10"/>
  <c r="J494" i="10"/>
  <c r="B371" i="9"/>
  <c r="L371" i="9"/>
  <c r="Q453" i="12"/>
  <c r="P453" i="12"/>
  <c r="O453" i="12"/>
  <c r="M454" i="12"/>
  <c r="B454" i="12"/>
  <c r="S453" i="12"/>
  <c r="R453" i="12"/>
  <c r="G371" i="9"/>
  <c r="N372" i="9"/>
  <c r="D370" i="9"/>
  <c r="C370" i="9"/>
  <c r="J372" i="9"/>
  <c r="E493" i="10"/>
  <c r="T492" i="10"/>
  <c r="H492" i="10"/>
  <c r="U492" i="10"/>
  <c r="V492" i="10"/>
  <c r="F493" i="10"/>
  <c r="K493" i="10"/>
  <c r="L494" i="10"/>
  <c r="C453" i="12"/>
  <c r="E454" i="12"/>
  <c r="F454" i="12"/>
  <c r="K454" i="12"/>
  <c r="L455" i="12"/>
  <c r="N455" i="12"/>
  <c r="D453" i="12"/>
  <c r="G454" i="12"/>
  <c r="J455" i="12"/>
  <c r="E371" i="9"/>
  <c r="H370" i="9"/>
  <c r="S493" i="10"/>
  <c r="M494" i="10"/>
  <c r="B494" i="10"/>
  <c r="O493" i="10"/>
  <c r="Q493" i="10"/>
  <c r="R493" i="10"/>
  <c r="P493" i="10"/>
  <c r="T453" i="12"/>
  <c r="Q454" i="12"/>
  <c r="R454" i="12"/>
  <c r="M455" i="12"/>
  <c r="B455" i="12"/>
  <c r="C454" i="12"/>
  <c r="H454" i="12"/>
  <c r="O454" i="12"/>
  <c r="S454" i="12"/>
  <c r="U453" i="12"/>
  <c r="V453" i="12"/>
  <c r="H453" i="12"/>
  <c r="P454" i="12"/>
  <c r="N495" i="10"/>
  <c r="D493" i="10"/>
  <c r="G494" i="10"/>
  <c r="C493" i="10"/>
  <c r="J495" i="10"/>
  <c r="M372" i="9"/>
  <c r="F371" i="9"/>
  <c r="K371" i="9"/>
  <c r="J456" i="12"/>
  <c r="D454" i="12"/>
  <c r="U454" i="12"/>
  <c r="V454" i="12"/>
  <c r="T454" i="12"/>
  <c r="E455" i="12"/>
  <c r="F455" i="12"/>
  <c r="K455" i="12"/>
  <c r="L456" i="12"/>
  <c r="N456" i="12"/>
  <c r="G455" i="12"/>
  <c r="E494" i="10"/>
  <c r="H493" i="10"/>
  <c r="T493" i="10"/>
  <c r="U493" i="10"/>
  <c r="V493" i="10"/>
  <c r="F494" i="10"/>
  <c r="K494" i="10"/>
  <c r="L495" i="10"/>
  <c r="L372" i="9"/>
  <c r="B372" i="9"/>
  <c r="S455" i="12"/>
  <c r="Q455" i="12"/>
  <c r="O455" i="12"/>
  <c r="P455" i="12"/>
  <c r="R455" i="12"/>
  <c r="M456" i="12"/>
  <c r="B456" i="12"/>
  <c r="D455" i="12"/>
  <c r="N373" i="9"/>
  <c r="G372" i="9"/>
  <c r="D371" i="9"/>
  <c r="C371" i="9"/>
  <c r="J373" i="9"/>
  <c r="Q494" i="10"/>
  <c r="S494" i="10"/>
  <c r="R494" i="10"/>
  <c r="P494" i="10"/>
  <c r="M495" i="10"/>
  <c r="B495" i="10"/>
  <c r="O494" i="10"/>
  <c r="J457" i="12"/>
  <c r="G456" i="12"/>
  <c r="N457" i="12"/>
  <c r="C455" i="12"/>
  <c r="E456" i="12"/>
  <c r="D494" i="10"/>
  <c r="N496" i="10"/>
  <c r="G495" i="10"/>
  <c r="C494" i="10"/>
  <c r="J496" i="10"/>
  <c r="E372" i="9"/>
  <c r="H371" i="9"/>
  <c r="H455" i="12"/>
  <c r="P456" i="12"/>
  <c r="T455" i="12"/>
  <c r="F456" i="12"/>
  <c r="K456" i="12"/>
  <c r="L457" i="12"/>
  <c r="U455" i="12"/>
  <c r="V455" i="12"/>
  <c r="R456" i="12"/>
  <c r="S456" i="12"/>
  <c r="Q456" i="12"/>
  <c r="M457" i="12"/>
  <c r="O456" i="12"/>
  <c r="T494" i="10"/>
  <c r="E495" i="10"/>
  <c r="H494" i="10"/>
  <c r="U494" i="10"/>
  <c r="V494" i="10"/>
  <c r="F495" i="10"/>
  <c r="K495" i="10"/>
  <c r="L496" i="10"/>
  <c r="M373" i="9"/>
  <c r="F372" i="9"/>
  <c r="K372" i="9"/>
  <c r="B457" i="12"/>
  <c r="D456" i="12"/>
  <c r="L373" i="9"/>
  <c r="B373" i="9"/>
  <c r="Q495" i="10"/>
  <c r="P495" i="10"/>
  <c r="S495" i="10"/>
  <c r="M496" i="10"/>
  <c r="B496" i="10"/>
  <c r="R495" i="10"/>
  <c r="O495" i="10"/>
  <c r="G457" i="12"/>
  <c r="C456" i="12"/>
  <c r="T456" i="12"/>
  <c r="J458" i="12"/>
  <c r="N458" i="12"/>
  <c r="H456" i="12"/>
  <c r="E457" i="12"/>
  <c r="U456" i="12"/>
  <c r="V456" i="12"/>
  <c r="G496" i="10"/>
  <c r="N497" i="10"/>
  <c r="C495" i="10"/>
  <c r="D495" i="10"/>
  <c r="J497" i="10"/>
  <c r="G373" i="9"/>
  <c r="D372" i="9"/>
  <c r="N374" i="9"/>
  <c r="C372" i="9"/>
  <c r="J374" i="9"/>
  <c r="Q457" i="12"/>
  <c r="P457" i="12"/>
  <c r="O457" i="12"/>
  <c r="R457" i="12"/>
  <c r="F457" i="12"/>
  <c r="K457" i="12"/>
  <c r="L458" i="12"/>
  <c r="S457" i="12"/>
  <c r="M458" i="12"/>
  <c r="E496" i="10"/>
  <c r="H495" i="10"/>
  <c r="T495" i="10"/>
  <c r="U495" i="10"/>
  <c r="V495" i="10"/>
  <c r="F496" i="10"/>
  <c r="K496" i="10"/>
  <c r="L497" i="10"/>
  <c r="E373" i="9"/>
  <c r="H372" i="9"/>
  <c r="B458" i="12"/>
  <c r="N459" i="12"/>
  <c r="F373" i="9"/>
  <c r="K373" i="9"/>
  <c r="M374" i="9"/>
  <c r="Q496" i="10"/>
  <c r="O496" i="10"/>
  <c r="M497" i="10"/>
  <c r="B497" i="10"/>
  <c r="R496" i="10"/>
  <c r="S496" i="10"/>
  <c r="P496" i="10"/>
  <c r="D457" i="12"/>
  <c r="C457" i="12"/>
  <c r="T457" i="12"/>
  <c r="J459" i="12"/>
  <c r="G458" i="12"/>
  <c r="N498" i="10"/>
  <c r="D496" i="10"/>
  <c r="G497" i="10"/>
  <c r="C496" i="10"/>
  <c r="J498" i="10"/>
  <c r="B374" i="9"/>
  <c r="L374" i="9"/>
  <c r="U457" i="12"/>
  <c r="V457" i="12"/>
  <c r="H457" i="12"/>
  <c r="E458" i="12"/>
  <c r="S458" i="12"/>
  <c r="E497" i="10"/>
  <c r="H496" i="10"/>
  <c r="T496" i="10"/>
  <c r="U496" i="10"/>
  <c r="V496" i="10"/>
  <c r="F497" i="10"/>
  <c r="K497" i="10"/>
  <c r="L498" i="10"/>
  <c r="N375" i="9"/>
  <c r="G374" i="9"/>
  <c r="D373" i="9"/>
  <c r="C373" i="9"/>
  <c r="J375" i="9"/>
  <c r="Q458" i="12"/>
  <c r="R458" i="12"/>
  <c r="P458" i="12"/>
  <c r="O458" i="12"/>
  <c r="M459" i="12"/>
  <c r="F458" i="12"/>
  <c r="K458" i="12"/>
  <c r="L459" i="12"/>
  <c r="M498" i="10"/>
  <c r="B498" i="10"/>
  <c r="R497" i="10"/>
  <c r="S497" i="10"/>
  <c r="P497" i="10"/>
  <c r="Q497" i="10"/>
  <c r="O497" i="10"/>
  <c r="H373" i="9"/>
  <c r="E374" i="9"/>
  <c r="B459" i="12"/>
  <c r="G459" i="12"/>
  <c r="N499" i="10"/>
  <c r="G498" i="10"/>
  <c r="D497" i="10"/>
  <c r="C497" i="10"/>
  <c r="J499" i="10"/>
  <c r="F374" i="9"/>
  <c r="K374" i="9"/>
  <c r="M375" i="9"/>
  <c r="J460" i="12"/>
  <c r="C458" i="12"/>
  <c r="D458" i="12"/>
  <c r="N460" i="12"/>
  <c r="T458" i="12"/>
  <c r="H458" i="12"/>
  <c r="E459" i="12"/>
  <c r="U458" i="12"/>
  <c r="V458" i="12"/>
  <c r="H497" i="10"/>
  <c r="E498" i="10"/>
  <c r="T497" i="10"/>
  <c r="U497" i="10"/>
  <c r="V497" i="10"/>
  <c r="F498" i="10"/>
  <c r="K498" i="10"/>
  <c r="L499" i="10"/>
  <c r="L375" i="9"/>
  <c r="B375" i="9"/>
  <c r="M460" i="12"/>
  <c r="S459" i="12"/>
  <c r="R459" i="12"/>
  <c r="F459" i="12"/>
  <c r="K459" i="12"/>
  <c r="L460" i="12"/>
  <c r="O459" i="12"/>
  <c r="P459" i="12"/>
  <c r="Q459" i="12"/>
  <c r="D374" i="9"/>
  <c r="G375" i="9"/>
  <c r="N376" i="9"/>
  <c r="C374" i="9"/>
  <c r="J376" i="9"/>
  <c r="O498" i="10"/>
  <c r="S498" i="10"/>
  <c r="P498" i="10"/>
  <c r="M499" i="10"/>
  <c r="B499" i="10"/>
  <c r="Q498" i="10"/>
  <c r="R498" i="10"/>
  <c r="B460" i="12"/>
  <c r="D459" i="12"/>
  <c r="N500" i="10"/>
  <c r="D498" i="10"/>
  <c r="G499" i="10"/>
  <c r="C498" i="10"/>
  <c r="J500" i="10"/>
  <c r="H374" i="9"/>
  <c r="E375" i="9"/>
  <c r="C459" i="12"/>
  <c r="H459" i="12"/>
  <c r="J461" i="12"/>
  <c r="G460" i="12"/>
  <c r="N461" i="12"/>
  <c r="E499" i="10"/>
  <c r="T498" i="10"/>
  <c r="H498" i="10"/>
  <c r="U498" i="10"/>
  <c r="V498" i="10"/>
  <c r="F499" i="10"/>
  <c r="K499" i="10"/>
  <c r="L500" i="10"/>
  <c r="F375" i="9"/>
  <c r="K375" i="9"/>
  <c r="M376" i="9"/>
  <c r="E460" i="12"/>
  <c r="S460" i="12"/>
  <c r="T459" i="12"/>
  <c r="U459" i="12"/>
  <c r="V459" i="12"/>
  <c r="L376" i="9"/>
  <c r="B376" i="9"/>
  <c r="S499" i="10"/>
  <c r="O499" i="10"/>
  <c r="Q499" i="10"/>
  <c r="M500" i="10"/>
  <c r="B500" i="10"/>
  <c r="P499" i="10"/>
  <c r="R499" i="10"/>
  <c r="F460" i="12"/>
  <c r="K460" i="12"/>
  <c r="L461" i="12"/>
  <c r="M461" i="12"/>
  <c r="O460" i="12"/>
  <c r="Q460" i="12"/>
  <c r="P460" i="12"/>
  <c r="R460" i="12"/>
  <c r="D499" i="10"/>
  <c r="N501" i="10"/>
  <c r="G500" i="10"/>
  <c r="C499" i="10"/>
  <c r="J501" i="10"/>
  <c r="D375" i="9"/>
  <c r="N377" i="9"/>
  <c r="G376" i="9"/>
  <c r="C375" i="9"/>
  <c r="J377" i="9"/>
  <c r="B461" i="12"/>
  <c r="C460" i="12"/>
  <c r="E500" i="10"/>
  <c r="T499" i="10"/>
  <c r="H499" i="10"/>
  <c r="U499" i="10"/>
  <c r="V499" i="10"/>
  <c r="F500" i="10"/>
  <c r="K500" i="10"/>
  <c r="L501" i="10"/>
  <c r="E376" i="9"/>
  <c r="H375" i="9"/>
  <c r="D460" i="12"/>
  <c r="J462" i="12"/>
  <c r="N462" i="12"/>
  <c r="G461" i="12"/>
  <c r="U460" i="12"/>
  <c r="V460" i="12"/>
  <c r="E461" i="12"/>
  <c r="H460" i="12"/>
  <c r="T460" i="12"/>
  <c r="F376" i="9"/>
  <c r="K376" i="9"/>
  <c r="M377" i="9"/>
  <c r="O500" i="10"/>
  <c r="R500" i="10"/>
  <c r="Q500" i="10"/>
  <c r="P500" i="10"/>
  <c r="M501" i="10"/>
  <c r="B501" i="10"/>
  <c r="S500" i="10"/>
  <c r="P461" i="12"/>
  <c r="F461" i="12"/>
  <c r="K461" i="12"/>
  <c r="L462" i="12"/>
  <c r="M462" i="12"/>
  <c r="Q461" i="12"/>
  <c r="R461" i="12"/>
  <c r="S461" i="12"/>
  <c r="O461" i="12"/>
  <c r="N502" i="10"/>
  <c r="D500" i="10"/>
  <c r="G501" i="10"/>
  <c r="C500" i="10"/>
  <c r="J502" i="10"/>
  <c r="B377" i="9"/>
  <c r="L377" i="9"/>
  <c r="B462" i="12"/>
  <c r="J463" i="12"/>
  <c r="E501" i="10"/>
  <c r="T500" i="10"/>
  <c r="U500" i="10"/>
  <c r="V500" i="10"/>
  <c r="F501" i="10"/>
  <c r="K501" i="10"/>
  <c r="L502" i="10"/>
  <c r="H500" i="10"/>
  <c r="N378" i="9"/>
  <c r="G377" i="9"/>
  <c r="D376" i="9"/>
  <c r="C376" i="9"/>
  <c r="J378" i="9"/>
  <c r="G462" i="12"/>
  <c r="C461" i="12"/>
  <c r="D461" i="12"/>
  <c r="N463" i="12"/>
  <c r="E462" i="12"/>
  <c r="H376" i="9"/>
  <c r="E377" i="9"/>
  <c r="P501" i="10"/>
  <c r="Q501" i="10"/>
  <c r="M502" i="10"/>
  <c r="B502" i="10"/>
  <c r="O501" i="10"/>
  <c r="R501" i="10"/>
  <c r="S501" i="10"/>
  <c r="Q462" i="12"/>
  <c r="T461" i="12"/>
  <c r="U461" i="12"/>
  <c r="V461" i="12"/>
  <c r="H461" i="12"/>
  <c r="P462" i="12"/>
  <c r="S462" i="12"/>
  <c r="F462" i="12"/>
  <c r="K462" i="12"/>
  <c r="L463" i="12"/>
  <c r="O462" i="12"/>
  <c r="R462" i="12"/>
  <c r="M463" i="12"/>
  <c r="D501" i="10"/>
  <c r="G502" i="10"/>
  <c r="N503" i="10"/>
  <c r="C501" i="10"/>
  <c r="J503" i="10"/>
  <c r="M378" i="9"/>
  <c r="F377" i="9"/>
  <c r="K377" i="9"/>
  <c r="B463" i="12"/>
  <c r="D462" i="12"/>
  <c r="L378" i="9"/>
  <c r="B378" i="9"/>
  <c r="E502" i="10"/>
  <c r="U501" i="10"/>
  <c r="V501" i="10"/>
  <c r="F502" i="10"/>
  <c r="K502" i="10"/>
  <c r="L503" i="10"/>
  <c r="T501" i="10"/>
  <c r="H501" i="10"/>
  <c r="G463" i="12"/>
  <c r="N464" i="12"/>
  <c r="C462" i="12"/>
  <c r="J464" i="12"/>
  <c r="H462" i="12"/>
  <c r="U462" i="12"/>
  <c r="V462" i="12"/>
  <c r="T462" i="12"/>
  <c r="E463" i="12"/>
  <c r="M503" i="10"/>
  <c r="B503" i="10"/>
  <c r="S502" i="10"/>
  <c r="O502" i="10"/>
  <c r="Q502" i="10"/>
  <c r="R502" i="10"/>
  <c r="P502" i="10"/>
  <c r="G378" i="9"/>
  <c r="D377" i="9"/>
  <c r="N379" i="9"/>
  <c r="C377" i="9"/>
  <c r="J379" i="9"/>
  <c r="O463" i="12"/>
  <c r="Q463" i="12"/>
  <c r="F463" i="12"/>
  <c r="K463" i="12"/>
  <c r="L464" i="12"/>
  <c r="S463" i="12"/>
  <c r="M464" i="12"/>
  <c r="R463" i="12"/>
  <c r="P463" i="12"/>
  <c r="N504" i="10"/>
  <c r="G503" i="10"/>
  <c r="D502" i="10"/>
  <c r="C502" i="10"/>
  <c r="J504" i="10"/>
  <c r="E378" i="9"/>
  <c r="H377" i="9"/>
  <c r="B464" i="12"/>
  <c r="J465" i="12"/>
  <c r="T502" i="10"/>
  <c r="H502" i="10"/>
  <c r="E503" i="10"/>
  <c r="U502" i="10"/>
  <c r="V502" i="10"/>
  <c r="F503" i="10"/>
  <c r="K503" i="10"/>
  <c r="L504" i="10"/>
  <c r="M379" i="9"/>
  <c r="F378" i="9"/>
  <c r="K378" i="9"/>
  <c r="G464" i="12"/>
  <c r="N465" i="12"/>
  <c r="D463" i="12"/>
  <c r="C463" i="12"/>
  <c r="E464" i="12"/>
  <c r="L379" i="9"/>
  <c r="B379" i="9"/>
  <c r="S503" i="10"/>
  <c r="M504" i="10"/>
  <c r="B504" i="10"/>
  <c r="R503" i="10"/>
  <c r="P503" i="10"/>
  <c r="O503" i="10"/>
  <c r="Q503" i="10"/>
  <c r="U463" i="12"/>
  <c r="V463" i="12"/>
  <c r="H463" i="12"/>
  <c r="T463" i="12"/>
  <c r="P464" i="12"/>
  <c r="F464" i="12"/>
  <c r="K464" i="12"/>
  <c r="L465" i="12"/>
  <c r="M465" i="12"/>
  <c r="O464" i="12"/>
  <c r="S464" i="12"/>
  <c r="R464" i="12"/>
  <c r="Q464" i="12"/>
  <c r="G504" i="10"/>
  <c r="N505" i="10"/>
  <c r="D503" i="10"/>
  <c r="C503" i="10"/>
  <c r="J505" i="10"/>
  <c r="D378" i="9"/>
  <c r="N380" i="9"/>
  <c r="G379" i="9"/>
  <c r="C378" i="9"/>
  <c r="J380" i="9"/>
  <c r="B465" i="12"/>
  <c r="C464" i="12"/>
  <c r="E465" i="12"/>
  <c r="M466" i="12"/>
  <c r="H503" i="10"/>
  <c r="T503" i="10"/>
  <c r="E504" i="10"/>
  <c r="U503" i="10"/>
  <c r="V503" i="10"/>
  <c r="F504" i="10"/>
  <c r="K504" i="10"/>
  <c r="L505" i="10"/>
  <c r="H378" i="9"/>
  <c r="E379" i="9"/>
  <c r="U464" i="12"/>
  <c r="V464" i="12"/>
  <c r="H464" i="12"/>
  <c r="N466" i="12"/>
  <c r="J466" i="12"/>
  <c r="D464" i="12"/>
  <c r="G465" i="12"/>
  <c r="P465" i="12"/>
  <c r="F465" i="12"/>
  <c r="K465" i="12"/>
  <c r="L466" i="12"/>
  <c r="B466" i="12"/>
  <c r="C465" i="12"/>
  <c r="E466" i="12"/>
  <c r="T464" i="12"/>
  <c r="F379" i="9"/>
  <c r="K379" i="9"/>
  <c r="M380" i="9"/>
  <c r="R504" i="10"/>
  <c r="S504" i="10"/>
  <c r="P504" i="10"/>
  <c r="M505" i="10"/>
  <c r="B505" i="10"/>
  <c r="Q504" i="10"/>
  <c r="O504" i="10"/>
  <c r="O465" i="12"/>
  <c r="Q465" i="12"/>
  <c r="S465" i="12"/>
  <c r="R465" i="12"/>
  <c r="U465" i="12"/>
  <c r="V465" i="12"/>
  <c r="G466" i="12"/>
  <c r="P466" i="12"/>
  <c r="J467" i="12"/>
  <c r="D465" i="12"/>
  <c r="N467" i="12"/>
  <c r="H465" i="12"/>
  <c r="T465" i="12"/>
  <c r="M467" i="12"/>
  <c r="F466" i="12"/>
  <c r="K466" i="12"/>
  <c r="L467" i="12"/>
  <c r="D504" i="10"/>
  <c r="G505" i="10"/>
  <c r="N506" i="10"/>
  <c r="C504" i="10"/>
  <c r="J506" i="10"/>
  <c r="B380" i="9"/>
  <c r="L380" i="9"/>
  <c r="Q466" i="12"/>
  <c r="S466" i="12"/>
  <c r="O466" i="12"/>
  <c r="R466" i="12"/>
  <c r="B467" i="12"/>
  <c r="C466" i="12"/>
  <c r="G380" i="9"/>
  <c r="D379" i="9"/>
  <c r="N381" i="9"/>
  <c r="C379" i="9"/>
  <c r="J381" i="9"/>
  <c r="T504" i="10"/>
  <c r="E505" i="10"/>
  <c r="H504" i="10"/>
  <c r="U504" i="10"/>
  <c r="V504" i="10"/>
  <c r="F505" i="10"/>
  <c r="K505" i="10"/>
  <c r="L506" i="10"/>
  <c r="J468" i="12"/>
  <c r="D466" i="12"/>
  <c r="G467" i="12"/>
  <c r="N468" i="12"/>
  <c r="U466" i="12"/>
  <c r="V466" i="12"/>
  <c r="T466" i="12"/>
  <c r="E467" i="12"/>
  <c r="H466" i="12"/>
  <c r="E380" i="9"/>
  <c r="H379" i="9"/>
  <c r="R505" i="10"/>
  <c r="Q505" i="10"/>
  <c r="O505" i="10"/>
  <c r="S505" i="10"/>
  <c r="P505" i="10"/>
  <c r="M506" i="10"/>
  <c r="B506" i="10"/>
  <c r="F467" i="12"/>
  <c r="K467" i="12"/>
  <c r="L468" i="12"/>
  <c r="O467" i="12"/>
  <c r="S467" i="12"/>
  <c r="P467" i="12"/>
  <c r="Q467" i="12"/>
  <c r="R467" i="12"/>
  <c r="M468" i="12"/>
  <c r="D505" i="10"/>
  <c r="N507" i="10"/>
  <c r="G506" i="10"/>
  <c r="C505" i="10"/>
  <c r="J507" i="10"/>
  <c r="M381" i="9"/>
  <c r="F380" i="9"/>
  <c r="K380" i="9"/>
  <c r="B468" i="12"/>
  <c r="L381" i="9"/>
  <c r="B381" i="9"/>
  <c r="T505" i="10"/>
  <c r="H505" i="10"/>
  <c r="E506" i="10"/>
  <c r="U505" i="10"/>
  <c r="V505" i="10"/>
  <c r="F506" i="10"/>
  <c r="K506" i="10"/>
  <c r="L507" i="10"/>
  <c r="J469" i="12"/>
  <c r="C467" i="12"/>
  <c r="D467" i="12"/>
  <c r="N469" i="12"/>
  <c r="G468" i="12"/>
  <c r="S506" i="10"/>
  <c r="O506" i="10"/>
  <c r="M507" i="10"/>
  <c r="B507" i="10"/>
  <c r="R506" i="10"/>
  <c r="Q506" i="10"/>
  <c r="P506" i="10"/>
  <c r="D380" i="9"/>
  <c r="G381" i="9"/>
  <c r="N382" i="9"/>
  <c r="C380" i="9"/>
  <c r="J382" i="9"/>
  <c r="E468" i="12"/>
  <c r="H467" i="12"/>
  <c r="T467" i="12"/>
  <c r="U467" i="12"/>
  <c r="V467" i="12"/>
  <c r="G507" i="10"/>
  <c r="D506" i="10"/>
  <c r="N508" i="10"/>
  <c r="C506" i="10"/>
  <c r="J508" i="10"/>
  <c r="H380" i="9"/>
  <c r="E381" i="9"/>
  <c r="Q468" i="12"/>
  <c r="O468" i="12"/>
  <c r="M469" i="12"/>
  <c r="S468" i="12"/>
  <c r="P468" i="12"/>
  <c r="F468" i="12"/>
  <c r="K468" i="12"/>
  <c r="L469" i="12"/>
  <c r="B469" i="12"/>
  <c r="R468" i="12"/>
  <c r="T506" i="10"/>
  <c r="H506" i="10"/>
  <c r="E507" i="10"/>
  <c r="U506" i="10"/>
  <c r="V506" i="10"/>
  <c r="F507" i="10"/>
  <c r="K507" i="10"/>
  <c r="L508" i="10"/>
  <c r="M382" i="9"/>
  <c r="F381" i="9"/>
  <c r="K381" i="9"/>
  <c r="G469" i="12"/>
  <c r="J470" i="12"/>
  <c r="D468" i="12"/>
  <c r="C468" i="12"/>
  <c r="N470" i="12"/>
  <c r="L382" i="9"/>
  <c r="B382" i="9"/>
  <c r="O507" i="10"/>
  <c r="R507" i="10"/>
  <c r="S507" i="10"/>
  <c r="M508" i="10"/>
  <c r="B508" i="10"/>
  <c r="P507" i="10"/>
  <c r="Q507" i="10"/>
  <c r="H468" i="12"/>
  <c r="E469" i="12"/>
  <c r="U468" i="12"/>
  <c r="V468" i="12"/>
  <c r="T468" i="12"/>
  <c r="D507" i="10"/>
  <c r="G508" i="10"/>
  <c r="N509" i="10"/>
  <c r="C507" i="10"/>
  <c r="J509" i="10"/>
  <c r="D381" i="9"/>
  <c r="G382" i="9"/>
  <c r="N383" i="9"/>
  <c r="C381" i="9"/>
  <c r="J383" i="9"/>
  <c r="P469" i="12"/>
  <c r="M470" i="12"/>
  <c r="O469" i="12"/>
  <c r="S469" i="12"/>
  <c r="R469" i="12"/>
  <c r="F469" i="12"/>
  <c r="K469" i="12"/>
  <c r="L470" i="12"/>
  <c r="B470" i="12"/>
  <c r="Q469" i="12"/>
  <c r="T507" i="10"/>
  <c r="H507" i="10"/>
  <c r="E508" i="10"/>
  <c r="U507" i="10"/>
  <c r="V507" i="10"/>
  <c r="F508" i="10"/>
  <c r="K508" i="10"/>
  <c r="L509" i="10"/>
  <c r="E382" i="9"/>
  <c r="H381" i="9"/>
  <c r="C469" i="12"/>
  <c r="D469" i="12"/>
  <c r="G470" i="12"/>
  <c r="J471" i="12"/>
  <c r="N471" i="12"/>
  <c r="O508" i="10"/>
  <c r="R508" i="10"/>
  <c r="M509" i="10"/>
  <c r="B509" i="10"/>
  <c r="P508" i="10"/>
  <c r="Q508" i="10"/>
  <c r="S508" i="10"/>
  <c r="F382" i="9"/>
  <c r="K382" i="9"/>
  <c r="M383" i="9"/>
  <c r="T469" i="12"/>
  <c r="U469" i="12"/>
  <c r="V469" i="12"/>
  <c r="H469" i="12"/>
  <c r="E470" i="12"/>
  <c r="G509" i="10"/>
  <c r="N510" i="10"/>
  <c r="D508" i="10"/>
  <c r="C508" i="10"/>
  <c r="J510" i="10"/>
  <c r="B383" i="9"/>
  <c r="L383" i="9"/>
  <c r="Q470" i="12"/>
  <c r="R470" i="12"/>
  <c r="P470" i="12"/>
  <c r="O470" i="12"/>
  <c r="M471" i="12"/>
  <c r="S470" i="12"/>
  <c r="F470" i="12"/>
  <c r="K470" i="12"/>
  <c r="L471" i="12"/>
  <c r="G383" i="9"/>
  <c r="D382" i="9"/>
  <c r="N384" i="9"/>
  <c r="C382" i="9"/>
  <c r="J384" i="9"/>
  <c r="H508" i="10"/>
  <c r="T508" i="10"/>
  <c r="E509" i="10"/>
  <c r="U508" i="10"/>
  <c r="V508" i="10"/>
  <c r="F509" i="10"/>
  <c r="K509" i="10"/>
  <c r="L510" i="10"/>
  <c r="B471" i="12"/>
  <c r="N472" i="12"/>
  <c r="E383" i="9"/>
  <c r="H382" i="9"/>
  <c r="R509" i="10"/>
  <c r="M510" i="10"/>
  <c r="B510" i="10"/>
  <c r="Q509" i="10"/>
  <c r="O509" i="10"/>
  <c r="S509" i="10"/>
  <c r="P509" i="10"/>
  <c r="D470" i="12"/>
  <c r="C470" i="12"/>
  <c r="T470" i="12"/>
  <c r="G471" i="12"/>
  <c r="J472" i="12"/>
  <c r="H470" i="12"/>
  <c r="U470" i="12"/>
  <c r="V470" i="12"/>
  <c r="G510" i="10"/>
  <c r="D509" i="10"/>
  <c r="N511" i="10"/>
  <c r="C509" i="10"/>
  <c r="J511" i="10"/>
  <c r="M384" i="9"/>
  <c r="F383" i="9"/>
  <c r="K383" i="9"/>
  <c r="E471" i="12"/>
  <c r="M472" i="12"/>
  <c r="E510" i="10"/>
  <c r="H509" i="10"/>
  <c r="T509" i="10"/>
  <c r="U509" i="10"/>
  <c r="V509" i="10"/>
  <c r="F510" i="10"/>
  <c r="K510" i="10"/>
  <c r="L511" i="10"/>
  <c r="L384" i="9"/>
  <c r="B384" i="9"/>
  <c r="Q471" i="12"/>
  <c r="P471" i="12"/>
  <c r="S471" i="12"/>
  <c r="R471" i="12"/>
  <c r="F471" i="12"/>
  <c r="K471" i="12"/>
  <c r="L472" i="12"/>
  <c r="B472" i="12"/>
  <c r="D471" i="12"/>
  <c r="O471" i="12"/>
  <c r="N385" i="9"/>
  <c r="D383" i="9"/>
  <c r="G384" i="9"/>
  <c r="C383" i="9"/>
  <c r="J385" i="9"/>
  <c r="O510" i="10"/>
  <c r="P510" i="10"/>
  <c r="M511" i="10"/>
  <c r="B511" i="10"/>
  <c r="R510" i="10"/>
  <c r="S510" i="10"/>
  <c r="Q510" i="10"/>
  <c r="J473" i="12"/>
  <c r="G472" i="12"/>
  <c r="C471" i="12"/>
  <c r="E472" i="12"/>
  <c r="N473" i="12"/>
  <c r="H471" i="12"/>
  <c r="N512" i="10"/>
  <c r="G511" i="10"/>
  <c r="D510" i="10"/>
  <c r="C510" i="10"/>
  <c r="J512" i="10"/>
  <c r="E384" i="9"/>
  <c r="H383" i="9"/>
  <c r="T471" i="12"/>
  <c r="U471" i="12"/>
  <c r="V471" i="12"/>
  <c r="M473" i="12"/>
  <c r="F472" i="12"/>
  <c r="K472" i="12"/>
  <c r="L473" i="12"/>
  <c r="Q472" i="12"/>
  <c r="P472" i="12"/>
  <c r="S472" i="12"/>
  <c r="R472" i="12"/>
  <c r="O472" i="12"/>
  <c r="H510" i="10"/>
  <c r="T510" i="10"/>
  <c r="U510" i="10"/>
  <c r="V510" i="10"/>
  <c r="F511" i="10"/>
  <c r="K511" i="10"/>
  <c r="L512" i="10"/>
  <c r="E511" i="10"/>
  <c r="M385" i="9"/>
  <c r="F384" i="9"/>
  <c r="K384" i="9"/>
  <c r="B473" i="12"/>
  <c r="N474" i="12"/>
  <c r="L385" i="9"/>
  <c r="B385" i="9"/>
  <c r="S511" i="10"/>
  <c r="O511" i="10"/>
  <c r="R511" i="10"/>
  <c r="P511" i="10"/>
  <c r="Q511" i="10"/>
  <c r="M512" i="10"/>
  <c r="B512" i="10"/>
  <c r="J474" i="12"/>
  <c r="G473" i="12"/>
  <c r="C472" i="12"/>
  <c r="T472" i="12"/>
  <c r="D472" i="12"/>
  <c r="D511" i="10"/>
  <c r="G512" i="10"/>
  <c r="N513" i="10"/>
  <c r="C511" i="10"/>
  <c r="J513" i="10"/>
  <c r="N386" i="9"/>
  <c r="G385" i="9"/>
  <c r="D384" i="9"/>
  <c r="C384" i="9"/>
  <c r="J386" i="9"/>
  <c r="U472" i="12"/>
  <c r="V472" i="12"/>
  <c r="H472" i="12"/>
  <c r="E473" i="12"/>
  <c r="S473" i="12"/>
  <c r="E512" i="10"/>
  <c r="T511" i="10"/>
  <c r="H511" i="10"/>
  <c r="U511" i="10"/>
  <c r="V511" i="10"/>
  <c r="F512" i="10"/>
  <c r="K512" i="10"/>
  <c r="L513" i="10"/>
  <c r="H384" i="9"/>
  <c r="E385" i="9"/>
  <c r="F473" i="12"/>
  <c r="K473" i="12"/>
  <c r="L474" i="12"/>
  <c r="P473" i="12"/>
  <c r="R473" i="12"/>
  <c r="M474" i="12"/>
  <c r="O473" i="12"/>
  <c r="Q473" i="12"/>
  <c r="F385" i="9"/>
  <c r="K385" i="9"/>
  <c r="M386" i="9"/>
  <c r="M513" i="10"/>
  <c r="B513" i="10"/>
  <c r="P512" i="10"/>
  <c r="R512" i="10"/>
  <c r="S512" i="10"/>
  <c r="O512" i="10"/>
  <c r="Q512" i="10"/>
  <c r="B474" i="12"/>
  <c r="D473" i="12"/>
  <c r="N514" i="10"/>
  <c r="G513" i="10"/>
  <c r="D512" i="10"/>
  <c r="C512" i="10"/>
  <c r="J514" i="10"/>
  <c r="B386" i="9"/>
  <c r="L386" i="9"/>
  <c r="N475" i="12"/>
  <c r="C473" i="12"/>
  <c r="J475" i="12"/>
  <c r="G474" i="12"/>
  <c r="H473" i="12"/>
  <c r="T512" i="10"/>
  <c r="E513" i="10"/>
  <c r="H512" i="10"/>
  <c r="U512" i="10"/>
  <c r="V512" i="10"/>
  <c r="F513" i="10"/>
  <c r="K513" i="10"/>
  <c r="L514" i="10"/>
  <c r="N387" i="9"/>
  <c r="G386" i="9"/>
  <c r="D385" i="9"/>
  <c r="C385" i="9"/>
  <c r="J387" i="9"/>
  <c r="E474" i="12"/>
  <c r="R474" i="12"/>
  <c r="U473" i="12"/>
  <c r="V473" i="12"/>
  <c r="T473" i="12"/>
  <c r="P513" i="10"/>
  <c r="R513" i="10"/>
  <c r="O513" i="10"/>
  <c r="M514" i="10"/>
  <c r="B514" i="10"/>
  <c r="S513" i="10"/>
  <c r="Q513" i="10"/>
  <c r="E386" i="9"/>
  <c r="H385" i="9"/>
  <c r="O474" i="12"/>
  <c r="P474" i="12"/>
  <c r="Q474" i="12"/>
  <c r="M475" i="12"/>
  <c r="F474" i="12"/>
  <c r="K474" i="12"/>
  <c r="L475" i="12"/>
  <c r="S474" i="12"/>
  <c r="D513" i="10"/>
  <c r="G514" i="10"/>
  <c r="N515" i="10"/>
  <c r="C513" i="10"/>
  <c r="J515" i="10"/>
  <c r="F386" i="9"/>
  <c r="K386" i="9"/>
  <c r="M387" i="9"/>
  <c r="B475" i="12"/>
  <c r="G475" i="12"/>
  <c r="H513" i="10"/>
  <c r="T513" i="10"/>
  <c r="E514" i="10"/>
  <c r="U513" i="10"/>
  <c r="V513" i="10"/>
  <c r="F514" i="10"/>
  <c r="K514" i="10"/>
  <c r="L515" i="10"/>
  <c r="L387" i="9"/>
  <c r="B387" i="9"/>
  <c r="C474" i="12"/>
  <c r="H474" i="12"/>
  <c r="J476" i="12"/>
  <c r="N476" i="12"/>
  <c r="D474" i="12"/>
  <c r="Q514" i="10"/>
  <c r="P514" i="10"/>
  <c r="O514" i="10"/>
  <c r="M515" i="10"/>
  <c r="B515" i="10"/>
  <c r="S514" i="10"/>
  <c r="R514" i="10"/>
  <c r="N388" i="9"/>
  <c r="G387" i="9"/>
  <c r="D386" i="9"/>
  <c r="C386" i="9"/>
  <c r="J388" i="9"/>
  <c r="E475" i="12"/>
  <c r="Q475" i="12"/>
  <c r="T474" i="12"/>
  <c r="U474" i="12"/>
  <c r="V474" i="12"/>
  <c r="D514" i="10"/>
  <c r="G515" i="10"/>
  <c r="N516" i="10"/>
  <c r="C514" i="10"/>
  <c r="J516" i="10"/>
  <c r="H386" i="9"/>
  <c r="E387" i="9"/>
  <c r="P475" i="12"/>
  <c r="F475" i="12"/>
  <c r="K475" i="12"/>
  <c r="L476" i="12"/>
  <c r="O475" i="12"/>
  <c r="M476" i="12"/>
  <c r="R475" i="12"/>
  <c r="S475" i="12"/>
  <c r="E515" i="10"/>
  <c r="T514" i="10"/>
  <c r="H514" i="10"/>
  <c r="U514" i="10"/>
  <c r="V514" i="10"/>
  <c r="F515" i="10"/>
  <c r="K515" i="10"/>
  <c r="L516" i="10"/>
  <c r="M388" i="9"/>
  <c r="F387" i="9"/>
  <c r="K387" i="9"/>
  <c r="B476" i="12"/>
  <c r="D475" i="12"/>
  <c r="P515" i="10"/>
  <c r="O515" i="10"/>
  <c r="R515" i="10"/>
  <c r="S515" i="10"/>
  <c r="Q515" i="10"/>
  <c r="M516" i="10"/>
  <c r="B516" i="10"/>
  <c r="B388" i="9"/>
  <c r="L388" i="9"/>
  <c r="G476" i="12"/>
  <c r="C475" i="12"/>
  <c r="H475" i="12"/>
  <c r="N477" i="12"/>
  <c r="J477" i="12"/>
  <c r="E476" i="12"/>
  <c r="T475" i="12"/>
  <c r="N517" i="10"/>
  <c r="D515" i="10"/>
  <c r="C515" i="10"/>
  <c r="G516" i="10"/>
  <c r="J517" i="10"/>
  <c r="G388" i="9"/>
  <c r="N389" i="9"/>
  <c r="D387" i="9"/>
  <c r="C387" i="9"/>
  <c r="J389" i="9"/>
  <c r="U475" i="12"/>
  <c r="V475" i="12"/>
  <c r="O476" i="12"/>
  <c r="P476" i="12"/>
  <c r="M477" i="12"/>
  <c r="S476" i="12"/>
  <c r="F476" i="12"/>
  <c r="K476" i="12"/>
  <c r="L477" i="12"/>
  <c r="R476" i="12"/>
  <c r="Q476" i="12"/>
  <c r="H387" i="9"/>
  <c r="E388" i="9"/>
  <c r="E516" i="10"/>
  <c r="T515" i="10"/>
  <c r="H515" i="10"/>
  <c r="U515" i="10"/>
  <c r="V515" i="10"/>
  <c r="F516" i="10"/>
  <c r="K516" i="10"/>
  <c r="L517" i="10"/>
  <c r="B477" i="12"/>
  <c r="D476" i="12"/>
  <c r="P516" i="10"/>
  <c r="Q516" i="10"/>
  <c r="M517" i="10"/>
  <c r="B517" i="10"/>
  <c r="R516" i="10"/>
  <c r="O516" i="10"/>
  <c r="S516" i="10"/>
  <c r="M389" i="9"/>
  <c r="F388" i="9"/>
  <c r="K388" i="9"/>
  <c r="G477" i="12"/>
  <c r="J478" i="12"/>
  <c r="C476" i="12"/>
  <c r="T476" i="12"/>
  <c r="N478" i="12"/>
  <c r="H476" i="12"/>
  <c r="E477" i="12"/>
  <c r="D516" i="10"/>
  <c r="N518" i="10"/>
  <c r="G517" i="10"/>
  <c r="C516" i="10"/>
  <c r="J518" i="10"/>
  <c r="L389" i="9"/>
  <c r="B389" i="9"/>
  <c r="U476" i="12"/>
  <c r="V476" i="12"/>
  <c r="F477" i="12"/>
  <c r="K477" i="12"/>
  <c r="L478" i="12"/>
  <c r="S477" i="12"/>
  <c r="P477" i="12"/>
  <c r="Q477" i="12"/>
  <c r="R477" i="12"/>
  <c r="M478" i="12"/>
  <c r="O477" i="12"/>
  <c r="T516" i="10"/>
  <c r="H516" i="10"/>
  <c r="E517" i="10"/>
  <c r="U516" i="10"/>
  <c r="V516" i="10"/>
  <c r="F517" i="10"/>
  <c r="K517" i="10"/>
  <c r="L518" i="10"/>
  <c r="D388" i="9"/>
  <c r="N390" i="9"/>
  <c r="G389" i="9"/>
  <c r="C388" i="9"/>
  <c r="J390" i="9"/>
  <c r="B478" i="12"/>
  <c r="R517" i="10"/>
  <c r="S517" i="10"/>
  <c r="P517" i="10"/>
  <c r="O517" i="10"/>
  <c r="Q517" i="10"/>
  <c r="M518" i="10"/>
  <c r="B518" i="10"/>
  <c r="E389" i="9"/>
  <c r="H388" i="9"/>
  <c r="C477" i="12"/>
  <c r="G478" i="12"/>
  <c r="N479" i="12"/>
  <c r="J479" i="12"/>
  <c r="D477" i="12"/>
  <c r="N519" i="10"/>
  <c r="D517" i="10"/>
  <c r="G518" i="10"/>
  <c r="C517" i="10"/>
  <c r="J519" i="10"/>
  <c r="F389" i="9"/>
  <c r="K389" i="9"/>
  <c r="M390" i="9"/>
  <c r="T477" i="12"/>
  <c r="H477" i="12"/>
  <c r="U477" i="12"/>
  <c r="V477" i="12"/>
  <c r="E478" i="12"/>
  <c r="B390" i="9"/>
  <c r="L390" i="9"/>
  <c r="E518" i="10"/>
  <c r="T517" i="10"/>
  <c r="H517" i="10"/>
  <c r="U517" i="10"/>
  <c r="V517" i="10"/>
  <c r="F518" i="10"/>
  <c r="K518" i="10"/>
  <c r="L519" i="10"/>
  <c r="P478" i="12"/>
  <c r="F478" i="12"/>
  <c r="K478" i="12"/>
  <c r="L479" i="12"/>
  <c r="O478" i="12"/>
  <c r="S478" i="12"/>
  <c r="R478" i="12"/>
  <c r="Q478" i="12"/>
  <c r="M479" i="12"/>
  <c r="M519" i="10"/>
  <c r="B519" i="10"/>
  <c r="R518" i="10"/>
  <c r="O518" i="10"/>
  <c r="Q518" i="10"/>
  <c r="P518" i="10"/>
  <c r="S518" i="10"/>
  <c r="G390" i="9"/>
  <c r="D389" i="9"/>
  <c r="N391" i="9"/>
  <c r="C389" i="9"/>
  <c r="J391" i="9"/>
  <c r="B479" i="12"/>
  <c r="D518" i="10"/>
  <c r="G519" i="10"/>
  <c r="N520" i="10"/>
  <c r="C518" i="10"/>
  <c r="J520" i="10"/>
  <c r="E390" i="9"/>
  <c r="H389" i="9"/>
  <c r="N480" i="12"/>
  <c r="D478" i="12"/>
  <c r="C478" i="12"/>
  <c r="G479" i="12"/>
  <c r="J480" i="12"/>
  <c r="F390" i="9"/>
  <c r="K390" i="9"/>
  <c r="M391" i="9"/>
  <c r="T518" i="10"/>
  <c r="H518" i="10"/>
  <c r="E519" i="10"/>
  <c r="U518" i="10"/>
  <c r="V518" i="10"/>
  <c r="F519" i="10"/>
  <c r="K519" i="10"/>
  <c r="L520" i="10"/>
  <c r="T478" i="12"/>
  <c r="H478" i="12"/>
  <c r="E479" i="12"/>
  <c r="U478" i="12"/>
  <c r="V478" i="12"/>
  <c r="Q519" i="10"/>
  <c r="S519" i="10"/>
  <c r="P519" i="10"/>
  <c r="R519" i="10"/>
  <c r="M520" i="10"/>
  <c r="B520" i="10"/>
  <c r="O519" i="10"/>
  <c r="B391" i="9"/>
  <c r="L391" i="9"/>
  <c r="P479" i="12"/>
  <c r="F479" i="12"/>
  <c r="K479" i="12"/>
  <c r="L480" i="12"/>
  <c r="M480" i="12"/>
  <c r="Q479" i="12"/>
  <c r="R479" i="12"/>
  <c r="O479" i="12"/>
  <c r="S479" i="12"/>
  <c r="N521" i="10"/>
  <c r="G520" i="10"/>
  <c r="C519" i="10"/>
  <c r="D519" i="10"/>
  <c r="J521" i="10"/>
  <c r="D390" i="9"/>
  <c r="N392" i="9"/>
  <c r="G391" i="9"/>
  <c r="C390" i="9"/>
  <c r="J392" i="9"/>
  <c r="B480" i="12"/>
  <c r="C479" i="12"/>
  <c r="H390" i="9"/>
  <c r="E391" i="9"/>
  <c r="H519" i="10"/>
  <c r="U519" i="10"/>
  <c r="V519" i="10"/>
  <c r="F520" i="10"/>
  <c r="K520" i="10"/>
  <c r="L521" i="10"/>
  <c r="E520" i="10"/>
  <c r="T519" i="10"/>
  <c r="J481" i="12"/>
  <c r="D479" i="12"/>
  <c r="N481" i="12"/>
  <c r="G480" i="12"/>
  <c r="U479" i="12"/>
  <c r="V479" i="12"/>
  <c r="H479" i="12"/>
  <c r="E480" i="12"/>
  <c r="T479" i="12"/>
  <c r="O520" i="10"/>
  <c r="Q520" i="10"/>
  <c r="P520" i="10"/>
  <c r="R520" i="10"/>
  <c r="M521" i="10"/>
  <c r="B521" i="10"/>
  <c r="S520" i="10"/>
  <c r="F391" i="9"/>
  <c r="K391" i="9"/>
  <c r="M392" i="9"/>
  <c r="M481" i="12"/>
  <c r="Q480" i="12"/>
  <c r="F480" i="12"/>
  <c r="K480" i="12"/>
  <c r="L481" i="12"/>
  <c r="S480" i="12"/>
  <c r="R480" i="12"/>
  <c r="O480" i="12"/>
  <c r="P480" i="12"/>
  <c r="B392" i="9"/>
  <c r="L392" i="9"/>
  <c r="D520" i="10"/>
  <c r="N522" i="10"/>
  <c r="G521" i="10"/>
  <c r="C520" i="10"/>
  <c r="J522" i="10"/>
  <c r="B481" i="12"/>
  <c r="J482" i="12"/>
  <c r="T520" i="10"/>
  <c r="E521" i="10"/>
  <c r="H520" i="10"/>
  <c r="U520" i="10"/>
  <c r="V520" i="10"/>
  <c r="F521" i="10"/>
  <c r="K521" i="10"/>
  <c r="L522" i="10"/>
  <c r="N393" i="9"/>
  <c r="G392" i="9"/>
  <c r="D391" i="9"/>
  <c r="C391" i="9"/>
  <c r="J393" i="9"/>
  <c r="G481" i="12"/>
  <c r="D480" i="12"/>
  <c r="N482" i="12"/>
  <c r="C480" i="12"/>
  <c r="T480" i="12"/>
  <c r="Q521" i="10"/>
  <c r="P521" i="10"/>
  <c r="R521" i="10"/>
  <c r="M522" i="10"/>
  <c r="B522" i="10"/>
  <c r="O521" i="10"/>
  <c r="S521" i="10"/>
  <c r="H391" i="9"/>
  <c r="E392" i="9"/>
  <c r="H480" i="12"/>
  <c r="E481" i="12"/>
  <c r="R481" i="12"/>
  <c r="U480" i="12"/>
  <c r="V480" i="12"/>
  <c r="G522" i="10"/>
  <c r="D521" i="10"/>
  <c r="N523" i="10"/>
  <c r="C521" i="10"/>
  <c r="J523" i="10"/>
  <c r="F392" i="9"/>
  <c r="K392" i="9"/>
  <c r="M393" i="9"/>
  <c r="M482" i="12"/>
  <c r="O481" i="12"/>
  <c r="S481" i="12"/>
  <c r="P481" i="12"/>
  <c r="F481" i="12"/>
  <c r="K481" i="12"/>
  <c r="L482" i="12"/>
  <c r="Q481" i="12"/>
  <c r="T521" i="10"/>
  <c r="H521" i="10"/>
  <c r="E522" i="10"/>
  <c r="U521" i="10"/>
  <c r="V521" i="10"/>
  <c r="F522" i="10"/>
  <c r="K522" i="10"/>
  <c r="L523" i="10"/>
  <c r="L393" i="9"/>
  <c r="B393" i="9"/>
  <c r="B482" i="12"/>
  <c r="N483" i="12"/>
  <c r="N394" i="9"/>
  <c r="D392" i="9"/>
  <c r="G393" i="9"/>
  <c r="C392" i="9"/>
  <c r="J394" i="9"/>
  <c r="Q522" i="10"/>
  <c r="O522" i="10"/>
  <c r="R522" i="10"/>
  <c r="M523" i="10"/>
  <c r="B523" i="10"/>
  <c r="S522" i="10"/>
  <c r="P522" i="10"/>
  <c r="G482" i="12"/>
  <c r="C481" i="12"/>
  <c r="E482" i="12"/>
  <c r="M483" i="12"/>
  <c r="J483" i="12"/>
  <c r="D481" i="12"/>
  <c r="G523" i="10"/>
  <c r="D522" i="10"/>
  <c r="N524" i="10"/>
  <c r="C522" i="10"/>
  <c r="J524" i="10"/>
  <c r="E393" i="9"/>
  <c r="H392" i="9"/>
  <c r="H481" i="12"/>
  <c r="T481" i="12"/>
  <c r="U481" i="12"/>
  <c r="V481" i="12"/>
  <c r="F482" i="12"/>
  <c r="K482" i="12"/>
  <c r="L483" i="12"/>
  <c r="B483" i="12"/>
  <c r="C482" i="12"/>
  <c r="S482" i="12"/>
  <c r="P482" i="12"/>
  <c r="Q482" i="12"/>
  <c r="O482" i="12"/>
  <c r="R482" i="12"/>
  <c r="E523" i="10"/>
  <c r="H522" i="10"/>
  <c r="T522" i="10"/>
  <c r="U522" i="10"/>
  <c r="V522" i="10"/>
  <c r="F523" i="10"/>
  <c r="K523" i="10"/>
  <c r="L524" i="10"/>
  <c r="F393" i="9"/>
  <c r="K393" i="9"/>
  <c r="M394" i="9"/>
  <c r="D482" i="12"/>
  <c r="N484" i="12"/>
  <c r="J484" i="12"/>
  <c r="G483" i="12"/>
  <c r="H482" i="12"/>
  <c r="T482" i="12"/>
  <c r="E483" i="12"/>
  <c r="U482" i="12"/>
  <c r="V482" i="12"/>
  <c r="L394" i="9"/>
  <c r="B394" i="9"/>
  <c r="P523" i="10"/>
  <c r="Q523" i="10"/>
  <c r="M524" i="10"/>
  <c r="B524" i="10"/>
  <c r="R523" i="10"/>
  <c r="O523" i="10"/>
  <c r="S523" i="10"/>
  <c r="P483" i="12"/>
  <c r="F483" i="12"/>
  <c r="K483" i="12"/>
  <c r="L484" i="12"/>
  <c r="R483" i="12"/>
  <c r="S483" i="12"/>
  <c r="Q483" i="12"/>
  <c r="M484" i="12"/>
  <c r="O483" i="12"/>
  <c r="G524" i="10"/>
  <c r="D523" i="10"/>
  <c r="N525" i="10"/>
  <c r="C523" i="10"/>
  <c r="J525" i="10"/>
  <c r="N395" i="9"/>
  <c r="G394" i="9"/>
  <c r="D393" i="9"/>
  <c r="C393" i="9"/>
  <c r="J395" i="9"/>
  <c r="B484" i="12"/>
  <c r="E524" i="10"/>
  <c r="T523" i="10"/>
  <c r="H523" i="10"/>
  <c r="U523" i="10"/>
  <c r="V523" i="10"/>
  <c r="F524" i="10"/>
  <c r="K524" i="10"/>
  <c r="L525" i="10"/>
  <c r="H393" i="9"/>
  <c r="E394" i="9"/>
  <c r="C483" i="12"/>
  <c r="N485" i="12"/>
  <c r="G484" i="12"/>
  <c r="D483" i="12"/>
  <c r="J485" i="12"/>
  <c r="Q524" i="10"/>
  <c r="M525" i="10"/>
  <c r="B525" i="10"/>
  <c r="P524" i="10"/>
  <c r="O524" i="10"/>
  <c r="R524" i="10"/>
  <c r="S524" i="10"/>
  <c r="F394" i="9"/>
  <c r="K394" i="9"/>
  <c r="M395" i="9"/>
  <c r="U483" i="12"/>
  <c r="V483" i="12"/>
  <c r="T483" i="12"/>
  <c r="H483" i="12"/>
  <c r="E484" i="12"/>
  <c r="G525" i="10"/>
  <c r="D524" i="10"/>
  <c r="N526" i="10"/>
  <c r="C524" i="10"/>
  <c r="J526" i="10"/>
  <c r="L395" i="9"/>
  <c r="B395" i="9"/>
  <c r="Q484" i="12"/>
  <c r="M485" i="12"/>
  <c r="S484" i="12"/>
  <c r="R484" i="12"/>
  <c r="O484" i="12"/>
  <c r="F484" i="12"/>
  <c r="K484" i="12"/>
  <c r="L485" i="12"/>
  <c r="P484" i="12"/>
  <c r="N396" i="9"/>
  <c r="G395" i="9"/>
  <c r="D394" i="9"/>
  <c r="C394" i="9"/>
  <c r="J396" i="9"/>
  <c r="E525" i="10"/>
  <c r="H524" i="10"/>
  <c r="T524" i="10"/>
  <c r="U524" i="10"/>
  <c r="V524" i="10"/>
  <c r="F525" i="10"/>
  <c r="K525" i="10"/>
  <c r="L526" i="10"/>
  <c r="B485" i="12"/>
  <c r="N486" i="12"/>
  <c r="H394" i="9"/>
  <c r="E395" i="9"/>
  <c r="Q525" i="10"/>
  <c r="R525" i="10"/>
  <c r="O525" i="10"/>
  <c r="P525" i="10"/>
  <c r="S525" i="10"/>
  <c r="M526" i="10"/>
  <c r="B526" i="10"/>
  <c r="D484" i="12"/>
  <c r="G485" i="12"/>
  <c r="J486" i="12"/>
  <c r="C484" i="12"/>
  <c r="E485" i="12"/>
  <c r="N527" i="10"/>
  <c r="D525" i="10"/>
  <c r="C525" i="10"/>
  <c r="G526" i="10"/>
  <c r="J527" i="10"/>
  <c r="M396" i="9"/>
  <c r="F395" i="9"/>
  <c r="K395" i="9"/>
  <c r="H484" i="12"/>
  <c r="T484" i="12"/>
  <c r="U484" i="12"/>
  <c r="V484" i="12"/>
  <c r="M486" i="12"/>
  <c r="O485" i="12"/>
  <c r="R485" i="12"/>
  <c r="F485" i="12"/>
  <c r="K485" i="12"/>
  <c r="L486" i="12"/>
  <c r="P485" i="12"/>
  <c r="Q485" i="12"/>
  <c r="S485" i="12"/>
  <c r="E526" i="10"/>
  <c r="T525" i="10"/>
  <c r="U525" i="10"/>
  <c r="V525" i="10"/>
  <c r="F526" i="10"/>
  <c r="K526" i="10"/>
  <c r="L527" i="10"/>
  <c r="H525" i="10"/>
  <c r="L396" i="9"/>
  <c r="B396" i="9"/>
  <c r="B486" i="12"/>
  <c r="N487" i="12"/>
  <c r="G396" i="9"/>
  <c r="N397" i="9"/>
  <c r="D395" i="9"/>
  <c r="C395" i="9"/>
  <c r="J397" i="9"/>
  <c r="R526" i="10"/>
  <c r="S526" i="10"/>
  <c r="Q526" i="10"/>
  <c r="P526" i="10"/>
  <c r="O526" i="10"/>
  <c r="M527" i="10"/>
  <c r="B527" i="10"/>
  <c r="C485" i="12"/>
  <c r="T485" i="12"/>
  <c r="J487" i="12"/>
  <c r="G486" i="12"/>
  <c r="D485" i="12"/>
  <c r="D526" i="10"/>
  <c r="G527" i="10"/>
  <c r="N528" i="10"/>
  <c r="C526" i="10"/>
  <c r="J528" i="10"/>
  <c r="H395" i="9"/>
  <c r="E396" i="9"/>
  <c r="U485" i="12"/>
  <c r="V485" i="12"/>
  <c r="E486" i="12"/>
  <c r="O486" i="12"/>
  <c r="H485" i="12"/>
  <c r="T526" i="10"/>
  <c r="E527" i="10"/>
  <c r="H526" i="10"/>
  <c r="U526" i="10"/>
  <c r="V526" i="10"/>
  <c r="F527" i="10"/>
  <c r="K527" i="10"/>
  <c r="L528" i="10"/>
  <c r="F396" i="9"/>
  <c r="K396" i="9"/>
  <c r="M397" i="9"/>
  <c r="Q486" i="12"/>
  <c r="P486" i="12"/>
  <c r="F486" i="12"/>
  <c r="K486" i="12"/>
  <c r="L487" i="12"/>
  <c r="M487" i="12"/>
  <c r="R486" i="12"/>
  <c r="S486" i="12"/>
  <c r="S527" i="10"/>
  <c r="Q527" i="10"/>
  <c r="P527" i="10"/>
  <c r="R527" i="10"/>
  <c r="M528" i="10"/>
  <c r="B528" i="10"/>
  <c r="O527" i="10"/>
  <c r="L397" i="9"/>
  <c r="B397" i="9"/>
  <c r="B487" i="12"/>
  <c r="N488" i="12"/>
  <c r="G528" i="10"/>
  <c r="D527" i="10"/>
  <c r="N529" i="10"/>
  <c r="C527" i="10"/>
  <c r="J529" i="10"/>
  <c r="N398" i="9"/>
  <c r="G397" i="9"/>
  <c r="D396" i="9"/>
  <c r="C396" i="9"/>
  <c r="J398" i="9"/>
  <c r="C486" i="12"/>
  <c r="T486" i="12"/>
  <c r="G487" i="12"/>
  <c r="J488" i="12"/>
  <c r="D486" i="12"/>
  <c r="T527" i="10"/>
  <c r="E528" i="10"/>
  <c r="U527" i="10"/>
  <c r="V527" i="10"/>
  <c r="F528" i="10"/>
  <c r="K528" i="10"/>
  <c r="L529" i="10"/>
  <c r="H527" i="10"/>
  <c r="E397" i="9"/>
  <c r="H396" i="9"/>
  <c r="E487" i="12"/>
  <c r="O487" i="12"/>
  <c r="H486" i="12"/>
  <c r="U486" i="12"/>
  <c r="V486" i="12"/>
  <c r="M398" i="9"/>
  <c r="F397" i="9"/>
  <c r="K397" i="9"/>
  <c r="Q528" i="10"/>
  <c r="M529" i="10"/>
  <c r="B529" i="10"/>
  <c r="O528" i="10"/>
  <c r="S528" i="10"/>
  <c r="P528" i="10"/>
  <c r="R528" i="10"/>
  <c r="S487" i="12"/>
  <c r="F487" i="12"/>
  <c r="K487" i="12"/>
  <c r="L488" i="12"/>
  <c r="M488" i="12"/>
  <c r="R487" i="12"/>
  <c r="Q487" i="12"/>
  <c r="P487" i="12"/>
  <c r="G529" i="10"/>
  <c r="D528" i="10"/>
  <c r="N530" i="10"/>
  <c r="C528" i="10"/>
  <c r="J530" i="10"/>
  <c r="B398" i="9"/>
  <c r="L398" i="9"/>
  <c r="B488" i="12"/>
  <c r="D487" i="12"/>
  <c r="T528" i="10"/>
  <c r="H528" i="10"/>
  <c r="E529" i="10"/>
  <c r="U528" i="10"/>
  <c r="V528" i="10"/>
  <c r="F529" i="10"/>
  <c r="K529" i="10"/>
  <c r="L530" i="10"/>
  <c r="D397" i="9"/>
  <c r="N399" i="9"/>
  <c r="G398" i="9"/>
  <c r="C397" i="9"/>
  <c r="J399" i="9"/>
  <c r="C487" i="12"/>
  <c r="U487" i="12"/>
  <c r="V487" i="12"/>
  <c r="J489" i="12"/>
  <c r="N489" i="12"/>
  <c r="G488" i="12"/>
  <c r="O529" i="10"/>
  <c r="R529" i="10"/>
  <c r="M530" i="10"/>
  <c r="B530" i="10"/>
  <c r="P529" i="10"/>
  <c r="Q529" i="10"/>
  <c r="S529" i="10"/>
  <c r="E398" i="9"/>
  <c r="H397" i="9"/>
  <c r="H487" i="12"/>
  <c r="T487" i="12"/>
  <c r="E488" i="12"/>
  <c r="S488" i="12"/>
  <c r="G530" i="10"/>
  <c r="D529" i="10"/>
  <c r="N531" i="10"/>
  <c r="C529" i="10"/>
  <c r="J531" i="10"/>
  <c r="M399" i="9"/>
  <c r="F398" i="9"/>
  <c r="K398" i="9"/>
  <c r="O488" i="12"/>
  <c r="M489" i="12"/>
  <c r="Q488" i="12"/>
  <c r="P488" i="12"/>
  <c r="F488" i="12"/>
  <c r="K488" i="12"/>
  <c r="L489" i="12"/>
  <c r="R488" i="12"/>
  <c r="T529" i="10"/>
  <c r="H529" i="10"/>
  <c r="E530" i="10"/>
  <c r="U529" i="10"/>
  <c r="V529" i="10"/>
  <c r="F530" i="10"/>
  <c r="K530" i="10"/>
  <c r="L531" i="10"/>
  <c r="L399" i="9"/>
  <c r="B399" i="9"/>
  <c r="B489" i="12"/>
  <c r="N490" i="12"/>
  <c r="G399" i="9"/>
  <c r="N400" i="9"/>
  <c r="D398" i="9"/>
  <c r="C398" i="9"/>
  <c r="J400" i="9"/>
  <c r="O530" i="10"/>
  <c r="P530" i="10"/>
  <c r="Q530" i="10"/>
  <c r="S530" i="10"/>
  <c r="R530" i="10"/>
  <c r="M531" i="10"/>
  <c r="B531" i="10"/>
  <c r="D488" i="12"/>
  <c r="C488" i="12"/>
  <c r="H488" i="12"/>
  <c r="G489" i="12"/>
  <c r="J490" i="12"/>
  <c r="U488" i="12"/>
  <c r="V488" i="12"/>
  <c r="T488" i="12"/>
  <c r="E489" i="12"/>
  <c r="N532" i="10"/>
  <c r="D530" i="10"/>
  <c r="G531" i="10"/>
  <c r="C530" i="10"/>
  <c r="J532" i="10"/>
  <c r="H398" i="9"/>
  <c r="E399" i="9"/>
  <c r="Q489" i="12"/>
  <c r="O489" i="12"/>
  <c r="R489" i="12"/>
  <c r="S489" i="12"/>
  <c r="P489" i="12"/>
  <c r="M490" i="12"/>
  <c r="F489" i="12"/>
  <c r="K489" i="12"/>
  <c r="L490" i="12"/>
  <c r="F399" i="9"/>
  <c r="K399" i="9"/>
  <c r="M400" i="9"/>
  <c r="E531" i="10"/>
  <c r="H530" i="10"/>
  <c r="T530" i="10"/>
  <c r="U530" i="10"/>
  <c r="V530" i="10"/>
  <c r="F531" i="10"/>
  <c r="K531" i="10"/>
  <c r="L532" i="10"/>
  <c r="B490" i="12"/>
  <c r="D489" i="12"/>
  <c r="Q531" i="10"/>
  <c r="M532" i="10"/>
  <c r="B532" i="10"/>
  <c r="P531" i="10"/>
  <c r="O531" i="10"/>
  <c r="S531" i="10"/>
  <c r="R531" i="10"/>
  <c r="L400" i="9"/>
  <c r="B400" i="9"/>
  <c r="C489" i="12"/>
  <c r="H489" i="12"/>
  <c r="J491" i="12"/>
  <c r="G490" i="12"/>
  <c r="N491" i="12"/>
  <c r="G532" i="10"/>
  <c r="N533" i="10"/>
  <c r="D531" i="10"/>
  <c r="C531" i="10"/>
  <c r="J533" i="10"/>
  <c r="D399" i="9"/>
  <c r="G400" i="9"/>
  <c r="N401" i="9"/>
  <c r="C399" i="9"/>
  <c r="J401" i="9"/>
  <c r="T489" i="12"/>
  <c r="U489" i="12"/>
  <c r="V489" i="12"/>
  <c r="E490" i="12"/>
  <c r="M491" i="12"/>
  <c r="T531" i="10"/>
  <c r="H531" i="10"/>
  <c r="E532" i="10"/>
  <c r="U531" i="10"/>
  <c r="V531" i="10"/>
  <c r="F532" i="10"/>
  <c r="K532" i="10"/>
  <c r="L533" i="10"/>
  <c r="H399" i="9"/>
  <c r="E400" i="9"/>
  <c r="Q490" i="12"/>
  <c r="F490" i="12"/>
  <c r="K490" i="12"/>
  <c r="L491" i="12"/>
  <c r="B491" i="12"/>
  <c r="J492" i="12"/>
  <c r="P490" i="12"/>
  <c r="O490" i="12"/>
  <c r="S490" i="12"/>
  <c r="R490" i="12"/>
  <c r="M533" i="10"/>
  <c r="B533" i="10"/>
  <c r="O532" i="10"/>
  <c r="R532" i="10"/>
  <c r="Q532" i="10"/>
  <c r="P532" i="10"/>
  <c r="S532" i="10"/>
  <c r="F400" i="9"/>
  <c r="K400" i="9"/>
  <c r="M401" i="9"/>
  <c r="G491" i="12"/>
  <c r="D490" i="12"/>
  <c r="N492" i="12"/>
  <c r="C490" i="12"/>
  <c r="H490" i="12"/>
  <c r="D532" i="10"/>
  <c r="G533" i="10"/>
  <c r="N534" i="10"/>
  <c r="C532" i="10"/>
  <c r="J534" i="10"/>
  <c r="B401" i="9"/>
  <c r="L401" i="9"/>
  <c r="E491" i="12"/>
  <c r="M492" i="12"/>
  <c r="T490" i="12"/>
  <c r="U490" i="12"/>
  <c r="V490" i="12"/>
  <c r="D400" i="9"/>
  <c r="N402" i="9"/>
  <c r="G401" i="9"/>
  <c r="C400" i="9"/>
  <c r="J402" i="9"/>
  <c r="T532" i="10"/>
  <c r="H532" i="10"/>
  <c r="E533" i="10"/>
  <c r="U532" i="10"/>
  <c r="V532" i="10"/>
  <c r="F533" i="10"/>
  <c r="K533" i="10"/>
  <c r="L534" i="10"/>
  <c r="F491" i="12"/>
  <c r="K491" i="12"/>
  <c r="L492" i="12"/>
  <c r="B492" i="12"/>
  <c r="C491" i="12"/>
  <c r="H491" i="12"/>
  <c r="O491" i="12"/>
  <c r="Q491" i="12"/>
  <c r="S491" i="12"/>
  <c r="R491" i="12"/>
  <c r="P491" i="12"/>
  <c r="H400" i="9"/>
  <c r="E401" i="9"/>
  <c r="O533" i="10"/>
  <c r="Q533" i="10"/>
  <c r="P533" i="10"/>
  <c r="S533" i="10"/>
  <c r="R533" i="10"/>
  <c r="M534" i="10"/>
  <c r="B534" i="10"/>
  <c r="G492" i="12"/>
  <c r="D491" i="12"/>
  <c r="U491" i="12"/>
  <c r="V491" i="12"/>
  <c r="T491" i="12"/>
  <c r="J493" i="12"/>
  <c r="E492" i="12"/>
  <c r="N493" i="12"/>
  <c r="G534" i="10"/>
  <c r="D533" i="10"/>
  <c r="N535" i="10"/>
  <c r="C533" i="10"/>
  <c r="J535" i="10"/>
  <c r="M402" i="9"/>
  <c r="F401" i="9"/>
  <c r="K401" i="9"/>
  <c r="O492" i="12"/>
  <c r="S492" i="12"/>
  <c r="M493" i="12"/>
  <c r="P492" i="12"/>
  <c r="Q492" i="12"/>
  <c r="R492" i="12"/>
  <c r="F492" i="12"/>
  <c r="K492" i="12"/>
  <c r="L493" i="12"/>
  <c r="B493" i="12"/>
  <c r="C492" i="12"/>
  <c r="U492" i="12"/>
  <c r="V492" i="12"/>
  <c r="E534" i="10"/>
  <c r="T533" i="10"/>
  <c r="H533" i="10"/>
  <c r="U533" i="10"/>
  <c r="V533" i="10"/>
  <c r="F534" i="10"/>
  <c r="K534" i="10"/>
  <c r="L535" i="10"/>
  <c r="L402" i="9"/>
  <c r="B402" i="9"/>
  <c r="E493" i="12"/>
  <c r="M494" i="12"/>
  <c r="T492" i="12"/>
  <c r="D492" i="12"/>
  <c r="N494" i="12"/>
  <c r="J494" i="12"/>
  <c r="G493" i="12"/>
  <c r="H492" i="12"/>
  <c r="N403" i="9"/>
  <c r="G402" i="9"/>
  <c r="D401" i="9"/>
  <c r="C401" i="9"/>
  <c r="J403" i="9"/>
  <c r="O534" i="10"/>
  <c r="Q534" i="10"/>
  <c r="P534" i="10"/>
  <c r="S534" i="10"/>
  <c r="M535" i="10"/>
  <c r="B535" i="10"/>
  <c r="R534" i="10"/>
  <c r="F493" i="12"/>
  <c r="K493" i="12"/>
  <c r="L494" i="12"/>
  <c r="B494" i="12"/>
  <c r="C493" i="12"/>
  <c r="Q493" i="12"/>
  <c r="R493" i="12"/>
  <c r="P493" i="12"/>
  <c r="O493" i="12"/>
  <c r="S493" i="12"/>
  <c r="N536" i="10"/>
  <c r="D534" i="10"/>
  <c r="G535" i="10"/>
  <c r="C534" i="10"/>
  <c r="J536" i="10"/>
  <c r="H401" i="9"/>
  <c r="E402" i="9"/>
  <c r="D493" i="12"/>
  <c r="N495" i="12"/>
  <c r="J495" i="12"/>
  <c r="G494" i="12"/>
  <c r="T493" i="12"/>
  <c r="E494" i="12"/>
  <c r="U493" i="12"/>
  <c r="V493" i="12"/>
  <c r="H493" i="12"/>
  <c r="H534" i="10"/>
  <c r="T534" i="10"/>
  <c r="E535" i="10"/>
  <c r="U534" i="10"/>
  <c r="V534" i="10"/>
  <c r="F535" i="10"/>
  <c r="K535" i="10"/>
  <c r="L536" i="10"/>
  <c r="F402" i="9"/>
  <c r="K402" i="9"/>
  <c r="M403" i="9"/>
  <c r="Q494" i="12"/>
  <c r="F494" i="12"/>
  <c r="K494" i="12"/>
  <c r="L495" i="12"/>
  <c r="R494" i="12"/>
  <c r="M495" i="12"/>
  <c r="P494" i="12"/>
  <c r="O494" i="12"/>
  <c r="S494" i="12"/>
  <c r="B403" i="9"/>
  <c r="L403" i="9"/>
  <c r="Q535" i="10"/>
  <c r="S535" i="10"/>
  <c r="M536" i="10"/>
  <c r="B536" i="10"/>
  <c r="P535" i="10"/>
  <c r="R535" i="10"/>
  <c r="O535" i="10"/>
  <c r="B495" i="12"/>
  <c r="N496" i="12"/>
  <c r="N537" i="10"/>
  <c r="G536" i="10"/>
  <c r="D535" i="10"/>
  <c r="C535" i="10"/>
  <c r="J537" i="10"/>
  <c r="G403" i="9"/>
  <c r="N404" i="9"/>
  <c r="D402" i="9"/>
  <c r="C402" i="9"/>
  <c r="J404" i="9"/>
  <c r="G495" i="12"/>
  <c r="J496" i="12"/>
  <c r="C494" i="12"/>
  <c r="D494" i="12"/>
  <c r="H494" i="12"/>
  <c r="E495" i="12"/>
  <c r="U494" i="12"/>
  <c r="V494" i="12"/>
  <c r="T494" i="12"/>
  <c r="H535" i="10"/>
  <c r="E536" i="10"/>
  <c r="T535" i="10"/>
  <c r="U535" i="10"/>
  <c r="V535" i="10"/>
  <c r="F536" i="10"/>
  <c r="K536" i="10"/>
  <c r="L537" i="10"/>
  <c r="H402" i="9"/>
  <c r="E403" i="9"/>
  <c r="S495" i="12"/>
  <c r="R495" i="12"/>
  <c r="P495" i="12"/>
  <c r="O495" i="12"/>
  <c r="M496" i="12"/>
  <c r="F495" i="12"/>
  <c r="K495" i="12"/>
  <c r="L496" i="12"/>
  <c r="Q495" i="12"/>
  <c r="R536" i="10"/>
  <c r="Q536" i="10"/>
  <c r="P536" i="10"/>
  <c r="M537" i="10"/>
  <c r="B537" i="10"/>
  <c r="O536" i="10"/>
  <c r="S536" i="10"/>
  <c r="F403" i="9"/>
  <c r="K403" i="9"/>
  <c r="M404" i="9"/>
  <c r="B496" i="12"/>
  <c r="N497" i="12"/>
  <c r="N538" i="10"/>
  <c r="G537" i="10"/>
  <c r="D536" i="10"/>
  <c r="C536" i="10"/>
  <c r="J538" i="10"/>
  <c r="B404" i="9"/>
  <c r="L404" i="9"/>
  <c r="D495" i="12"/>
  <c r="G496" i="12"/>
  <c r="J497" i="12"/>
  <c r="C495" i="12"/>
  <c r="E496" i="12"/>
  <c r="C403" i="9"/>
  <c r="G404" i="9"/>
  <c r="D403" i="9"/>
  <c r="N405" i="9"/>
  <c r="J405" i="9"/>
  <c r="T536" i="10"/>
  <c r="E537" i="10"/>
  <c r="H536" i="10"/>
  <c r="U536" i="10"/>
  <c r="V536" i="10"/>
  <c r="F537" i="10"/>
  <c r="K537" i="10"/>
  <c r="L538" i="10"/>
  <c r="U495" i="12"/>
  <c r="V495" i="12"/>
  <c r="T495" i="12"/>
  <c r="H495" i="12"/>
  <c r="R496" i="12"/>
  <c r="Q496" i="12"/>
  <c r="O496" i="12"/>
  <c r="S496" i="12"/>
  <c r="F496" i="12"/>
  <c r="K496" i="12"/>
  <c r="L497" i="12"/>
  <c r="M497" i="12"/>
  <c r="P496" i="12"/>
  <c r="O537" i="10"/>
  <c r="Q537" i="10"/>
  <c r="R537" i="10"/>
  <c r="M538" i="10"/>
  <c r="B538" i="10"/>
  <c r="P537" i="10"/>
  <c r="S537" i="10"/>
  <c r="E404" i="9"/>
  <c r="H403" i="9"/>
  <c r="B497" i="12"/>
  <c r="C496" i="12"/>
  <c r="G538" i="10"/>
  <c r="N539" i="10"/>
  <c r="D537" i="10"/>
  <c r="C537" i="10"/>
  <c r="J539" i="10"/>
  <c r="M405" i="9"/>
  <c r="F404" i="9"/>
  <c r="K404" i="9"/>
  <c r="N498" i="12"/>
  <c r="D496" i="12"/>
  <c r="J498" i="12"/>
  <c r="G497" i="12"/>
  <c r="E497" i="12"/>
  <c r="H496" i="12"/>
  <c r="T496" i="12"/>
  <c r="U496" i="12"/>
  <c r="V496" i="12"/>
  <c r="L405" i="9"/>
  <c r="B405" i="9"/>
  <c r="E538" i="10"/>
  <c r="T537" i="10"/>
  <c r="H537" i="10"/>
  <c r="U537" i="10"/>
  <c r="V537" i="10"/>
  <c r="F538" i="10"/>
  <c r="K538" i="10"/>
  <c r="L539" i="10"/>
  <c r="S497" i="12"/>
  <c r="O497" i="12"/>
  <c r="R497" i="12"/>
  <c r="Q497" i="12"/>
  <c r="P497" i="12"/>
  <c r="F497" i="12"/>
  <c r="K497" i="12"/>
  <c r="L498" i="12"/>
  <c r="M498" i="12"/>
  <c r="O538" i="10"/>
  <c r="P538" i="10"/>
  <c r="R538" i="10"/>
  <c r="M539" i="10"/>
  <c r="B539" i="10"/>
  <c r="Q538" i="10"/>
  <c r="S538" i="10"/>
  <c r="N406" i="9"/>
  <c r="G405" i="9"/>
  <c r="D404" i="9"/>
  <c r="C404" i="9"/>
  <c r="J406" i="9"/>
  <c r="B498" i="12"/>
  <c r="D497" i="12"/>
  <c r="N540" i="10"/>
  <c r="G539" i="10"/>
  <c r="D538" i="10"/>
  <c r="C538" i="10"/>
  <c r="J540" i="10"/>
  <c r="E405" i="9"/>
  <c r="H404" i="9"/>
  <c r="N499" i="12"/>
  <c r="G498" i="12"/>
  <c r="C497" i="12"/>
  <c r="T497" i="12"/>
  <c r="J499" i="12"/>
  <c r="E498" i="12"/>
  <c r="H497" i="12"/>
  <c r="T538" i="10"/>
  <c r="E539" i="10"/>
  <c r="H538" i="10"/>
  <c r="U538" i="10"/>
  <c r="V538" i="10"/>
  <c r="F539" i="10"/>
  <c r="K539" i="10"/>
  <c r="L540" i="10"/>
  <c r="F405" i="9"/>
  <c r="K405" i="9"/>
  <c r="M406" i="9"/>
  <c r="U497" i="12"/>
  <c r="V497" i="12"/>
  <c r="M499" i="12"/>
  <c r="P498" i="12"/>
  <c r="Q498" i="12"/>
  <c r="R498" i="12"/>
  <c r="F498" i="12"/>
  <c r="K498" i="12"/>
  <c r="L499" i="12"/>
  <c r="O498" i="12"/>
  <c r="S498" i="12"/>
  <c r="B406" i="9"/>
  <c r="L406" i="9"/>
  <c r="R539" i="10"/>
  <c r="Q539" i="10"/>
  <c r="O539" i="10"/>
  <c r="P539" i="10"/>
  <c r="S539" i="10"/>
  <c r="M540" i="10"/>
  <c r="B540" i="10"/>
  <c r="B499" i="12"/>
  <c r="G499" i="12"/>
  <c r="N541" i="10"/>
  <c r="D539" i="10"/>
  <c r="G540" i="10"/>
  <c r="C539" i="10"/>
  <c r="J541" i="10"/>
  <c r="N407" i="9"/>
  <c r="D405" i="9"/>
  <c r="G406" i="9"/>
  <c r="C405" i="9"/>
  <c r="J407" i="9"/>
  <c r="N500" i="12"/>
  <c r="C498" i="12"/>
  <c r="J500" i="12"/>
  <c r="D498" i="12"/>
  <c r="H498" i="12"/>
  <c r="U498" i="12"/>
  <c r="V498" i="12"/>
  <c r="E499" i="12"/>
  <c r="T498" i="12"/>
  <c r="T539" i="10"/>
  <c r="E540" i="10"/>
  <c r="H539" i="10"/>
  <c r="U539" i="10"/>
  <c r="V539" i="10"/>
  <c r="F540" i="10"/>
  <c r="K540" i="10"/>
  <c r="L541" i="10"/>
  <c r="H405" i="9"/>
  <c r="E406" i="9"/>
  <c r="O499" i="12"/>
  <c r="P499" i="12"/>
  <c r="F499" i="12"/>
  <c r="K499" i="12"/>
  <c r="L500" i="12"/>
  <c r="S499" i="12"/>
  <c r="R499" i="12"/>
  <c r="Q499" i="12"/>
  <c r="M500" i="12"/>
  <c r="F406" i="9"/>
  <c r="K406" i="9"/>
  <c r="M407" i="9"/>
  <c r="S540" i="10"/>
  <c r="R540" i="10"/>
  <c r="O540" i="10"/>
  <c r="P540" i="10"/>
  <c r="M541" i="10"/>
  <c r="B541" i="10"/>
  <c r="Q540" i="10"/>
  <c r="B500" i="12"/>
  <c r="N542" i="10"/>
  <c r="G541" i="10"/>
  <c r="D540" i="10"/>
  <c r="C540" i="10"/>
  <c r="J542" i="10"/>
  <c r="B407" i="9"/>
  <c r="L407" i="9"/>
  <c r="D499" i="12"/>
  <c r="C499" i="12"/>
  <c r="N501" i="12"/>
  <c r="G500" i="12"/>
  <c r="J501" i="12"/>
  <c r="D406" i="9"/>
  <c r="N408" i="9"/>
  <c r="G407" i="9"/>
  <c r="C406" i="9"/>
  <c r="J408" i="9"/>
  <c r="H540" i="10"/>
  <c r="E541" i="10"/>
  <c r="T540" i="10"/>
  <c r="U540" i="10"/>
  <c r="V540" i="10"/>
  <c r="F541" i="10"/>
  <c r="K541" i="10"/>
  <c r="L542" i="10"/>
  <c r="T499" i="12"/>
  <c r="H499" i="12"/>
  <c r="E500" i="12"/>
  <c r="U499" i="12"/>
  <c r="V499" i="12"/>
  <c r="E407" i="9"/>
  <c r="H406" i="9"/>
  <c r="S541" i="10"/>
  <c r="Q541" i="10"/>
  <c r="R541" i="10"/>
  <c r="O541" i="10"/>
  <c r="P541" i="10"/>
  <c r="M542" i="10"/>
  <c r="B542" i="10"/>
  <c r="F500" i="12"/>
  <c r="K500" i="12"/>
  <c r="L501" i="12"/>
  <c r="Q500" i="12"/>
  <c r="M501" i="12"/>
  <c r="S500" i="12"/>
  <c r="O500" i="12"/>
  <c r="R500" i="12"/>
  <c r="P500" i="12"/>
  <c r="G542" i="10"/>
  <c r="C541" i="10"/>
  <c r="N543" i="10"/>
  <c r="D541" i="10"/>
  <c r="J543" i="10"/>
  <c r="F407" i="9"/>
  <c r="K407" i="9"/>
  <c r="M408" i="9"/>
  <c r="B501" i="12"/>
  <c r="D500" i="12"/>
  <c r="E542" i="10"/>
  <c r="T541" i="10"/>
  <c r="H541" i="10"/>
  <c r="U541" i="10"/>
  <c r="V541" i="10"/>
  <c r="F542" i="10"/>
  <c r="K542" i="10"/>
  <c r="L543" i="10"/>
  <c r="L408" i="9"/>
  <c r="B408" i="9"/>
  <c r="J502" i="12"/>
  <c r="C500" i="12"/>
  <c r="E501" i="12"/>
  <c r="N502" i="12"/>
  <c r="G501" i="12"/>
  <c r="H500" i="12"/>
  <c r="D407" i="9"/>
  <c r="N409" i="9"/>
  <c r="G408" i="9"/>
  <c r="C407" i="9"/>
  <c r="J409" i="9"/>
  <c r="P542" i="10"/>
  <c r="S542" i="10"/>
  <c r="Q542" i="10"/>
  <c r="O542" i="10"/>
  <c r="R542" i="10"/>
  <c r="M543" i="10"/>
  <c r="B543" i="10"/>
  <c r="T500" i="12"/>
  <c r="U500" i="12"/>
  <c r="V500" i="12"/>
  <c r="O501" i="12"/>
  <c r="F501" i="12"/>
  <c r="K501" i="12"/>
  <c r="L502" i="12"/>
  <c r="Q501" i="12"/>
  <c r="P501" i="12"/>
  <c r="M502" i="12"/>
  <c r="R501" i="12"/>
  <c r="S501" i="12"/>
  <c r="N544" i="10"/>
  <c r="D542" i="10"/>
  <c r="G543" i="10"/>
  <c r="C542" i="10"/>
  <c r="J544" i="10"/>
  <c r="H407" i="9"/>
  <c r="E408" i="9"/>
  <c r="B502" i="12"/>
  <c r="G502" i="12"/>
  <c r="H542" i="10"/>
  <c r="T542" i="10"/>
  <c r="E543" i="10"/>
  <c r="U542" i="10"/>
  <c r="V542" i="10"/>
  <c r="F543" i="10"/>
  <c r="K543" i="10"/>
  <c r="L544" i="10"/>
  <c r="M409" i="9"/>
  <c r="F408" i="9"/>
  <c r="K408" i="9"/>
  <c r="C501" i="12"/>
  <c r="E502" i="12"/>
  <c r="N503" i="12"/>
  <c r="D501" i="12"/>
  <c r="J503" i="12"/>
  <c r="P543" i="10"/>
  <c r="O543" i="10"/>
  <c r="M544" i="10"/>
  <c r="B544" i="10"/>
  <c r="S543" i="10"/>
  <c r="R543" i="10"/>
  <c r="Q543" i="10"/>
  <c r="B409" i="9"/>
  <c r="L409" i="9"/>
  <c r="H501" i="12"/>
  <c r="T501" i="12"/>
  <c r="U501" i="12"/>
  <c r="V501" i="12"/>
  <c r="P502" i="12"/>
  <c r="S502" i="12"/>
  <c r="M503" i="12"/>
  <c r="F502" i="12"/>
  <c r="K502" i="12"/>
  <c r="L503" i="12"/>
  <c r="O502" i="12"/>
  <c r="R502" i="12"/>
  <c r="Q502" i="12"/>
  <c r="G544" i="10"/>
  <c r="D543" i="10"/>
  <c r="N545" i="10"/>
  <c r="C543" i="10"/>
  <c r="J545" i="10"/>
  <c r="G409" i="9"/>
  <c r="D408" i="9"/>
  <c r="N410" i="9"/>
  <c r="C408" i="9"/>
  <c r="J410" i="9"/>
  <c r="B503" i="12"/>
  <c r="G503" i="12"/>
  <c r="E544" i="10"/>
  <c r="T543" i="10"/>
  <c r="U543" i="10"/>
  <c r="V543" i="10"/>
  <c r="F544" i="10"/>
  <c r="K544" i="10"/>
  <c r="L545" i="10"/>
  <c r="H543" i="10"/>
  <c r="H408" i="9"/>
  <c r="E409" i="9"/>
  <c r="D502" i="12"/>
  <c r="C502" i="12"/>
  <c r="N504" i="12"/>
  <c r="J504" i="12"/>
  <c r="E503" i="12"/>
  <c r="T502" i="12"/>
  <c r="H502" i="12"/>
  <c r="U502" i="12"/>
  <c r="V502" i="12"/>
  <c r="M410" i="9"/>
  <c r="F409" i="9"/>
  <c r="K409" i="9"/>
  <c r="P544" i="10"/>
  <c r="S544" i="10"/>
  <c r="Q544" i="10"/>
  <c r="O544" i="10"/>
  <c r="M545" i="10"/>
  <c r="B545" i="10"/>
  <c r="R544" i="10"/>
  <c r="Q503" i="12"/>
  <c r="R503" i="12"/>
  <c r="O503" i="12"/>
  <c r="S503" i="12"/>
  <c r="F503" i="12"/>
  <c r="K503" i="12"/>
  <c r="L504" i="12"/>
  <c r="P503" i="12"/>
  <c r="M504" i="12"/>
  <c r="G545" i="10"/>
  <c r="N546" i="10"/>
  <c r="D544" i="10"/>
  <c r="C544" i="10"/>
  <c r="J546" i="10"/>
  <c r="B410" i="9"/>
  <c r="L410" i="9"/>
  <c r="B504" i="12"/>
  <c r="J505" i="12"/>
  <c r="N411" i="9"/>
  <c r="G410" i="9"/>
  <c r="D409" i="9"/>
  <c r="C409" i="9"/>
  <c r="J411" i="9"/>
  <c r="T544" i="10"/>
  <c r="H544" i="10"/>
  <c r="E545" i="10"/>
  <c r="U544" i="10"/>
  <c r="V544" i="10"/>
  <c r="F545" i="10"/>
  <c r="K545" i="10"/>
  <c r="L546" i="10"/>
  <c r="G504" i="12"/>
  <c r="N505" i="12"/>
  <c r="C503" i="12"/>
  <c r="U503" i="12"/>
  <c r="V503" i="12"/>
  <c r="D503" i="12"/>
  <c r="E410" i="9"/>
  <c r="H409" i="9"/>
  <c r="R545" i="10"/>
  <c r="S545" i="10"/>
  <c r="Q545" i="10"/>
  <c r="O545" i="10"/>
  <c r="P545" i="10"/>
  <c r="M546" i="10"/>
  <c r="B546" i="10"/>
  <c r="H503" i="12"/>
  <c r="T503" i="12"/>
  <c r="E504" i="12"/>
  <c r="M505" i="12"/>
  <c r="D545" i="10"/>
  <c r="N547" i="10"/>
  <c r="G546" i="10"/>
  <c r="C545" i="10"/>
  <c r="J547" i="10"/>
  <c r="M411" i="9"/>
  <c r="F410" i="9"/>
  <c r="K410" i="9"/>
  <c r="R504" i="12"/>
  <c r="F504" i="12"/>
  <c r="K504" i="12"/>
  <c r="L505" i="12"/>
  <c r="B505" i="12"/>
  <c r="D504" i="12"/>
  <c r="S504" i="12"/>
  <c r="O504" i="12"/>
  <c r="Q504" i="12"/>
  <c r="P504" i="12"/>
  <c r="E546" i="10"/>
  <c r="H545" i="10"/>
  <c r="T545" i="10"/>
  <c r="U545" i="10"/>
  <c r="V545" i="10"/>
  <c r="F546" i="10"/>
  <c r="K546" i="10"/>
  <c r="L547" i="10"/>
  <c r="L411" i="9"/>
  <c r="B411" i="9"/>
  <c r="N506" i="12"/>
  <c r="G505" i="12"/>
  <c r="J506" i="12"/>
  <c r="C504" i="12"/>
  <c r="T504" i="12"/>
  <c r="D410" i="9"/>
  <c r="G411" i="9"/>
  <c r="N412" i="9"/>
  <c r="C410" i="9"/>
  <c r="J412" i="9"/>
  <c r="R546" i="10"/>
  <c r="O546" i="10"/>
  <c r="P546" i="10"/>
  <c r="S546" i="10"/>
  <c r="Q546" i="10"/>
  <c r="M547" i="10"/>
  <c r="B547" i="10"/>
  <c r="U504" i="12"/>
  <c r="V504" i="12"/>
  <c r="H504" i="12"/>
  <c r="E505" i="12"/>
  <c r="P505" i="12"/>
  <c r="D546" i="10"/>
  <c r="N548" i="10"/>
  <c r="G547" i="10"/>
  <c r="C546" i="10"/>
  <c r="J548" i="10"/>
  <c r="E411" i="9"/>
  <c r="H410" i="9"/>
  <c r="S505" i="12"/>
  <c r="Q505" i="12"/>
  <c r="F505" i="12"/>
  <c r="K505" i="12"/>
  <c r="L506" i="12"/>
  <c r="R505" i="12"/>
  <c r="M506" i="12"/>
  <c r="O505" i="12"/>
  <c r="E547" i="10"/>
  <c r="H546" i="10"/>
  <c r="T546" i="10"/>
  <c r="U546" i="10"/>
  <c r="V546" i="10"/>
  <c r="F547" i="10"/>
  <c r="K547" i="10"/>
  <c r="L548" i="10"/>
  <c r="F411" i="9"/>
  <c r="K411" i="9"/>
  <c r="M412" i="9"/>
  <c r="B506" i="12"/>
  <c r="N507" i="12"/>
  <c r="R547" i="10"/>
  <c r="O547" i="10"/>
  <c r="S547" i="10"/>
  <c r="P547" i="10"/>
  <c r="M548" i="10"/>
  <c r="B548" i="10"/>
  <c r="Q547" i="10"/>
  <c r="L412" i="9"/>
  <c r="B412" i="9"/>
  <c r="D505" i="12"/>
  <c r="G506" i="12"/>
  <c r="C505" i="12"/>
  <c r="U505" i="12"/>
  <c r="V505" i="12"/>
  <c r="J507" i="12"/>
  <c r="N549" i="10"/>
  <c r="G548" i="10"/>
  <c r="D547" i="10"/>
  <c r="C547" i="10"/>
  <c r="J549" i="10"/>
  <c r="N413" i="9"/>
  <c r="D411" i="9"/>
  <c r="G412" i="9"/>
  <c r="C411" i="9"/>
  <c r="J413" i="9"/>
  <c r="H505" i="12"/>
  <c r="E506" i="12"/>
  <c r="T505" i="12"/>
  <c r="H547" i="10"/>
  <c r="T547" i="10"/>
  <c r="E548" i="10"/>
  <c r="U547" i="10"/>
  <c r="V547" i="10"/>
  <c r="F548" i="10"/>
  <c r="K548" i="10"/>
  <c r="L549" i="10"/>
  <c r="H411" i="9"/>
  <c r="E412" i="9"/>
  <c r="M507" i="12"/>
  <c r="R506" i="12"/>
  <c r="Q506" i="12"/>
  <c r="S506" i="12"/>
  <c r="O506" i="12"/>
  <c r="F506" i="12"/>
  <c r="K506" i="12"/>
  <c r="L507" i="12"/>
  <c r="P506" i="12"/>
  <c r="M413" i="9"/>
  <c r="F412" i="9"/>
  <c r="K412" i="9"/>
  <c r="R548" i="10"/>
  <c r="P548" i="10"/>
  <c r="Q548" i="10"/>
  <c r="S548" i="10"/>
  <c r="O548" i="10"/>
  <c r="M549" i="10"/>
  <c r="B549" i="10"/>
  <c r="B507" i="12"/>
  <c r="C506" i="12"/>
  <c r="H506" i="12"/>
  <c r="G549" i="10"/>
  <c r="N550" i="10"/>
  <c r="D548" i="10"/>
  <c r="C548" i="10"/>
  <c r="J550" i="10"/>
  <c r="B413" i="9"/>
  <c r="L413" i="9"/>
  <c r="J508" i="12"/>
  <c r="G507" i="12"/>
  <c r="N508" i="12"/>
  <c r="E507" i="12"/>
  <c r="M508" i="12"/>
  <c r="T506" i="12"/>
  <c r="U506" i="12"/>
  <c r="V506" i="12"/>
  <c r="D506" i="12"/>
  <c r="N414" i="9"/>
  <c r="G413" i="9"/>
  <c r="D412" i="9"/>
  <c r="C412" i="9"/>
  <c r="J414" i="9"/>
  <c r="T548" i="10"/>
  <c r="E549" i="10"/>
  <c r="H548" i="10"/>
  <c r="U548" i="10"/>
  <c r="V548" i="10"/>
  <c r="F549" i="10"/>
  <c r="K549" i="10"/>
  <c r="L550" i="10"/>
  <c r="P507" i="12"/>
  <c r="F507" i="12"/>
  <c r="K507" i="12"/>
  <c r="L508" i="12"/>
  <c r="B508" i="12"/>
  <c r="J509" i="12"/>
  <c r="Q507" i="12"/>
  <c r="O507" i="12"/>
  <c r="R507" i="12"/>
  <c r="S507" i="12"/>
  <c r="H412" i="9"/>
  <c r="E413" i="9"/>
  <c r="M550" i="10"/>
  <c r="B550" i="10"/>
  <c r="Q549" i="10"/>
  <c r="R549" i="10"/>
  <c r="O549" i="10"/>
  <c r="P549" i="10"/>
  <c r="S549" i="10"/>
  <c r="N509" i="12"/>
  <c r="C507" i="12"/>
  <c r="H507" i="12"/>
  <c r="G508" i="12"/>
  <c r="D507" i="12"/>
  <c r="T507" i="12"/>
  <c r="E508" i="12"/>
  <c r="U507" i="12"/>
  <c r="V507" i="12"/>
  <c r="G550" i="10"/>
  <c r="N551" i="10"/>
  <c r="D549" i="10"/>
  <c r="C549" i="10"/>
  <c r="J551" i="10"/>
  <c r="M414" i="9"/>
  <c r="F413" i="9"/>
  <c r="K413" i="9"/>
  <c r="R508" i="12"/>
  <c r="S508" i="12"/>
  <c r="F508" i="12"/>
  <c r="K508" i="12"/>
  <c r="L509" i="12"/>
  <c r="Q508" i="12"/>
  <c r="M509" i="12"/>
  <c r="O508" i="12"/>
  <c r="P508" i="12"/>
  <c r="T549" i="10"/>
  <c r="H549" i="10"/>
  <c r="E550" i="10"/>
  <c r="U549" i="10"/>
  <c r="V549" i="10"/>
  <c r="F550" i="10"/>
  <c r="K550" i="10"/>
  <c r="L551" i="10"/>
  <c r="L414" i="9"/>
  <c r="B414" i="9"/>
  <c r="B509" i="12"/>
  <c r="N510" i="12"/>
  <c r="G414" i="9"/>
  <c r="D413" i="9"/>
  <c r="N415" i="9"/>
  <c r="C413" i="9"/>
  <c r="J415" i="9"/>
  <c r="P550" i="10"/>
  <c r="S550" i="10"/>
  <c r="M551" i="10"/>
  <c r="B551" i="10"/>
  <c r="R550" i="10"/>
  <c r="O550" i="10"/>
  <c r="Q550" i="10"/>
  <c r="J510" i="12"/>
  <c r="G509" i="12"/>
  <c r="D508" i="12"/>
  <c r="C508" i="12"/>
  <c r="H508" i="12"/>
  <c r="N552" i="10"/>
  <c r="D550" i="10"/>
  <c r="G551" i="10"/>
  <c r="C550" i="10"/>
  <c r="J552" i="10"/>
  <c r="H413" i="9"/>
  <c r="E414" i="9"/>
  <c r="E509" i="12"/>
  <c r="O509" i="12"/>
  <c r="T508" i="12"/>
  <c r="U508" i="12"/>
  <c r="V508" i="12"/>
  <c r="E551" i="10"/>
  <c r="T550" i="10"/>
  <c r="H550" i="10"/>
  <c r="U550" i="10"/>
  <c r="V550" i="10"/>
  <c r="F551" i="10"/>
  <c r="K551" i="10"/>
  <c r="L552" i="10"/>
  <c r="M415" i="9"/>
  <c r="F414" i="9"/>
  <c r="K414" i="9"/>
  <c r="S509" i="12"/>
  <c r="R509" i="12"/>
  <c r="F509" i="12"/>
  <c r="K509" i="12"/>
  <c r="L510" i="12"/>
  <c r="P509" i="12"/>
  <c r="M510" i="12"/>
  <c r="Q509" i="12"/>
  <c r="L415" i="9"/>
  <c r="B415" i="9"/>
  <c r="R551" i="10"/>
  <c r="M552" i="10"/>
  <c r="B552" i="10"/>
  <c r="O551" i="10"/>
  <c r="Q551" i="10"/>
  <c r="S551" i="10"/>
  <c r="P551" i="10"/>
  <c r="B510" i="12"/>
  <c r="N511" i="12"/>
  <c r="N553" i="10"/>
  <c r="G552" i="10"/>
  <c r="D551" i="10"/>
  <c r="C551" i="10"/>
  <c r="J553" i="10"/>
  <c r="N416" i="9"/>
  <c r="G415" i="9"/>
  <c r="D414" i="9"/>
  <c r="C414" i="9"/>
  <c r="J416" i="9"/>
  <c r="C509" i="12"/>
  <c r="U509" i="12"/>
  <c r="V509" i="12"/>
  <c r="D509" i="12"/>
  <c r="G510" i="12"/>
  <c r="J511" i="12"/>
  <c r="H414" i="9"/>
  <c r="E415" i="9"/>
  <c r="E552" i="10"/>
  <c r="H551" i="10"/>
  <c r="T551" i="10"/>
  <c r="U551" i="10"/>
  <c r="V551" i="10"/>
  <c r="F552" i="10"/>
  <c r="K552" i="10"/>
  <c r="L553" i="10"/>
  <c r="E510" i="12"/>
  <c r="Q510" i="12"/>
  <c r="H509" i="12"/>
  <c r="T509" i="12"/>
  <c r="S552" i="10"/>
  <c r="M553" i="10"/>
  <c r="B553" i="10"/>
  <c r="O552" i="10"/>
  <c r="R552" i="10"/>
  <c r="Q552" i="10"/>
  <c r="P552" i="10"/>
  <c r="F415" i="9"/>
  <c r="K415" i="9"/>
  <c r="M416" i="9"/>
  <c r="O510" i="12"/>
  <c r="M511" i="12"/>
  <c r="P510" i="12"/>
  <c r="R510" i="12"/>
  <c r="S510" i="12"/>
  <c r="F510" i="12"/>
  <c r="K510" i="12"/>
  <c r="L511" i="12"/>
  <c r="B511" i="12"/>
  <c r="D510" i="12"/>
  <c r="G553" i="10"/>
  <c r="D552" i="10"/>
  <c r="N554" i="10"/>
  <c r="C552" i="10"/>
  <c r="J554" i="10"/>
  <c r="L416" i="9"/>
  <c r="B416" i="9"/>
  <c r="J512" i="12"/>
  <c r="N512" i="12"/>
  <c r="C510" i="12"/>
  <c r="U510" i="12"/>
  <c r="V510" i="12"/>
  <c r="G511" i="12"/>
  <c r="H552" i="10"/>
  <c r="T552" i="10"/>
  <c r="E553" i="10"/>
  <c r="U552" i="10"/>
  <c r="V552" i="10"/>
  <c r="F553" i="10"/>
  <c r="K553" i="10"/>
  <c r="L554" i="10"/>
  <c r="G416" i="9"/>
  <c r="D415" i="9"/>
  <c r="N417" i="9"/>
  <c r="C415" i="9"/>
  <c r="J417" i="9"/>
  <c r="H510" i="12"/>
  <c r="E511" i="12"/>
  <c r="R511" i="12"/>
  <c r="T510" i="12"/>
  <c r="O553" i="10"/>
  <c r="S553" i="10"/>
  <c r="P553" i="10"/>
  <c r="Q553" i="10"/>
  <c r="R553" i="10"/>
  <c r="M554" i="10"/>
  <c r="B554" i="10"/>
  <c r="E416" i="9"/>
  <c r="H415" i="9"/>
  <c r="M512" i="12"/>
  <c r="Q511" i="12"/>
  <c r="F511" i="12"/>
  <c r="K511" i="12"/>
  <c r="L512" i="12"/>
  <c r="P511" i="12"/>
  <c r="S511" i="12"/>
  <c r="O511" i="12"/>
  <c r="N555" i="10"/>
  <c r="G554" i="10"/>
  <c r="D553" i="10"/>
  <c r="C553" i="10"/>
  <c r="J555" i="10"/>
  <c r="M417" i="9"/>
  <c r="F416" i="9"/>
  <c r="K416" i="9"/>
  <c r="B512" i="12"/>
  <c r="D511" i="12"/>
  <c r="L417" i="9"/>
  <c r="B417" i="9"/>
  <c r="E554" i="10"/>
  <c r="T553" i="10"/>
  <c r="H553" i="10"/>
  <c r="U553" i="10"/>
  <c r="V553" i="10"/>
  <c r="F554" i="10"/>
  <c r="K554" i="10"/>
  <c r="L555" i="10"/>
  <c r="G512" i="12"/>
  <c r="C511" i="12"/>
  <c r="N513" i="12"/>
  <c r="J513" i="12"/>
  <c r="T511" i="12"/>
  <c r="H511" i="12"/>
  <c r="R554" i="10"/>
  <c r="P554" i="10"/>
  <c r="S554" i="10"/>
  <c r="Q554" i="10"/>
  <c r="M555" i="10"/>
  <c r="B555" i="10"/>
  <c r="O554" i="10"/>
  <c r="D416" i="9"/>
  <c r="N418" i="9"/>
  <c r="G417" i="9"/>
  <c r="C416" i="9"/>
  <c r="J418" i="9"/>
  <c r="U511" i="12"/>
  <c r="V511" i="12"/>
  <c r="E512" i="12"/>
  <c r="N556" i="10"/>
  <c r="D554" i="10"/>
  <c r="G555" i="10"/>
  <c r="C554" i="10"/>
  <c r="J556" i="10"/>
  <c r="E417" i="9"/>
  <c r="H416" i="9"/>
  <c r="Q512" i="12"/>
  <c r="O512" i="12"/>
  <c r="M513" i="12"/>
  <c r="R512" i="12"/>
  <c r="P512" i="12"/>
  <c r="F512" i="12"/>
  <c r="K512" i="12"/>
  <c r="L513" i="12"/>
  <c r="B513" i="12"/>
  <c r="J514" i="12"/>
  <c r="S512" i="12"/>
  <c r="T554" i="10"/>
  <c r="E555" i="10"/>
  <c r="H554" i="10"/>
  <c r="U554" i="10"/>
  <c r="V554" i="10"/>
  <c r="F555" i="10"/>
  <c r="K555" i="10"/>
  <c r="L556" i="10"/>
  <c r="M418" i="9"/>
  <c r="F417" i="9"/>
  <c r="K417" i="9"/>
  <c r="D512" i="12"/>
  <c r="N514" i="12"/>
  <c r="G513" i="12"/>
  <c r="C512" i="12"/>
  <c r="L418" i="9"/>
  <c r="B418" i="9"/>
  <c r="Q555" i="10"/>
  <c r="M556" i="10"/>
  <c r="B556" i="10"/>
  <c r="P555" i="10"/>
  <c r="S555" i="10"/>
  <c r="O555" i="10"/>
  <c r="R555" i="10"/>
  <c r="U512" i="12"/>
  <c r="V512" i="12"/>
  <c r="T512" i="12"/>
  <c r="H512" i="12"/>
  <c r="E513" i="12"/>
  <c r="G556" i="10"/>
  <c r="D555" i="10"/>
  <c r="N557" i="10"/>
  <c r="C555" i="10"/>
  <c r="J557" i="10"/>
  <c r="N419" i="9"/>
  <c r="D417" i="9"/>
  <c r="G418" i="9"/>
  <c r="C417" i="9"/>
  <c r="J419" i="9"/>
  <c r="M514" i="12"/>
  <c r="Q513" i="12"/>
  <c r="S513" i="12"/>
  <c r="P513" i="12"/>
  <c r="F513" i="12"/>
  <c r="K513" i="12"/>
  <c r="L514" i="12"/>
  <c r="R513" i="12"/>
  <c r="O513" i="12"/>
  <c r="E418" i="9"/>
  <c r="H417" i="9"/>
  <c r="H555" i="10"/>
  <c r="T555" i="10"/>
  <c r="E556" i="10"/>
  <c r="U555" i="10"/>
  <c r="V555" i="10"/>
  <c r="F556" i="10"/>
  <c r="K556" i="10"/>
  <c r="L557" i="10"/>
  <c r="B514" i="12"/>
  <c r="D513" i="12"/>
  <c r="P556" i="10"/>
  <c r="M557" i="10"/>
  <c r="B557" i="10"/>
  <c r="R556" i="10"/>
  <c r="S556" i="10"/>
  <c r="Q556" i="10"/>
  <c r="O556" i="10"/>
  <c r="F418" i="9"/>
  <c r="K418" i="9"/>
  <c r="M419" i="9"/>
  <c r="C513" i="12"/>
  <c r="T513" i="12"/>
  <c r="J515" i="12"/>
  <c r="N515" i="12"/>
  <c r="G514" i="12"/>
  <c r="G557" i="10"/>
  <c r="N558" i="10"/>
  <c r="D556" i="10"/>
  <c r="C556" i="10"/>
  <c r="J558" i="10"/>
  <c r="B419" i="9"/>
  <c r="L419" i="9"/>
  <c r="U513" i="12"/>
  <c r="V513" i="12"/>
  <c r="H513" i="12"/>
  <c r="E514" i="12"/>
  <c r="F514" i="12"/>
  <c r="K514" i="12"/>
  <c r="L515" i="12"/>
  <c r="N420" i="9"/>
  <c r="G419" i="9"/>
  <c r="D418" i="9"/>
  <c r="C418" i="9"/>
  <c r="J420" i="9"/>
  <c r="H556" i="10"/>
  <c r="E557" i="10"/>
  <c r="T556" i="10"/>
  <c r="U556" i="10"/>
  <c r="V556" i="10"/>
  <c r="F557" i="10"/>
  <c r="K557" i="10"/>
  <c r="L558" i="10"/>
  <c r="Q514" i="12"/>
  <c r="S514" i="12"/>
  <c r="R514" i="12"/>
  <c r="P514" i="12"/>
  <c r="M515" i="12"/>
  <c r="B515" i="12"/>
  <c r="O514" i="12"/>
  <c r="E419" i="9"/>
  <c r="H418" i="9"/>
  <c r="Q557" i="10"/>
  <c r="M558" i="10"/>
  <c r="B558" i="10"/>
  <c r="P557" i="10"/>
  <c r="O557" i="10"/>
  <c r="R557" i="10"/>
  <c r="S557" i="10"/>
  <c r="J516" i="12"/>
  <c r="C514" i="12"/>
  <c r="N516" i="12"/>
  <c r="G515" i="12"/>
  <c r="D514" i="12"/>
  <c r="E515" i="12"/>
  <c r="F515" i="12"/>
  <c r="K515" i="12"/>
  <c r="L516" i="12"/>
  <c r="T514" i="12"/>
  <c r="D557" i="10"/>
  <c r="N559" i="10"/>
  <c r="G558" i="10"/>
  <c r="C557" i="10"/>
  <c r="J559" i="10"/>
  <c r="F419" i="9"/>
  <c r="K419" i="9"/>
  <c r="M420" i="9"/>
  <c r="U514" i="12"/>
  <c r="V514" i="12"/>
  <c r="H514" i="12"/>
  <c r="Q515" i="12"/>
  <c r="P515" i="12"/>
  <c r="R515" i="12"/>
  <c r="S515" i="12"/>
  <c r="O515" i="12"/>
  <c r="M516" i="12"/>
  <c r="B516" i="12"/>
  <c r="N517" i="12"/>
  <c r="E558" i="10"/>
  <c r="T557" i="10"/>
  <c r="H557" i="10"/>
  <c r="U557" i="10"/>
  <c r="V557" i="10"/>
  <c r="F558" i="10"/>
  <c r="K558" i="10"/>
  <c r="L559" i="10"/>
  <c r="B420" i="9"/>
  <c r="L420" i="9"/>
  <c r="C515" i="12"/>
  <c r="T515" i="12"/>
  <c r="D515" i="12"/>
  <c r="G516" i="12"/>
  <c r="J517" i="12"/>
  <c r="N421" i="9"/>
  <c r="G420" i="9"/>
  <c r="D419" i="9"/>
  <c r="C419" i="9"/>
  <c r="J421" i="9"/>
  <c r="R558" i="10"/>
  <c r="Q558" i="10"/>
  <c r="S558" i="10"/>
  <c r="P558" i="10"/>
  <c r="M559" i="10"/>
  <c r="B559" i="10"/>
  <c r="O558" i="10"/>
  <c r="H515" i="12"/>
  <c r="U515" i="12"/>
  <c r="V515" i="12"/>
  <c r="E516" i="12"/>
  <c r="Q516" i="12"/>
  <c r="G559" i="10"/>
  <c r="D558" i="10"/>
  <c r="C558" i="10"/>
  <c r="N560" i="10"/>
  <c r="J560" i="10"/>
  <c r="E420" i="9"/>
  <c r="H419" i="9"/>
  <c r="F516" i="12"/>
  <c r="K516" i="12"/>
  <c r="L517" i="12"/>
  <c r="P516" i="12"/>
  <c r="R516" i="12"/>
  <c r="O516" i="12"/>
  <c r="M517" i="12"/>
  <c r="S516" i="12"/>
  <c r="T558" i="10"/>
  <c r="E559" i="10"/>
  <c r="H558" i="10"/>
  <c r="U558" i="10"/>
  <c r="V558" i="10"/>
  <c r="F559" i="10"/>
  <c r="K559" i="10"/>
  <c r="L560" i="10"/>
  <c r="M421" i="9"/>
  <c r="F420" i="9"/>
  <c r="K420" i="9"/>
  <c r="B517" i="12"/>
  <c r="N518" i="12"/>
  <c r="L421" i="9"/>
  <c r="B421" i="9"/>
  <c r="O559" i="10"/>
  <c r="Q559" i="10"/>
  <c r="S559" i="10"/>
  <c r="R559" i="10"/>
  <c r="M560" i="10"/>
  <c r="B560" i="10"/>
  <c r="P559" i="10"/>
  <c r="D516" i="12"/>
  <c r="G517" i="12"/>
  <c r="C516" i="12"/>
  <c r="U516" i="12"/>
  <c r="V516" i="12"/>
  <c r="J518" i="12"/>
  <c r="G560" i="10"/>
  <c r="N561" i="10"/>
  <c r="D559" i="10"/>
  <c r="C559" i="10"/>
  <c r="J561" i="10"/>
  <c r="G421" i="9"/>
  <c r="D420" i="9"/>
  <c r="N422" i="9"/>
  <c r="C420" i="9"/>
  <c r="J422" i="9"/>
  <c r="E517" i="12"/>
  <c r="T516" i="12"/>
  <c r="H516" i="12"/>
  <c r="E560" i="10"/>
  <c r="H559" i="10"/>
  <c r="T559" i="10"/>
  <c r="U559" i="10"/>
  <c r="V559" i="10"/>
  <c r="F560" i="10"/>
  <c r="K560" i="10"/>
  <c r="L561" i="10"/>
  <c r="H420" i="9"/>
  <c r="E421" i="9"/>
  <c r="R517" i="12"/>
  <c r="M518" i="12"/>
  <c r="Q517" i="12"/>
  <c r="P517" i="12"/>
  <c r="O517" i="12"/>
  <c r="S517" i="12"/>
  <c r="F517" i="12"/>
  <c r="K517" i="12"/>
  <c r="L518" i="12"/>
  <c r="B518" i="12"/>
  <c r="C517" i="12"/>
  <c r="E518" i="12"/>
  <c r="Q560" i="10"/>
  <c r="S560" i="10"/>
  <c r="P560" i="10"/>
  <c r="O560" i="10"/>
  <c r="R560" i="10"/>
  <c r="M561" i="10"/>
  <c r="B561" i="10"/>
  <c r="F421" i="9"/>
  <c r="K421" i="9"/>
  <c r="M422" i="9"/>
  <c r="G518" i="12"/>
  <c r="O518" i="12"/>
  <c r="H517" i="12"/>
  <c r="U517" i="12"/>
  <c r="V517" i="12"/>
  <c r="T517" i="12"/>
  <c r="J519" i="12"/>
  <c r="D517" i="12"/>
  <c r="N519" i="12"/>
  <c r="F518" i="12"/>
  <c r="K518" i="12"/>
  <c r="L519" i="12"/>
  <c r="M519" i="12"/>
  <c r="G561" i="10"/>
  <c r="N562" i="10"/>
  <c r="D560" i="10"/>
  <c r="C560" i="10"/>
  <c r="J562" i="10"/>
  <c r="B422" i="9"/>
  <c r="L422" i="9"/>
  <c r="P518" i="12"/>
  <c r="S518" i="12"/>
  <c r="R518" i="12"/>
  <c r="Q518" i="12"/>
  <c r="B519" i="12"/>
  <c r="G519" i="12"/>
  <c r="G422" i="9"/>
  <c r="N423" i="9"/>
  <c r="D421" i="9"/>
  <c r="C421" i="9"/>
  <c r="J423" i="9"/>
  <c r="T560" i="10"/>
  <c r="H560" i="10"/>
  <c r="E561" i="10"/>
  <c r="U560" i="10"/>
  <c r="V560" i="10"/>
  <c r="F561" i="10"/>
  <c r="K561" i="10"/>
  <c r="L562" i="10"/>
  <c r="C518" i="12"/>
  <c r="U518" i="12"/>
  <c r="V518" i="12"/>
  <c r="N520" i="12"/>
  <c r="D518" i="12"/>
  <c r="J520" i="12"/>
  <c r="H421" i="9"/>
  <c r="E422" i="9"/>
  <c r="S561" i="10"/>
  <c r="R561" i="10"/>
  <c r="Q561" i="10"/>
  <c r="M562" i="10"/>
  <c r="B562" i="10"/>
  <c r="P561" i="10"/>
  <c r="O561" i="10"/>
  <c r="H518" i="12"/>
  <c r="T518" i="12"/>
  <c r="E519" i="12"/>
  <c r="R519" i="12"/>
  <c r="N563" i="10"/>
  <c r="D561" i="10"/>
  <c r="G562" i="10"/>
  <c r="C561" i="10"/>
  <c r="J563" i="10"/>
  <c r="F422" i="9"/>
  <c r="K422" i="9"/>
  <c r="M423" i="9"/>
  <c r="O519" i="12"/>
  <c r="F519" i="12"/>
  <c r="K519" i="12"/>
  <c r="L520" i="12"/>
  <c r="S519" i="12"/>
  <c r="P519" i="12"/>
  <c r="Q519" i="12"/>
  <c r="M520" i="12"/>
  <c r="L423" i="9"/>
  <c r="B423" i="9"/>
  <c r="T561" i="10"/>
  <c r="H561" i="10"/>
  <c r="E562" i="10"/>
  <c r="U561" i="10"/>
  <c r="V561" i="10"/>
  <c r="F562" i="10"/>
  <c r="K562" i="10"/>
  <c r="L563" i="10"/>
  <c r="B520" i="12"/>
  <c r="J521" i="12"/>
  <c r="R562" i="10"/>
  <c r="P562" i="10"/>
  <c r="O562" i="10"/>
  <c r="M563" i="10"/>
  <c r="B563" i="10"/>
  <c r="Q562" i="10"/>
  <c r="S562" i="10"/>
  <c r="N424" i="9"/>
  <c r="D422" i="9"/>
  <c r="G423" i="9"/>
  <c r="C422" i="9"/>
  <c r="J424" i="9"/>
  <c r="G520" i="12"/>
  <c r="C519" i="12"/>
  <c r="E520" i="12"/>
  <c r="D519" i="12"/>
  <c r="N521" i="12"/>
  <c r="G563" i="10"/>
  <c r="C562" i="10"/>
  <c r="N564" i="10"/>
  <c r="D562" i="10"/>
  <c r="J564" i="10"/>
  <c r="H422" i="9"/>
  <c r="E423" i="9"/>
  <c r="T519" i="12"/>
  <c r="P520" i="12"/>
  <c r="U519" i="12"/>
  <c r="V519" i="12"/>
  <c r="H519" i="12"/>
  <c r="F520" i="12"/>
  <c r="K520" i="12"/>
  <c r="L521" i="12"/>
  <c r="S520" i="12"/>
  <c r="O520" i="12"/>
  <c r="M521" i="12"/>
  <c r="Q520" i="12"/>
  <c r="R520" i="12"/>
  <c r="U562" i="10"/>
  <c r="V562" i="10"/>
  <c r="F563" i="10"/>
  <c r="K563" i="10"/>
  <c r="L564" i="10"/>
  <c r="E563" i="10"/>
  <c r="T562" i="10"/>
  <c r="H562" i="10"/>
  <c r="M424" i="9"/>
  <c r="F423" i="9"/>
  <c r="K423" i="9"/>
  <c r="B521" i="12"/>
  <c r="C520" i="12"/>
  <c r="E521" i="12"/>
  <c r="L424" i="9"/>
  <c r="B424" i="9"/>
  <c r="S563" i="10"/>
  <c r="M564" i="10"/>
  <c r="B564" i="10"/>
  <c r="Q563" i="10"/>
  <c r="P563" i="10"/>
  <c r="R563" i="10"/>
  <c r="O563" i="10"/>
  <c r="T520" i="12"/>
  <c r="U520" i="12"/>
  <c r="V520" i="12"/>
  <c r="H520" i="12"/>
  <c r="D520" i="12"/>
  <c r="N522" i="12"/>
  <c r="G521" i="12"/>
  <c r="S521" i="12"/>
  <c r="J522" i="12"/>
  <c r="M522" i="12"/>
  <c r="F521" i="12"/>
  <c r="K521" i="12"/>
  <c r="L522" i="12"/>
  <c r="N565" i="10"/>
  <c r="D563" i="10"/>
  <c r="C563" i="10"/>
  <c r="G564" i="10"/>
  <c r="J565" i="10"/>
  <c r="D423" i="9"/>
  <c r="G424" i="9"/>
  <c r="N425" i="9"/>
  <c r="C423" i="9"/>
  <c r="J425" i="9"/>
  <c r="B522" i="12"/>
  <c r="G522" i="12"/>
  <c r="P521" i="12"/>
  <c r="R521" i="12"/>
  <c r="O521" i="12"/>
  <c r="Q521" i="12"/>
  <c r="H423" i="9"/>
  <c r="E424" i="9"/>
  <c r="T563" i="10"/>
  <c r="H563" i="10"/>
  <c r="U563" i="10"/>
  <c r="V563" i="10"/>
  <c r="F564" i="10"/>
  <c r="K564" i="10"/>
  <c r="L565" i="10"/>
  <c r="E564" i="10"/>
  <c r="D521" i="12"/>
  <c r="C521" i="12"/>
  <c r="H521" i="12"/>
  <c r="N523" i="12"/>
  <c r="J523" i="12"/>
  <c r="O564" i="10"/>
  <c r="M565" i="10"/>
  <c r="B565" i="10"/>
  <c r="R564" i="10"/>
  <c r="S564" i="10"/>
  <c r="P564" i="10"/>
  <c r="Q564" i="10"/>
  <c r="F424" i="9"/>
  <c r="K424" i="9"/>
  <c r="M425" i="9"/>
  <c r="T521" i="12"/>
  <c r="U521" i="12"/>
  <c r="V521" i="12"/>
  <c r="E522" i="12"/>
  <c r="Q522" i="12"/>
  <c r="N566" i="10"/>
  <c r="G565" i="10"/>
  <c r="D564" i="10"/>
  <c r="C564" i="10"/>
  <c r="J566" i="10"/>
  <c r="L425" i="9"/>
  <c r="B425" i="9"/>
  <c r="P522" i="12"/>
  <c r="S522" i="12"/>
  <c r="M523" i="12"/>
  <c r="O522" i="12"/>
  <c r="R522" i="12"/>
  <c r="F522" i="12"/>
  <c r="K522" i="12"/>
  <c r="L523" i="12"/>
  <c r="B523" i="12"/>
  <c r="J524" i="12"/>
  <c r="T564" i="10"/>
  <c r="H564" i="10"/>
  <c r="E565" i="10"/>
  <c r="U564" i="10"/>
  <c r="V564" i="10"/>
  <c r="F565" i="10"/>
  <c r="K565" i="10"/>
  <c r="L566" i="10"/>
  <c r="G425" i="9"/>
  <c r="D424" i="9"/>
  <c r="N426" i="9"/>
  <c r="C424" i="9"/>
  <c r="J426" i="9"/>
  <c r="N524" i="12"/>
  <c r="D522" i="12"/>
  <c r="C522" i="12"/>
  <c r="G523" i="12"/>
  <c r="Q565" i="10"/>
  <c r="M566" i="10"/>
  <c r="B566" i="10"/>
  <c r="O565" i="10"/>
  <c r="S565" i="10"/>
  <c r="P565" i="10"/>
  <c r="R565" i="10"/>
  <c r="H424" i="9"/>
  <c r="E425" i="9"/>
  <c r="T522" i="12"/>
  <c r="E523" i="12"/>
  <c r="U522" i="12"/>
  <c r="V522" i="12"/>
  <c r="H522" i="12"/>
  <c r="G566" i="10"/>
  <c r="N567" i="10"/>
  <c r="D565" i="10"/>
  <c r="C565" i="10"/>
  <c r="J567" i="10"/>
  <c r="F425" i="9"/>
  <c r="K425" i="9"/>
  <c r="M426" i="9"/>
  <c r="O523" i="12"/>
  <c r="M524" i="12"/>
  <c r="S523" i="12"/>
  <c r="R523" i="12"/>
  <c r="P523" i="12"/>
  <c r="Q523" i="12"/>
  <c r="F523" i="12"/>
  <c r="K523" i="12"/>
  <c r="L524" i="12"/>
  <c r="B524" i="12"/>
  <c r="B426" i="9"/>
  <c r="L426" i="9"/>
  <c r="T565" i="10"/>
  <c r="H565" i="10"/>
  <c r="E566" i="10"/>
  <c r="U565" i="10"/>
  <c r="V565" i="10"/>
  <c r="F566" i="10"/>
  <c r="K566" i="10"/>
  <c r="L567" i="10"/>
  <c r="D523" i="12"/>
  <c r="N525" i="12"/>
  <c r="C523" i="12"/>
  <c r="J525" i="12"/>
  <c r="G524" i="12"/>
  <c r="P566" i="10"/>
  <c r="O566" i="10"/>
  <c r="S566" i="10"/>
  <c r="M567" i="10"/>
  <c r="B567" i="10"/>
  <c r="R566" i="10"/>
  <c r="Q566" i="10"/>
  <c r="D425" i="9"/>
  <c r="N427" i="9"/>
  <c r="G426" i="9"/>
  <c r="C425" i="9"/>
  <c r="J427" i="9"/>
  <c r="T523" i="12"/>
  <c r="U523" i="12"/>
  <c r="V523" i="12"/>
  <c r="E524" i="12"/>
  <c r="H523" i="12"/>
  <c r="G567" i="10"/>
  <c r="N568" i="10"/>
  <c r="D566" i="10"/>
  <c r="C566" i="10"/>
  <c r="J568" i="10"/>
  <c r="H425" i="9"/>
  <c r="E426" i="9"/>
  <c r="R524" i="12"/>
  <c r="S524" i="12"/>
  <c r="M525" i="12"/>
  <c r="O524" i="12"/>
  <c r="Q524" i="12"/>
  <c r="F524" i="12"/>
  <c r="K524" i="12"/>
  <c r="L525" i="12"/>
  <c r="B525" i="12"/>
  <c r="G525" i="12"/>
  <c r="P524" i="12"/>
  <c r="E567" i="10"/>
  <c r="H566" i="10"/>
  <c r="T566" i="10"/>
  <c r="U566" i="10"/>
  <c r="V566" i="10"/>
  <c r="F567" i="10"/>
  <c r="K567" i="10"/>
  <c r="L568" i="10"/>
  <c r="M427" i="9"/>
  <c r="F426" i="9"/>
  <c r="K426" i="9"/>
  <c r="J526" i="12"/>
  <c r="C524" i="12"/>
  <c r="T524" i="12"/>
  <c r="N526" i="12"/>
  <c r="D524" i="12"/>
  <c r="U524" i="12"/>
  <c r="V524" i="12"/>
  <c r="E525" i="12"/>
  <c r="H524" i="12"/>
  <c r="B427" i="9"/>
  <c r="L427" i="9"/>
  <c r="M568" i="10"/>
  <c r="B568" i="10"/>
  <c r="Q567" i="10"/>
  <c r="O567" i="10"/>
  <c r="P567" i="10"/>
  <c r="R567" i="10"/>
  <c r="S567" i="10"/>
  <c r="S525" i="12"/>
  <c r="R525" i="12"/>
  <c r="O525" i="12"/>
  <c r="F525" i="12"/>
  <c r="K525" i="12"/>
  <c r="L526" i="12"/>
  <c r="M526" i="12"/>
  <c r="P525" i="12"/>
  <c r="Q525" i="12"/>
  <c r="G568" i="10"/>
  <c r="D567" i="10"/>
  <c r="C567" i="10"/>
  <c r="N569" i="10"/>
  <c r="J569" i="10"/>
  <c r="G427" i="9"/>
  <c r="N428" i="9"/>
  <c r="D426" i="9"/>
  <c r="C426" i="9"/>
  <c r="J428" i="9"/>
  <c r="B526" i="12"/>
  <c r="C525" i="12"/>
  <c r="E526" i="12"/>
  <c r="M527" i="12"/>
  <c r="H567" i="10"/>
  <c r="E568" i="10"/>
  <c r="T567" i="10"/>
  <c r="U567" i="10"/>
  <c r="V567" i="10"/>
  <c r="F568" i="10"/>
  <c r="K568" i="10"/>
  <c r="L569" i="10"/>
  <c r="H426" i="9"/>
  <c r="E427" i="9"/>
  <c r="J527" i="12"/>
  <c r="N527" i="12"/>
  <c r="H525" i="12"/>
  <c r="F526" i="12"/>
  <c r="K526" i="12"/>
  <c r="L527" i="12"/>
  <c r="B527" i="12"/>
  <c r="J528" i="12"/>
  <c r="T525" i="12"/>
  <c r="G526" i="12"/>
  <c r="P526" i="12"/>
  <c r="D525" i="12"/>
  <c r="U525" i="12"/>
  <c r="V525" i="12"/>
  <c r="M428" i="9"/>
  <c r="F427" i="9"/>
  <c r="K427" i="9"/>
  <c r="P568" i="10"/>
  <c r="R568" i="10"/>
  <c r="Q568" i="10"/>
  <c r="S568" i="10"/>
  <c r="O568" i="10"/>
  <c r="M569" i="10"/>
  <c r="B569" i="10"/>
  <c r="S526" i="12"/>
  <c r="Q526" i="12"/>
  <c r="R526" i="12"/>
  <c r="O526" i="12"/>
  <c r="G527" i="12"/>
  <c r="Y12" i="12"/>
  <c r="C526" i="12"/>
  <c r="U526" i="12"/>
  <c r="V526" i="12"/>
  <c r="D526" i="12"/>
  <c r="N528" i="12"/>
  <c r="D568" i="10"/>
  <c r="N570" i="10"/>
  <c r="G569" i="10"/>
  <c r="C568" i="10"/>
  <c r="J570" i="10"/>
  <c r="L428" i="9"/>
  <c r="B428" i="9"/>
  <c r="E527" i="12"/>
  <c r="F527" i="12"/>
  <c r="K527" i="12"/>
  <c r="L528" i="12"/>
  <c r="T526" i="12"/>
  <c r="H526" i="12"/>
  <c r="G428" i="9"/>
  <c r="D427" i="9"/>
  <c r="N429" i="9"/>
  <c r="C427" i="9"/>
  <c r="J429" i="9"/>
  <c r="E569" i="10"/>
  <c r="H568" i="10"/>
  <c r="T568" i="10"/>
  <c r="U568" i="10"/>
  <c r="V568" i="10"/>
  <c r="F569" i="10"/>
  <c r="K569" i="10"/>
  <c r="L570" i="10"/>
  <c r="M528" i="12"/>
  <c r="B528" i="12"/>
  <c r="D527" i="12"/>
  <c r="S527" i="12"/>
  <c r="O527" i="12"/>
  <c r="R527" i="12"/>
  <c r="Q527" i="12"/>
  <c r="P527" i="12"/>
  <c r="E428" i="9"/>
  <c r="H427" i="9"/>
  <c r="R569" i="10"/>
  <c r="P569" i="10"/>
  <c r="M570" i="10"/>
  <c r="B570" i="10"/>
  <c r="O569" i="10"/>
  <c r="S569" i="10"/>
  <c r="Q569" i="10"/>
  <c r="J529" i="12"/>
  <c r="G528" i="12"/>
  <c r="C527" i="12"/>
  <c r="E528" i="12"/>
  <c r="N529" i="12"/>
  <c r="G570" i="10"/>
  <c r="N571" i="10"/>
  <c r="C569" i="10"/>
  <c r="D569" i="10"/>
  <c r="J571" i="10"/>
  <c r="F428" i="9"/>
  <c r="K428" i="9"/>
  <c r="M429" i="9"/>
  <c r="T527" i="12"/>
  <c r="H527" i="12"/>
  <c r="U527" i="12"/>
  <c r="V527" i="12"/>
  <c r="F528" i="12"/>
  <c r="K528" i="12"/>
  <c r="L529" i="12"/>
  <c r="Q528" i="12"/>
  <c r="M529" i="12"/>
  <c r="O528" i="12"/>
  <c r="S528" i="12"/>
  <c r="R528" i="12"/>
  <c r="P528" i="12"/>
  <c r="E570" i="10"/>
  <c r="H569" i="10"/>
  <c r="T569" i="10"/>
  <c r="U569" i="10"/>
  <c r="V569" i="10"/>
  <c r="F570" i="10"/>
  <c r="K570" i="10"/>
  <c r="L571" i="10"/>
  <c r="B429" i="9"/>
  <c r="L429" i="9"/>
  <c r="B529" i="12"/>
  <c r="D528" i="12"/>
  <c r="D428" i="9"/>
  <c r="N430" i="9"/>
  <c r="G429" i="9"/>
  <c r="C428" i="9"/>
  <c r="J430" i="9"/>
  <c r="P570" i="10"/>
  <c r="Q570" i="10"/>
  <c r="R570" i="10"/>
  <c r="M571" i="10"/>
  <c r="B571" i="10"/>
  <c r="O570" i="10"/>
  <c r="S570" i="10"/>
  <c r="N530" i="12"/>
  <c r="J530" i="12"/>
  <c r="G529" i="12"/>
  <c r="C528" i="12"/>
  <c r="E529" i="12"/>
  <c r="G571" i="10"/>
  <c r="D570" i="10"/>
  <c r="N572" i="10"/>
  <c r="C570" i="10"/>
  <c r="J572" i="10"/>
  <c r="H428" i="9"/>
  <c r="E429" i="9"/>
  <c r="H528" i="12"/>
  <c r="T528" i="12"/>
  <c r="U528" i="12"/>
  <c r="V528" i="12"/>
  <c r="Q529" i="12"/>
  <c r="R529" i="12"/>
  <c r="P529" i="12"/>
  <c r="M530" i="12"/>
  <c r="O529" i="12"/>
  <c r="S529" i="12"/>
  <c r="F529" i="12"/>
  <c r="K529" i="12"/>
  <c r="L530" i="12"/>
  <c r="T570" i="10"/>
  <c r="E571" i="10"/>
  <c r="H570" i="10"/>
  <c r="U570" i="10"/>
  <c r="V570" i="10"/>
  <c r="F571" i="10"/>
  <c r="K571" i="10"/>
  <c r="L572" i="10"/>
  <c r="F429" i="9"/>
  <c r="K429" i="9"/>
  <c r="M430" i="9"/>
  <c r="B530" i="12"/>
  <c r="J531" i="12"/>
  <c r="M572" i="10"/>
  <c r="B572" i="10"/>
  <c r="O571" i="10"/>
  <c r="R571" i="10"/>
  <c r="P571" i="10"/>
  <c r="Q571" i="10"/>
  <c r="S571" i="10"/>
  <c r="B430" i="9"/>
  <c r="L430" i="9"/>
  <c r="C529" i="12"/>
  <c r="T529" i="12"/>
  <c r="N531" i="12"/>
  <c r="G530" i="12"/>
  <c r="D529" i="12"/>
  <c r="D571" i="10"/>
  <c r="N573" i="10"/>
  <c r="G572" i="10"/>
  <c r="C571" i="10"/>
  <c r="J573" i="10"/>
  <c r="N431" i="9"/>
  <c r="D429" i="9"/>
  <c r="G430" i="9"/>
  <c r="C429" i="9"/>
  <c r="J431" i="9"/>
  <c r="U529" i="12"/>
  <c r="V529" i="12"/>
  <c r="H529" i="12"/>
  <c r="E530" i="12"/>
  <c r="Q530" i="12"/>
  <c r="T571" i="10"/>
  <c r="H571" i="10"/>
  <c r="E572" i="10"/>
  <c r="U571" i="10"/>
  <c r="V571" i="10"/>
  <c r="F572" i="10"/>
  <c r="K572" i="10"/>
  <c r="L573" i="10"/>
  <c r="H429" i="9"/>
  <c r="E430" i="9"/>
  <c r="S530" i="12"/>
  <c r="R530" i="12"/>
  <c r="M531" i="12"/>
  <c r="P530" i="12"/>
  <c r="O530" i="12"/>
  <c r="F530" i="12"/>
  <c r="K530" i="12"/>
  <c r="L531" i="12"/>
  <c r="B531" i="12"/>
  <c r="C530" i="12"/>
  <c r="M431" i="9"/>
  <c r="F430" i="9"/>
  <c r="K430" i="9"/>
  <c r="S572" i="10"/>
  <c r="M573" i="10"/>
  <c r="B573" i="10"/>
  <c r="P572" i="10"/>
  <c r="O572" i="10"/>
  <c r="Q572" i="10"/>
  <c r="R572" i="10"/>
  <c r="D530" i="12"/>
  <c r="J532" i="12"/>
  <c r="G531" i="12"/>
  <c r="N532" i="12"/>
  <c r="H530" i="12"/>
  <c r="E531" i="12"/>
  <c r="U530" i="12"/>
  <c r="V530" i="12"/>
  <c r="T530" i="12"/>
  <c r="D572" i="10"/>
  <c r="N574" i="10"/>
  <c r="G573" i="10"/>
  <c r="C572" i="10"/>
  <c r="J574" i="10"/>
  <c r="B431" i="9"/>
  <c r="L431" i="9"/>
  <c r="O531" i="12"/>
  <c r="M532" i="12"/>
  <c r="S531" i="12"/>
  <c r="F531" i="12"/>
  <c r="K531" i="12"/>
  <c r="L532" i="12"/>
  <c r="B532" i="12"/>
  <c r="Q531" i="12"/>
  <c r="R531" i="12"/>
  <c r="P531" i="12"/>
  <c r="E573" i="10"/>
  <c r="H572" i="10"/>
  <c r="T572" i="10"/>
  <c r="U572" i="10"/>
  <c r="V572" i="10"/>
  <c r="F573" i="10"/>
  <c r="K573" i="10"/>
  <c r="L574" i="10"/>
  <c r="G431" i="9"/>
  <c r="D430" i="9"/>
  <c r="N432" i="9"/>
  <c r="C430" i="9"/>
  <c r="J432" i="9"/>
  <c r="G532" i="12"/>
  <c r="D531" i="12"/>
  <c r="N533" i="12"/>
  <c r="C531" i="12"/>
  <c r="J533" i="12"/>
  <c r="H430" i="9"/>
  <c r="E431" i="9"/>
  <c r="M574" i="10"/>
  <c r="B574" i="10"/>
  <c r="S573" i="10"/>
  <c r="O573" i="10"/>
  <c r="R573" i="10"/>
  <c r="Q573" i="10"/>
  <c r="P573" i="10"/>
  <c r="E532" i="12"/>
  <c r="H531" i="12"/>
  <c r="U531" i="12"/>
  <c r="V531" i="12"/>
  <c r="T531" i="12"/>
  <c r="G574" i="10"/>
  <c r="D573" i="10"/>
  <c r="N575" i="10"/>
  <c r="C573" i="10"/>
  <c r="J575" i="10"/>
  <c r="F431" i="9"/>
  <c r="K431" i="9"/>
  <c r="M432" i="9"/>
  <c r="M533" i="12"/>
  <c r="S532" i="12"/>
  <c r="Q532" i="12"/>
  <c r="R532" i="12"/>
  <c r="O532" i="12"/>
  <c r="P532" i="12"/>
  <c r="F532" i="12"/>
  <c r="K532" i="12"/>
  <c r="L533" i="12"/>
  <c r="H573" i="10"/>
  <c r="E574" i="10"/>
  <c r="T573" i="10"/>
  <c r="U573" i="10"/>
  <c r="V573" i="10"/>
  <c r="F574" i="10"/>
  <c r="K574" i="10"/>
  <c r="L575" i="10"/>
  <c r="L432" i="9"/>
  <c r="B432" i="9"/>
  <c r="B533" i="12"/>
  <c r="C532" i="12"/>
  <c r="D532" i="12"/>
  <c r="G533" i="12"/>
  <c r="J534" i="12"/>
  <c r="N534" i="12"/>
  <c r="N433" i="9"/>
  <c r="G432" i="9"/>
  <c r="D431" i="9"/>
  <c r="C431" i="9"/>
  <c r="J433" i="9"/>
  <c r="R574" i="10"/>
  <c r="S574" i="10"/>
  <c r="Q574" i="10"/>
  <c r="M575" i="10"/>
  <c r="B575" i="10"/>
  <c r="P574" i="10"/>
  <c r="O574" i="10"/>
  <c r="E533" i="12"/>
  <c r="T532" i="12"/>
  <c r="U532" i="12"/>
  <c r="V532" i="12"/>
  <c r="H532" i="12"/>
  <c r="N576" i="10"/>
  <c r="G575" i="10"/>
  <c r="D574" i="10"/>
  <c r="C574" i="10"/>
  <c r="J576" i="10"/>
  <c r="E432" i="9"/>
  <c r="H431" i="9"/>
  <c r="O533" i="12"/>
  <c r="F533" i="12"/>
  <c r="K533" i="12"/>
  <c r="L534" i="12"/>
  <c r="S533" i="12"/>
  <c r="P533" i="12"/>
  <c r="M534" i="12"/>
  <c r="R533" i="12"/>
  <c r="Q533" i="12"/>
  <c r="E575" i="10"/>
  <c r="T574" i="10"/>
  <c r="H574" i="10"/>
  <c r="U574" i="10"/>
  <c r="V574" i="10"/>
  <c r="F575" i="10"/>
  <c r="K575" i="10"/>
  <c r="L576" i="10"/>
  <c r="M433" i="9"/>
  <c r="F432" i="9"/>
  <c r="K432" i="9"/>
  <c r="B534" i="12"/>
  <c r="P575" i="10"/>
  <c r="S575" i="10"/>
  <c r="Q575" i="10"/>
  <c r="M576" i="10"/>
  <c r="B576" i="10"/>
  <c r="O575" i="10"/>
  <c r="R575" i="10"/>
  <c r="L433" i="9"/>
  <c r="B433" i="9"/>
  <c r="J535" i="12"/>
  <c r="N535" i="12"/>
  <c r="C533" i="12"/>
  <c r="G534" i="12"/>
  <c r="D533" i="12"/>
  <c r="N577" i="10"/>
  <c r="G576" i="10"/>
  <c r="D575" i="10"/>
  <c r="C575" i="10"/>
  <c r="J577" i="10"/>
  <c r="D432" i="9"/>
  <c r="N434" i="9"/>
  <c r="G433" i="9"/>
  <c r="C432" i="9"/>
  <c r="J434" i="9"/>
  <c r="T533" i="12"/>
  <c r="U533" i="12"/>
  <c r="V533" i="12"/>
  <c r="H533" i="12"/>
  <c r="E534" i="12"/>
  <c r="E576" i="10"/>
  <c r="H575" i="10"/>
  <c r="T575" i="10"/>
  <c r="U575" i="10"/>
  <c r="V575" i="10"/>
  <c r="F576" i="10"/>
  <c r="K576" i="10"/>
  <c r="L577" i="10"/>
  <c r="E433" i="9"/>
  <c r="H432" i="9"/>
  <c r="P534" i="12"/>
  <c r="O534" i="12"/>
  <c r="Q534" i="12"/>
  <c r="F534" i="12"/>
  <c r="K534" i="12"/>
  <c r="L535" i="12"/>
  <c r="S534" i="12"/>
  <c r="M535" i="12"/>
  <c r="R534" i="12"/>
  <c r="M434" i="9"/>
  <c r="F433" i="9"/>
  <c r="K433" i="9"/>
  <c r="O576" i="10"/>
  <c r="S576" i="10"/>
  <c r="R576" i="10"/>
  <c r="M577" i="10"/>
  <c r="B577" i="10"/>
  <c r="P576" i="10"/>
  <c r="Q576" i="10"/>
  <c r="B535" i="12"/>
  <c r="C534" i="12"/>
  <c r="N578" i="10"/>
  <c r="D576" i="10"/>
  <c r="C576" i="10"/>
  <c r="G577" i="10"/>
  <c r="J578" i="10"/>
  <c r="B434" i="9"/>
  <c r="L434" i="9"/>
  <c r="G535" i="12"/>
  <c r="N536" i="12"/>
  <c r="J536" i="12"/>
  <c r="D534" i="12"/>
  <c r="E535" i="12"/>
  <c r="T534" i="12"/>
  <c r="H534" i="12"/>
  <c r="U534" i="12"/>
  <c r="V534" i="12"/>
  <c r="G434" i="9"/>
  <c r="D433" i="9"/>
  <c r="N435" i="9"/>
  <c r="C433" i="9"/>
  <c r="J435" i="9"/>
  <c r="H576" i="10"/>
  <c r="T576" i="10"/>
  <c r="E577" i="10"/>
  <c r="U576" i="10"/>
  <c r="V576" i="10"/>
  <c r="F577" i="10"/>
  <c r="K577" i="10"/>
  <c r="L578" i="10"/>
  <c r="P535" i="12"/>
  <c r="Q535" i="12"/>
  <c r="M536" i="12"/>
  <c r="R535" i="12"/>
  <c r="S535" i="12"/>
  <c r="F535" i="12"/>
  <c r="K535" i="12"/>
  <c r="L536" i="12"/>
  <c r="B536" i="12"/>
  <c r="O535" i="12"/>
  <c r="E434" i="9"/>
  <c r="H433" i="9"/>
  <c r="P577" i="10"/>
  <c r="O577" i="10"/>
  <c r="M578" i="10"/>
  <c r="B578" i="10"/>
  <c r="R577" i="10"/>
  <c r="Q577" i="10"/>
  <c r="S577" i="10"/>
  <c r="G536" i="12"/>
  <c r="C535" i="12"/>
  <c r="J537" i="12"/>
  <c r="D535" i="12"/>
  <c r="N537" i="12"/>
  <c r="D577" i="10"/>
  <c r="N579" i="10"/>
  <c r="G578" i="10"/>
  <c r="C577" i="10"/>
  <c r="J579" i="10"/>
  <c r="M435" i="9"/>
  <c r="F434" i="9"/>
  <c r="K434" i="9"/>
  <c r="H535" i="12"/>
  <c r="T535" i="12"/>
  <c r="U535" i="12"/>
  <c r="V535" i="12"/>
  <c r="E536" i="12"/>
  <c r="H577" i="10"/>
  <c r="T577" i="10"/>
  <c r="E578" i="10"/>
  <c r="U577" i="10"/>
  <c r="V577" i="10"/>
  <c r="F578" i="10"/>
  <c r="K578" i="10"/>
  <c r="L579" i="10"/>
  <c r="L435" i="9"/>
  <c r="B435" i="9"/>
  <c r="S536" i="12"/>
  <c r="O536" i="12"/>
  <c r="P536" i="12"/>
  <c r="R536" i="12"/>
  <c r="M537" i="12"/>
  <c r="Q536" i="12"/>
  <c r="F536" i="12"/>
  <c r="K536" i="12"/>
  <c r="L537" i="12"/>
  <c r="G435" i="9"/>
  <c r="D434" i="9"/>
  <c r="N436" i="9"/>
  <c r="C434" i="9"/>
  <c r="J436" i="9"/>
  <c r="Q578" i="10"/>
  <c r="S578" i="10"/>
  <c r="R578" i="10"/>
  <c r="O578" i="10"/>
  <c r="M579" i="10"/>
  <c r="B579" i="10"/>
  <c r="P578" i="10"/>
  <c r="B537" i="12"/>
  <c r="C536" i="12"/>
  <c r="D578" i="10"/>
  <c r="G579" i="10"/>
  <c r="N580" i="10"/>
  <c r="C578" i="10"/>
  <c r="J580" i="10"/>
  <c r="H434" i="9"/>
  <c r="E435" i="9"/>
  <c r="G537" i="12"/>
  <c r="J538" i="12"/>
  <c r="N538" i="12"/>
  <c r="D536" i="12"/>
  <c r="T536" i="12"/>
  <c r="H536" i="12"/>
  <c r="U536" i="12"/>
  <c r="V536" i="12"/>
  <c r="E537" i="12"/>
  <c r="H578" i="10"/>
  <c r="E579" i="10"/>
  <c r="T578" i="10"/>
  <c r="U578" i="10"/>
  <c r="V578" i="10"/>
  <c r="F579" i="10"/>
  <c r="K579" i="10"/>
  <c r="L580" i="10"/>
  <c r="M436" i="9"/>
  <c r="F435" i="9"/>
  <c r="K435" i="9"/>
  <c r="O537" i="12"/>
  <c r="F537" i="12"/>
  <c r="K537" i="12"/>
  <c r="L538" i="12"/>
  <c r="Q537" i="12"/>
  <c r="S537" i="12"/>
  <c r="M538" i="12"/>
  <c r="R537" i="12"/>
  <c r="P537" i="12"/>
  <c r="L436" i="9"/>
  <c r="B436" i="9"/>
  <c r="R579" i="10"/>
  <c r="S579" i="10"/>
  <c r="Q579" i="10"/>
  <c r="O579" i="10"/>
  <c r="M580" i="10"/>
  <c r="B580" i="10"/>
  <c r="P579" i="10"/>
  <c r="B538" i="12"/>
  <c r="G538" i="12"/>
  <c r="N581" i="10"/>
  <c r="D579" i="10"/>
  <c r="G580" i="10"/>
  <c r="C579" i="10"/>
  <c r="J581" i="10"/>
  <c r="N437" i="9"/>
  <c r="G436" i="9"/>
  <c r="D435" i="9"/>
  <c r="C435" i="9"/>
  <c r="J437" i="9"/>
  <c r="J539" i="12"/>
  <c r="D537" i="12"/>
  <c r="C537" i="12"/>
  <c r="E538" i="12"/>
  <c r="N539" i="12"/>
  <c r="H579" i="10"/>
  <c r="E580" i="10"/>
  <c r="T579" i="10"/>
  <c r="U579" i="10"/>
  <c r="V579" i="10"/>
  <c r="F580" i="10"/>
  <c r="K580" i="10"/>
  <c r="L581" i="10"/>
  <c r="H435" i="9"/>
  <c r="E436" i="9"/>
  <c r="U537" i="12"/>
  <c r="V537" i="12"/>
  <c r="T537" i="12"/>
  <c r="H537" i="12"/>
  <c r="R538" i="12"/>
  <c r="S538" i="12"/>
  <c r="F538" i="12"/>
  <c r="K538" i="12"/>
  <c r="L539" i="12"/>
  <c r="M539" i="12"/>
  <c r="O538" i="12"/>
  <c r="Q538" i="12"/>
  <c r="P538" i="12"/>
  <c r="F436" i="9"/>
  <c r="K436" i="9"/>
  <c r="M437" i="9"/>
  <c r="M581" i="10"/>
  <c r="B581" i="10"/>
  <c r="S580" i="10"/>
  <c r="Q580" i="10"/>
  <c r="R580" i="10"/>
  <c r="P580" i="10"/>
  <c r="O580" i="10"/>
  <c r="B539" i="12"/>
  <c r="N582" i="10"/>
  <c r="G581" i="10"/>
  <c r="D580" i="10"/>
  <c r="C580" i="10"/>
  <c r="J582" i="10"/>
  <c r="B437" i="9"/>
  <c r="L437" i="9"/>
  <c r="N540" i="12"/>
  <c r="J540" i="12"/>
  <c r="C538" i="12"/>
  <c r="G539" i="12"/>
  <c r="D538" i="12"/>
  <c r="G437" i="9"/>
  <c r="D436" i="9"/>
  <c r="N438" i="9"/>
  <c r="C436" i="9"/>
  <c r="J438" i="9"/>
  <c r="T580" i="10"/>
  <c r="E581" i="10"/>
  <c r="H580" i="10"/>
  <c r="U580" i="10"/>
  <c r="V580" i="10"/>
  <c r="F581" i="10"/>
  <c r="K581" i="10"/>
  <c r="L582" i="10"/>
  <c r="E539" i="12"/>
  <c r="T538" i="12"/>
  <c r="H538" i="12"/>
  <c r="U538" i="12"/>
  <c r="V538" i="12"/>
  <c r="H436" i="9"/>
  <c r="E437" i="9"/>
  <c r="M582" i="10"/>
  <c r="B582" i="10"/>
  <c r="P581" i="10"/>
  <c r="O581" i="10"/>
  <c r="Q581" i="10"/>
  <c r="R581" i="10"/>
  <c r="S581" i="10"/>
  <c r="P539" i="12"/>
  <c r="Q539" i="12"/>
  <c r="R539" i="12"/>
  <c r="M540" i="12"/>
  <c r="S539" i="12"/>
  <c r="F539" i="12"/>
  <c r="K539" i="12"/>
  <c r="L540" i="12"/>
  <c r="O539" i="12"/>
  <c r="G582" i="10"/>
  <c r="N583" i="10"/>
  <c r="D581" i="10"/>
  <c r="C581" i="10"/>
  <c r="J583" i="10"/>
  <c r="M438" i="9"/>
  <c r="F437" i="9"/>
  <c r="K437" i="9"/>
  <c r="B540" i="12"/>
  <c r="J541" i="12"/>
  <c r="B438" i="9"/>
  <c r="L438" i="9"/>
  <c r="T581" i="10"/>
  <c r="H581" i="10"/>
  <c r="E582" i="10"/>
  <c r="U581" i="10"/>
  <c r="V581" i="10"/>
  <c r="F582" i="10"/>
  <c r="K582" i="10"/>
  <c r="L583" i="10"/>
  <c r="G540" i="12"/>
  <c r="D539" i="12"/>
  <c r="C539" i="12"/>
  <c r="H539" i="12"/>
  <c r="N541" i="12"/>
  <c r="M583" i="10"/>
  <c r="B583" i="10"/>
  <c r="S582" i="10"/>
  <c r="Q582" i="10"/>
  <c r="O582" i="10"/>
  <c r="P582" i="10"/>
  <c r="R582" i="10"/>
  <c r="N439" i="9"/>
  <c r="D437" i="9"/>
  <c r="G438" i="9"/>
  <c r="C437" i="9"/>
  <c r="J439" i="9"/>
  <c r="U539" i="12"/>
  <c r="V539" i="12"/>
  <c r="T539" i="12"/>
  <c r="E540" i="12"/>
  <c r="S540" i="12"/>
  <c r="G583" i="10"/>
  <c r="D582" i="10"/>
  <c r="N584" i="10"/>
  <c r="C582" i="10"/>
  <c r="J584" i="10"/>
  <c r="H437" i="9"/>
  <c r="E438" i="9"/>
  <c r="R540" i="12"/>
  <c r="M541" i="12"/>
  <c r="P540" i="12"/>
  <c r="F540" i="12"/>
  <c r="K540" i="12"/>
  <c r="L541" i="12"/>
  <c r="B541" i="12"/>
  <c r="J542" i="12"/>
  <c r="Q540" i="12"/>
  <c r="O540" i="12"/>
  <c r="E583" i="10"/>
  <c r="T582" i="10"/>
  <c r="H582" i="10"/>
  <c r="U582" i="10"/>
  <c r="V582" i="10"/>
  <c r="F583" i="10"/>
  <c r="K583" i="10"/>
  <c r="L584" i="10"/>
  <c r="M439" i="9"/>
  <c r="F438" i="9"/>
  <c r="K438" i="9"/>
  <c r="C540" i="12"/>
  <c r="E541" i="12"/>
  <c r="D540" i="12"/>
  <c r="G541" i="12"/>
  <c r="N542" i="12"/>
  <c r="L439" i="9"/>
  <c r="B439" i="9"/>
  <c r="M584" i="10"/>
  <c r="B584" i="10"/>
  <c r="O583" i="10"/>
  <c r="P583" i="10"/>
  <c r="S583" i="10"/>
  <c r="Q583" i="10"/>
  <c r="R583" i="10"/>
  <c r="T540" i="12"/>
  <c r="U540" i="12"/>
  <c r="V540" i="12"/>
  <c r="H540" i="12"/>
  <c r="Q541" i="12"/>
  <c r="F541" i="12"/>
  <c r="K541" i="12"/>
  <c r="L542" i="12"/>
  <c r="S541" i="12"/>
  <c r="O541" i="12"/>
  <c r="R541" i="12"/>
  <c r="M542" i="12"/>
  <c r="P541" i="12"/>
  <c r="N585" i="10"/>
  <c r="G584" i="10"/>
  <c r="D583" i="10"/>
  <c r="C583" i="10"/>
  <c r="J585" i="10"/>
  <c r="C438" i="9"/>
  <c r="N440" i="9"/>
  <c r="G439" i="9"/>
  <c r="D438" i="9"/>
  <c r="J440" i="9"/>
  <c r="B542" i="12"/>
  <c r="E439" i="9"/>
  <c r="H438" i="9"/>
  <c r="T583" i="10"/>
  <c r="H583" i="10"/>
  <c r="E584" i="10"/>
  <c r="U583" i="10"/>
  <c r="V583" i="10"/>
  <c r="F584" i="10"/>
  <c r="K584" i="10"/>
  <c r="L585" i="10"/>
  <c r="J543" i="12"/>
  <c r="C541" i="12"/>
  <c r="N543" i="12"/>
  <c r="G542" i="12"/>
  <c r="D541" i="12"/>
  <c r="R584" i="10"/>
  <c r="Q584" i="10"/>
  <c r="M585" i="10"/>
  <c r="B585" i="10"/>
  <c r="O584" i="10"/>
  <c r="S584" i="10"/>
  <c r="P584" i="10"/>
  <c r="F439" i="9"/>
  <c r="K439" i="9"/>
  <c r="M440" i="9"/>
  <c r="H541" i="12"/>
  <c r="E542" i="12"/>
  <c r="T541" i="12"/>
  <c r="U541" i="12"/>
  <c r="V541" i="12"/>
  <c r="L440" i="9"/>
  <c r="B440" i="9"/>
  <c r="G585" i="10"/>
  <c r="N586" i="10"/>
  <c r="D584" i="10"/>
  <c r="C584" i="10"/>
  <c r="J586" i="10"/>
  <c r="F542" i="12"/>
  <c r="K542" i="12"/>
  <c r="L543" i="12"/>
  <c r="O542" i="12"/>
  <c r="R542" i="12"/>
  <c r="M543" i="12"/>
  <c r="Q542" i="12"/>
  <c r="S542" i="12"/>
  <c r="P542" i="12"/>
  <c r="T584" i="10"/>
  <c r="E585" i="10"/>
  <c r="H584" i="10"/>
  <c r="U584" i="10"/>
  <c r="V584" i="10"/>
  <c r="F585" i="10"/>
  <c r="K585" i="10"/>
  <c r="L586" i="10"/>
  <c r="G440" i="9"/>
  <c r="N441" i="9"/>
  <c r="D439" i="9"/>
  <c r="C439" i="9"/>
  <c r="J441" i="9"/>
  <c r="B543" i="12"/>
  <c r="O585" i="10"/>
  <c r="P585" i="10"/>
  <c r="R585" i="10"/>
  <c r="S585" i="10"/>
  <c r="M586" i="10"/>
  <c r="B586" i="10"/>
  <c r="Q585" i="10"/>
  <c r="E440" i="9"/>
  <c r="H439" i="9"/>
  <c r="J544" i="12"/>
  <c r="G543" i="12"/>
  <c r="D542" i="12"/>
  <c r="C542" i="12"/>
  <c r="N544" i="12"/>
  <c r="G586" i="10"/>
  <c r="N587" i="10"/>
  <c r="D585" i="10"/>
  <c r="C585" i="10"/>
  <c r="J587" i="10"/>
  <c r="F440" i="9"/>
  <c r="K440" i="9"/>
  <c r="M441" i="9"/>
  <c r="U542" i="12"/>
  <c r="V542" i="12"/>
  <c r="E543" i="12"/>
  <c r="T542" i="12"/>
  <c r="H542" i="12"/>
  <c r="H585" i="10"/>
  <c r="E586" i="10"/>
  <c r="T585" i="10"/>
  <c r="U585" i="10"/>
  <c r="V585" i="10"/>
  <c r="F586" i="10"/>
  <c r="K586" i="10"/>
  <c r="L587" i="10"/>
  <c r="L441" i="9"/>
  <c r="B441" i="9"/>
  <c r="Q543" i="12"/>
  <c r="P543" i="12"/>
  <c r="M544" i="12"/>
  <c r="S543" i="12"/>
  <c r="R543" i="12"/>
  <c r="F543" i="12"/>
  <c r="K543" i="12"/>
  <c r="L544" i="12"/>
  <c r="B544" i="12"/>
  <c r="O543" i="12"/>
  <c r="D440" i="9"/>
  <c r="G441" i="9"/>
  <c r="N442" i="9"/>
  <c r="C440" i="9"/>
  <c r="J442" i="9"/>
  <c r="S586" i="10"/>
  <c r="R586" i="10"/>
  <c r="M587" i="10"/>
  <c r="B587" i="10"/>
  <c r="Q586" i="10"/>
  <c r="P586" i="10"/>
  <c r="O586" i="10"/>
  <c r="G544" i="12"/>
  <c r="C543" i="12"/>
  <c r="D543" i="12"/>
  <c r="N545" i="12"/>
  <c r="J545" i="12"/>
  <c r="G587" i="10"/>
  <c r="D586" i="10"/>
  <c r="N588" i="10"/>
  <c r="C586" i="10"/>
  <c r="J588" i="10"/>
  <c r="E441" i="9"/>
  <c r="H440" i="9"/>
  <c r="T543" i="12"/>
  <c r="H543" i="12"/>
  <c r="U543" i="12"/>
  <c r="V543" i="12"/>
  <c r="E544" i="12"/>
  <c r="T586" i="10"/>
  <c r="E587" i="10"/>
  <c r="H586" i="10"/>
  <c r="U586" i="10"/>
  <c r="V586" i="10"/>
  <c r="F587" i="10"/>
  <c r="K587" i="10"/>
  <c r="L588" i="10"/>
  <c r="F441" i="9"/>
  <c r="K441" i="9"/>
  <c r="M442" i="9"/>
  <c r="Q544" i="12"/>
  <c r="P544" i="12"/>
  <c r="M545" i="12"/>
  <c r="R544" i="12"/>
  <c r="O544" i="12"/>
  <c r="S544" i="12"/>
  <c r="F544" i="12"/>
  <c r="K544" i="12"/>
  <c r="L545" i="12"/>
  <c r="B545" i="12"/>
  <c r="L442" i="9"/>
  <c r="B442" i="9"/>
  <c r="Q587" i="10"/>
  <c r="R587" i="10"/>
  <c r="O587" i="10"/>
  <c r="P587" i="10"/>
  <c r="M588" i="10"/>
  <c r="B588" i="10"/>
  <c r="S587" i="10"/>
  <c r="N546" i="12"/>
  <c r="D544" i="12"/>
  <c r="J546" i="12"/>
  <c r="C544" i="12"/>
  <c r="G545" i="12"/>
  <c r="N589" i="10"/>
  <c r="G588" i="10"/>
  <c r="D587" i="10"/>
  <c r="C587" i="10"/>
  <c r="J589" i="10"/>
  <c r="D441" i="9"/>
  <c r="G442" i="9"/>
  <c r="N443" i="9"/>
  <c r="C441" i="9"/>
  <c r="J443" i="9"/>
  <c r="E545" i="12"/>
  <c r="U544" i="12"/>
  <c r="V544" i="12"/>
  <c r="T544" i="12"/>
  <c r="H544" i="12"/>
  <c r="E588" i="10"/>
  <c r="H587" i="10"/>
  <c r="T587" i="10"/>
  <c r="U587" i="10"/>
  <c r="V587" i="10"/>
  <c r="F588" i="10"/>
  <c r="K588" i="10"/>
  <c r="L589" i="10"/>
  <c r="H441" i="9"/>
  <c r="E442" i="9"/>
  <c r="M546" i="12"/>
  <c r="S545" i="12"/>
  <c r="R545" i="12"/>
  <c r="F545" i="12"/>
  <c r="K545" i="12"/>
  <c r="L546" i="12"/>
  <c r="Q545" i="12"/>
  <c r="O545" i="12"/>
  <c r="P545" i="12"/>
  <c r="M443" i="9"/>
  <c r="F442" i="9"/>
  <c r="K442" i="9"/>
  <c r="O588" i="10"/>
  <c r="M589" i="10"/>
  <c r="B589" i="10"/>
  <c r="P588" i="10"/>
  <c r="S588" i="10"/>
  <c r="R588" i="10"/>
  <c r="Q588" i="10"/>
  <c r="B546" i="12"/>
  <c r="J547" i="12"/>
  <c r="N590" i="10"/>
  <c r="G589" i="10"/>
  <c r="D588" i="10"/>
  <c r="C588" i="10"/>
  <c r="J590" i="10"/>
  <c r="B443" i="9"/>
  <c r="L443" i="9"/>
  <c r="G546" i="12"/>
  <c r="C545" i="12"/>
  <c r="E546" i="12"/>
  <c r="D545" i="12"/>
  <c r="N547" i="12"/>
  <c r="T588" i="10"/>
  <c r="E589" i="10"/>
  <c r="H588" i="10"/>
  <c r="U588" i="10"/>
  <c r="V588" i="10"/>
  <c r="F589" i="10"/>
  <c r="K589" i="10"/>
  <c r="L590" i="10"/>
  <c r="G443" i="9"/>
  <c r="N444" i="9"/>
  <c r="D442" i="9"/>
  <c r="C442" i="9"/>
  <c r="J444" i="9"/>
  <c r="U545" i="12"/>
  <c r="V545" i="12"/>
  <c r="T545" i="12"/>
  <c r="H545" i="12"/>
  <c r="S546" i="12"/>
  <c r="O546" i="12"/>
  <c r="M547" i="12"/>
  <c r="Q546" i="12"/>
  <c r="R546" i="12"/>
  <c r="F546" i="12"/>
  <c r="K546" i="12"/>
  <c r="L547" i="12"/>
  <c r="P546" i="12"/>
  <c r="O589" i="10"/>
  <c r="M590" i="10"/>
  <c r="B590" i="10"/>
  <c r="R589" i="10"/>
  <c r="Q589" i="10"/>
  <c r="S589" i="10"/>
  <c r="P589" i="10"/>
  <c r="E443" i="9"/>
  <c r="H442" i="9"/>
  <c r="B547" i="12"/>
  <c r="D546" i="12"/>
  <c r="N591" i="10"/>
  <c r="G590" i="10"/>
  <c r="D589" i="10"/>
  <c r="C589" i="10"/>
  <c r="J591" i="10"/>
  <c r="F443" i="9"/>
  <c r="K443" i="9"/>
  <c r="M444" i="9"/>
  <c r="J548" i="12"/>
  <c r="N548" i="12"/>
  <c r="C546" i="12"/>
  <c r="T546" i="12"/>
  <c r="G547" i="12"/>
  <c r="L444" i="9"/>
  <c r="B444" i="9"/>
  <c r="H589" i="10"/>
  <c r="E590" i="10"/>
  <c r="T589" i="10"/>
  <c r="U589" i="10"/>
  <c r="V589" i="10"/>
  <c r="F590" i="10"/>
  <c r="K590" i="10"/>
  <c r="L591" i="10"/>
  <c r="E547" i="12"/>
  <c r="R547" i="12"/>
  <c r="U546" i="12"/>
  <c r="V546" i="12"/>
  <c r="H546" i="12"/>
  <c r="S590" i="10"/>
  <c r="Q590" i="10"/>
  <c r="P590" i="10"/>
  <c r="O590" i="10"/>
  <c r="M591" i="10"/>
  <c r="B591" i="10"/>
  <c r="R590" i="10"/>
  <c r="D443" i="9"/>
  <c r="G444" i="9"/>
  <c r="N445" i="9"/>
  <c r="C443" i="9"/>
  <c r="J445" i="9"/>
  <c r="P547" i="12"/>
  <c r="F547" i="12"/>
  <c r="K547" i="12"/>
  <c r="L548" i="12"/>
  <c r="Q547" i="12"/>
  <c r="S547" i="12"/>
  <c r="O547" i="12"/>
  <c r="M548" i="12"/>
  <c r="G591" i="10"/>
  <c r="D590" i="10"/>
  <c r="N592" i="10"/>
  <c r="C590" i="10"/>
  <c r="J592" i="10"/>
  <c r="H443" i="9"/>
  <c r="E444" i="9"/>
  <c r="B548" i="12"/>
  <c r="J549" i="12"/>
  <c r="E591" i="10"/>
  <c r="H590" i="10"/>
  <c r="T590" i="10"/>
  <c r="U590" i="10"/>
  <c r="V590" i="10"/>
  <c r="F591" i="10"/>
  <c r="K591" i="10"/>
  <c r="L592" i="10"/>
  <c r="M445" i="9"/>
  <c r="F444" i="9"/>
  <c r="K444" i="9"/>
  <c r="C547" i="12"/>
  <c r="E548" i="12"/>
  <c r="F548" i="12"/>
  <c r="K548" i="12"/>
  <c r="L549" i="12"/>
  <c r="G548" i="12"/>
  <c r="D547" i="12"/>
  <c r="N549" i="12"/>
  <c r="L445" i="9"/>
  <c r="B445" i="9"/>
  <c r="S591" i="10"/>
  <c r="Q591" i="10"/>
  <c r="P591" i="10"/>
  <c r="M592" i="10"/>
  <c r="B592" i="10"/>
  <c r="O591" i="10"/>
  <c r="R591" i="10"/>
  <c r="O548" i="12"/>
  <c r="T547" i="12"/>
  <c r="U547" i="12"/>
  <c r="V547" i="12"/>
  <c r="H547" i="12"/>
  <c r="M549" i="12"/>
  <c r="B549" i="12"/>
  <c r="D548" i="12"/>
  <c r="P548" i="12"/>
  <c r="Q548" i="12"/>
  <c r="R548" i="12"/>
  <c r="S548" i="12"/>
  <c r="N593" i="10"/>
  <c r="D591" i="10"/>
  <c r="G592" i="10"/>
  <c r="C591" i="10"/>
  <c r="J593" i="10"/>
  <c r="G445" i="9"/>
  <c r="D444" i="9"/>
  <c r="N446" i="9"/>
  <c r="C444" i="9"/>
  <c r="J446" i="9"/>
  <c r="C548" i="12"/>
  <c r="G549" i="12"/>
  <c r="J550" i="12"/>
  <c r="N550" i="12"/>
  <c r="H548" i="12"/>
  <c r="U548" i="12"/>
  <c r="V548" i="12"/>
  <c r="E549" i="12"/>
  <c r="T548" i="12"/>
  <c r="H591" i="10"/>
  <c r="E592" i="10"/>
  <c r="U591" i="10"/>
  <c r="V591" i="10"/>
  <c r="F592" i="10"/>
  <c r="K592" i="10"/>
  <c r="L593" i="10"/>
  <c r="T591" i="10"/>
  <c r="E445" i="9"/>
  <c r="H444" i="9"/>
  <c r="O549" i="12"/>
  <c r="F549" i="12"/>
  <c r="K549" i="12"/>
  <c r="L550" i="12"/>
  <c r="Q549" i="12"/>
  <c r="R549" i="12"/>
  <c r="M550" i="12"/>
  <c r="P549" i="12"/>
  <c r="S549" i="12"/>
  <c r="R592" i="10"/>
  <c r="O592" i="10"/>
  <c r="M593" i="10"/>
  <c r="B593" i="10"/>
  <c r="S592" i="10"/>
  <c r="Q592" i="10"/>
  <c r="P592" i="10"/>
  <c r="F445" i="9"/>
  <c r="K445" i="9"/>
  <c r="M446" i="9"/>
  <c r="B550" i="12"/>
  <c r="J551" i="12"/>
  <c r="N594" i="10"/>
  <c r="D592" i="10"/>
  <c r="G593" i="10"/>
  <c r="C592" i="10"/>
  <c r="J594" i="10"/>
  <c r="L446" i="9"/>
  <c r="B446" i="9"/>
  <c r="D549" i="12"/>
  <c r="N551" i="12"/>
  <c r="C549" i="12"/>
  <c r="G550" i="12"/>
  <c r="H592" i="10"/>
  <c r="T592" i="10"/>
  <c r="E593" i="10"/>
  <c r="U592" i="10"/>
  <c r="V592" i="10"/>
  <c r="F593" i="10"/>
  <c r="K593" i="10"/>
  <c r="L594" i="10"/>
  <c r="D445" i="9"/>
  <c r="N447" i="9"/>
  <c r="G446" i="9"/>
  <c r="C445" i="9"/>
  <c r="J447" i="9"/>
  <c r="T549" i="12"/>
  <c r="E550" i="12"/>
  <c r="H549" i="12"/>
  <c r="U549" i="12"/>
  <c r="V549" i="12"/>
  <c r="S593" i="10"/>
  <c r="M594" i="10"/>
  <c r="B594" i="10"/>
  <c r="P593" i="10"/>
  <c r="R593" i="10"/>
  <c r="O593" i="10"/>
  <c r="Q593" i="10"/>
  <c r="H445" i="9"/>
  <c r="E446" i="9"/>
  <c r="M551" i="12"/>
  <c r="Q550" i="12"/>
  <c r="F550" i="12"/>
  <c r="K550" i="12"/>
  <c r="L551" i="12"/>
  <c r="P550" i="12"/>
  <c r="R550" i="12"/>
  <c r="O550" i="12"/>
  <c r="S550" i="12"/>
  <c r="D593" i="10"/>
  <c r="G594" i="10"/>
  <c r="N595" i="10"/>
  <c r="C593" i="10"/>
  <c r="J595" i="10"/>
  <c r="M447" i="9"/>
  <c r="F446" i="9"/>
  <c r="K446" i="9"/>
  <c r="B551" i="12"/>
  <c r="N552" i="12"/>
  <c r="T593" i="10"/>
  <c r="H593" i="10"/>
  <c r="E594" i="10"/>
  <c r="U593" i="10"/>
  <c r="V593" i="10"/>
  <c r="F594" i="10"/>
  <c r="K594" i="10"/>
  <c r="L595" i="10"/>
  <c r="L447" i="9"/>
  <c r="B447" i="9"/>
  <c r="G551" i="12"/>
  <c r="J552" i="12"/>
  <c r="D550" i="12"/>
  <c r="C550" i="12"/>
  <c r="H550" i="12"/>
  <c r="M595" i="10"/>
  <c r="B595" i="10"/>
  <c r="O594" i="10"/>
  <c r="Q594" i="10"/>
  <c r="P594" i="10"/>
  <c r="R594" i="10"/>
  <c r="S594" i="10"/>
  <c r="D446" i="9"/>
  <c r="N448" i="9"/>
  <c r="G447" i="9"/>
  <c r="C446" i="9"/>
  <c r="J448" i="9"/>
  <c r="U550" i="12"/>
  <c r="V550" i="12"/>
  <c r="T550" i="12"/>
  <c r="E551" i="12"/>
  <c r="P551" i="12"/>
  <c r="N596" i="10"/>
  <c r="D594" i="10"/>
  <c r="G595" i="10"/>
  <c r="C594" i="10"/>
  <c r="J596" i="10"/>
  <c r="E447" i="9"/>
  <c r="H446" i="9"/>
  <c r="S551" i="12"/>
  <c r="R551" i="12"/>
  <c r="M552" i="12"/>
  <c r="F551" i="12"/>
  <c r="K551" i="12"/>
  <c r="L552" i="12"/>
  <c r="B552" i="12"/>
  <c r="D551" i="12"/>
  <c r="O551" i="12"/>
  <c r="Q551" i="12"/>
  <c r="E595" i="10"/>
  <c r="H594" i="10"/>
  <c r="T594" i="10"/>
  <c r="U594" i="10"/>
  <c r="V594" i="10"/>
  <c r="F595" i="10"/>
  <c r="K595" i="10"/>
  <c r="L596" i="10"/>
  <c r="M448" i="9"/>
  <c r="F447" i="9"/>
  <c r="K447" i="9"/>
  <c r="N553" i="12"/>
  <c r="G552" i="12"/>
  <c r="J553" i="12"/>
  <c r="C551" i="12"/>
  <c r="T551" i="12"/>
  <c r="L448" i="9"/>
  <c r="B448" i="9"/>
  <c r="M596" i="10"/>
  <c r="B596" i="10"/>
  <c r="R595" i="10"/>
  <c r="S595" i="10"/>
  <c r="Q595" i="10"/>
  <c r="O595" i="10"/>
  <c r="P595" i="10"/>
  <c r="U551" i="12"/>
  <c r="V551" i="12"/>
  <c r="E552" i="12"/>
  <c r="Q552" i="12"/>
  <c r="H551" i="12"/>
  <c r="G596" i="10"/>
  <c r="D595" i="10"/>
  <c r="N597" i="10"/>
  <c r="C595" i="10"/>
  <c r="J597" i="10"/>
  <c r="D447" i="9"/>
  <c r="N449" i="9"/>
  <c r="G448" i="9"/>
  <c r="C447" i="9"/>
  <c r="J449" i="9"/>
  <c r="S552" i="12"/>
  <c r="M553" i="12"/>
  <c r="O552" i="12"/>
  <c r="P552" i="12"/>
  <c r="F552" i="12"/>
  <c r="K552" i="12"/>
  <c r="L553" i="12"/>
  <c r="B553" i="12"/>
  <c r="N554" i="12"/>
  <c r="R552" i="12"/>
  <c r="T595" i="10"/>
  <c r="E596" i="10"/>
  <c r="H595" i="10"/>
  <c r="U595" i="10"/>
  <c r="V595" i="10"/>
  <c r="F596" i="10"/>
  <c r="K596" i="10"/>
  <c r="L597" i="10"/>
  <c r="E448" i="9"/>
  <c r="H447" i="9"/>
  <c r="D552" i="12"/>
  <c r="C552" i="12"/>
  <c r="G553" i="12"/>
  <c r="J554" i="12"/>
  <c r="U552" i="12"/>
  <c r="V552" i="12"/>
  <c r="H552" i="12"/>
  <c r="T552" i="12"/>
  <c r="E553" i="12"/>
  <c r="F448" i="9"/>
  <c r="K448" i="9"/>
  <c r="M449" i="9"/>
  <c r="S596" i="10"/>
  <c r="P596" i="10"/>
  <c r="M597" i="10"/>
  <c r="B597" i="10"/>
  <c r="O596" i="10"/>
  <c r="Q596" i="10"/>
  <c r="R596" i="10"/>
  <c r="R553" i="12"/>
  <c r="P553" i="12"/>
  <c r="M554" i="12"/>
  <c r="F553" i="12"/>
  <c r="K553" i="12"/>
  <c r="L554" i="12"/>
  <c r="B554" i="12"/>
  <c r="Q553" i="12"/>
  <c r="O553" i="12"/>
  <c r="S553" i="12"/>
  <c r="G597" i="10"/>
  <c r="N598" i="10"/>
  <c r="C596" i="10"/>
  <c r="D596" i="10"/>
  <c r="J598" i="10"/>
  <c r="B449" i="9"/>
  <c r="L449" i="9"/>
  <c r="G554" i="12"/>
  <c r="N555" i="12"/>
  <c r="J555" i="12"/>
  <c r="C553" i="12"/>
  <c r="D553" i="12"/>
  <c r="G449" i="9"/>
  <c r="D448" i="9"/>
  <c r="N450" i="9"/>
  <c r="C448" i="9"/>
  <c r="J450" i="9"/>
  <c r="T596" i="10"/>
  <c r="E597" i="10"/>
  <c r="H596" i="10"/>
  <c r="U596" i="10"/>
  <c r="V596" i="10"/>
  <c r="F597" i="10"/>
  <c r="K597" i="10"/>
  <c r="L598" i="10"/>
  <c r="E554" i="12"/>
  <c r="T553" i="12"/>
  <c r="U553" i="12"/>
  <c r="V553" i="12"/>
  <c r="H553" i="12"/>
  <c r="H448" i="9"/>
  <c r="E449" i="9"/>
  <c r="P597" i="10"/>
  <c r="S597" i="10"/>
  <c r="O597" i="10"/>
  <c r="R597" i="10"/>
  <c r="M598" i="10"/>
  <c r="B598" i="10"/>
  <c r="Q597" i="10"/>
  <c r="R554" i="12"/>
  <c r="Q554" i="12"/>
  <c r="O554" i="12"/>
  <c r="F554" i="12"/>
  <c r="K554" i="12"/>
  <c r="L555" i="12"/>
  <c r="P554" i="12"/>
  <c r="S554" i="12"/>
  <c r="M555" i="12"/>
  <c r="N599" i="10"/>
  <c r="D597" i="10"/>
  <c r="G598" i="10"/>
  <c r="C597" i="10"/>
  <c r="J599" i="10"/>
  <c r="F449" i="9"/>
  <c r="K449" i="9"/>
  <c r="M450" i="9"/>
  <c r="B555" i="12"/>
  <c r="G555" i="12"/>
  <c r="L450" i="9"/>
  <c r="B450" i="9"/>
  <c r="E598" i="10"/>
  <c r="H597" i="10"/>
  <c r="T597" i="10"/>
  <c r="U597" i="10"/>
  <c r="V597" i="10"/>
  <c r="F598" i="10"/>
  <c r="K598" i="10"/>
  <c r="L599" i="10"/>
  <c r="C554" i="12"/>
  <c r="T554" i="12"/>
  <c r="D554" i="12"/>
  <c r="N556" i="12"/>
  <c r="J556" i="12"/>
  <c r="M599" i="10"/>
  <c r="B599" i="10"/>
  <c r="P598" i="10"/>
  <c r="R598" i="10"/>
  <c r="O598" i="10"/>
  <c r="S598" i="10"/>
  <c r="Q598" i="10"/>
  <c r="G450" i="9"/>
  <c r="N451" i="9"/>
  <c r="D449" i="9"/>
  <c r="C449" i="9"/>
  <c r="J451" i="9"/>
  <c r="E555" i="12"/>
  <c r="R555" i="12"/>
  <c r="H554" i="12"/>
  <c r="U554" i="12"/>
  <c r="V554" i="12"/>
  <c r="N600" i="10"/>
  <c r="G599" i="10"/>
  <c r="D598" i="10"/>
  <c r="C598" i="10"/>
  <c r="J600" i="10"/>
  <c r="E450" i="9"/>
  <c r="H449" i="9"/>
  <c r="O555" i="12"/>
  <c r="S555" i="12"/>
  <c r="F555" i="12"/>
  <c r="K555" i="12"/>
  <c r="L556" i="12"/>
  <c r="M556" i="12"/>
  <c r="Q555" i="12"/>
  <c r="P555" i="12"/>
  <c r="M451" i="9"/>
  <c r="F450" i="9"/>
  <c r="K450" i="9"/>
  <c r="T598" i="10"/>
  <c r="E599" i="10"/>
  <c r="H598" i="10"/>
  <c r="U598" i="10"/>
  <c r="V598" i="10"/>
  <c r="F599" i="10"/>
  <c r="K599" i="10"/>
  <c r="L600" i="10"/>
  <c r="B556" i="12"/>
  <c r="N557" i="12"/>
  <c r="M600" i="10"/>
  <c r="B600" i="10"/>
  <c r="P599" i="10"/>
  <c r="S599" i="10"/>
  <c r="R599" i="10"/>
  <c r="Q599" i="10"/>
  <c r="O599" i="10"/>
  <c r="L451" i="9"/>
  <c r="B451" i="9"/>
  <c r="G556" i="12"/>
  <c r="D555" i="12"/>
  <c r="J557" i="12"/>
  <c r="C555" i="12"/>
  <c r="E556" i="12"/>
  <c r="D599" i="10"/>
  <c r="G600" i="10"/>
  <c r="N601" i="10"/>
  <c r="C599" i="10"/>
  <c r="J601" i="10"/>
  <c r="N452" i="9"/>
  <c r="D450" i="9"/>
  <c r="G451" i="9"/>
  <c r="C450" i="9"/>
  <c r="J452" i="9"/>
  <c r="O556" i="12"/>
  <c r="P556" i="12"/>
  <c r="F556" i="12"/>
  <c r="K556" i="12"/>
  <c r="L557" i="12"/>
  <c r="M557" i="12"/>
  <c r="R556" i="12"/>
  <c r="Q556" i="12"/>
  <c r="U555" i="12"/>
  <c r="V555" i="12"/>
  <c r="T555" i="12"/>
  <c r="H555" i="12"/>
  <c r="S556" i="12"/>
  <c r="E600" i="10"/>
  <c r="T599" i="10"/>
  <c r="H599" i="10"/>
  <c r="U599" i="10"/>
  <c r="V599" i="10"/>
  <c r="F600" i="10"/>
  <c r="K600" i="10"/>
  <c r="L601" i="10"/>
  <c r="H450" i="9"/>
  <c r="E451" i="9"/>
  <c r="B557" i="12"/>
  <c r="C556" i="12"/>
  <c r="E557" i="12"/>
  <c r="O600" i="10"/>
  <c r="R600" i="10"/>
  <c r="P600" i="10"/>
  <c r="M601" i="10"/>
  <c r="B601" i="10"/>
  <c r="Q600" i="10"/>
  <c r="S600" i="10"/>
  <c r="F451" i="9"/>
  <c r="K451" i="9"/>
  <c r="M452" i="9"/>
  <c r="H556" i="12"/>
  <c r="T556" i="12"/>
  <c r="U556" i="12"/>
  <c r="V556" i="12"/>
  <c r="N558" i="12"/>
  <c r="D556" i="12"/>
  <c r="G557" i="12"/>
  <c r="P557" i="12"/>
  <c r="J558" i="12"/>
  <c r="M558" i="12"/>
  <c r="F557" i="12"/>
  <c r="K557" i="12"/>
  <c r="L558" i="12"/>
  <c r="G601" i="10"/>
  <c r="D600" i="10"/>
  <c r="N602" i="10"/>
  <c r="C600" i="10"/>
  <c r="J602" i="10"/>
  <c r="L452" i="9"/>
  <c r="B452" i="9"/>
  <c r="S557" i="12"/>
  <c r="B558" i="12"/>
  <c r="C557" i="12"/>
  <c r="H557" i="12"/>
  <c r="O557" i="12"/>
  <c r="Q557" i="12"/>
  <c r="R557" i="12"/>
  <c r="T600" i="10"/>
  <c r="E601" i="10"/>
  <c r="H600" i="10"/>
  <c r="U600" i="10"/>
  <c r="V600" i="10"/>
  <c r="F601" i="10"/>
  <c r="K601" i="10"/>
  <c r="L602" i="10"/>
  <c r="D451" i="9"/>
  <c r="N453" i="9"/>
  <c r="G452" i="9"/>
  <c r="C451" i="9"/>
  <c r="J453" i="9"/>
  <c r="E558" i="12"/>
  <c r="M559" i="12"/>
  <c r="N559" i="12"/>
  <c r="U557" i="12"/>
  <c r="V557" i="12"/>
  <c r="J559" i="12"/>
  <c r="D557" i="12"/>
  <c r="G558" i="12"/>
  <c r="T557" i="12"/>
  <c r="O601" i="10"/>
  <c r="R601" i="10"/>
  <c r="Q601" i="10"/>
  <c r="S601" i="10"/>
  <c r="P601" i="10"/>
  <c r="M602" i="10"/>
  <c r="B602" i="10"/>
  <c r="E452" i="9"/>
  <c r="H451" i="9"/>
  <c r="F558" i="12"/>
  <c r="K558" i="12"/>
  <c r="L559" i="12"/>
  <c r="B559" i="12"/>
  <c r="N560" i="12"/>
  <c r="S558" i="12"/>
  <c r="P558" i="12"/>
  <c r="Q558" i="12"/>
  <c r="O558" i="12"/>
  <c r="R558" i="12"/>
  <c r="N603" i="10"/>
  <c r="G602" i="10"/>
  <c r="D601" i="10"/>
  <c r="C601" i="10"/>
  <c r="J603" i="10"/>
  <c r="M453" i="9"/>
  <c r="F452" i="9"/>
  <c r="K452" i="9"/>
  <c r="G559" i="12"/>
  <c r="J560" i="12"/>
  <c r="D558" i="12"/>
  <c r="C558" i="12"/>
  <c r="T558" i="12"/>
  <c r="T601" i="10"/>
  <c r="H601" i="10"/>
  <c r="E602" i="10"/>
  <c r="U601" i="10"/>
  <c r="V601" i="10"/>
  <c r="F602" i="10"/>
  <c r="K602" i="10"/>
  <c r="L603" i="10"/>
  <c r="L453" i="9"/>
  <c r="B453" i="9"/>
  <c r="E559" i="12"/>
  <c r="F559" i="12"/>
  <c r="K559" i="12"/>
  <c r="L560" i="12"/>
  <c r="H558" i="12"/>
  <c r="U558" i="12"/>
  <c r="V558" i="12"/>
  <c r="M603" i="10"/>
  <c r="B603" i="10"/>
  <c r="R602" i="10"/>
  <c r="Q602" i="10"/>
  <c r="S602" i="10"/>
  <c r="P602" i="10"/>
  <c r="O602" i="10"/>
  <c r="D452" i="9"/>
  <c r="G453" i="9"/>
  <c r="N454" i="9"/>
  <c r="C452" i="9"/>
  <c r="J454" i="9"/>
  <c r="O559" i="12"/>
  <c r="Q559" i="12"/>
  <c r="M560" i="12"/>
  <c r="B560" i="12"/>
  <c r="J561" i="12"/>
  <c r="R559" i="12"/>
  <c r="S559" i="12"/>
  <c r="P559" i="12"/>
  <c r="D602" i="10"/>
  <c r="N604" i="10"/>
  <c r="G603" i="10"/>
  <c r="C602" i="10"/>
  <c r="J604" i="10"/>
  <c r="E453" i="9"/>
  <c r="H452" i="9"/>
  <c r="G560" i="12"/>
  <c r="D559" i="12"/>
  <c r="N561" i="12"/>
  <c r="C559" i="12"/>
  <c r="E560" i="12"/>
  <c r="T602" i="10"/>
  <c r="H602" i="10"/>
  <c r="E603" i="10"/>
  <c r="U602" i="10"/>
  <c r="V602" i="10"/>
  <c r="F603" i="10"/>
  <c r="K603" i="10"/>
  <c r="L604" i="10"/>
  <c r="M454" i="9"/>
  <c r="F453" i="9"/>
  <c r="K453" i="9"/>
  <c r="H559" i="12"/>
  <c r="U559" i="12"/>
  <c r="V559" i="12"/>
  <c r="T559" i="12"/>
  <c r="M561" i="12"/>
  <c r="P560" i="12"/>
  <c r="R560" i="12"/>
  <c r="S560" i="12"/>
  <c r="Q560" i="12"/>
  <c r="F560" i="12"/>
  <c r="K560" i="12"/>
  <c r="L561" i="12"/>
  <c r="B561" i="12"/>
  <c r="O560" i="12"/>
  <c r="L454" i="9"/>
  <c r="B454" i="9"/>
  <c r="M604" i="10"/>
  <c r="B604" i="10"/>
  <c r="S603" i="10"/>
  <c r="P603" i="10"/>
  <c r="Q603" i="10"/>
  <c r="O603" i="10"/>
  <c r="R603" i="10"/>
  <c r="N562" i="12"/>
  <c r="C560" i="12"/>
  <c r="D560" i="12"/>
  <c r="J562" i="12"/>
  <c r="G561" i="12"/>
  <c r="D603" i="10"/>
  <c r="G604" i="10"/>
  <c r="N605" i="10"/>
  <c r="C603" i="10"/>
  <c r="J605" i="10"/>
  <c r="N455" i="9"/>
  <c r="G454" i="9"/>
  <c r="D453" i="9"/>
  <c r="C453" i="9"/>
  <c r="J455" i="9"/>
  <c r="U560" i="12"/>
  <c r="V560" i="12"/>
  <c r="T560" i="12"/>
  <c r="E561" i="12"/>
  <c r="H560" i="12"/>
  <c r="E604" i="10"/>
  <c r="U603" i="10"/>
  <c r="V603" i="10"/>
  <c r="F604" i="10"/>
  <c r="K604" i="10"/>
  <c r="L605" i="10"/>
  <c r="H603" i="10"/>
  <c r="T603" i="10"/>
  <c r="H453" i="9"/>
  <c r="E454" i="9"/>
  <c r="R561" i="12"/>
  <c r="P561" i="12"/>
  <c r="S561" i="12"/>
  <c r="M562" i="12"/>
  <c r="O561" i="12"/>
  <c r="F561" i="12"/>
  <c r="K561" i="12"/>
  <c r="L562" i="12"/>
  <c r="Q561" i="12"/>
  <c r="F454" i="9"/>
  <c r="K454" i="9"/>
  <c r="M455" i="9"/>
  <c r="P604" i="10"/>
  <c r="O604" i="10"/>
  <c r="M605" i="10"/>
  <c r="B605" i="10"/>
  <c r="S604" i="10"/>
  <c r="R604" i="10"/>
  <c r="Q604" i="10"/>
  <c r="B562" i="12"/>
  <c r="N563" i="12"/>
  <c r="G605" i="10"/>
  <c r="N606" i="10"/>
  <c r="D604" i="10"/>
  <c r="C604" i="10"/>
  <c r="J606" i="10"/>
  <c r="B455" i="9"/>
  <c r="L455" i="9"/>
  <c r="D561" i="12"/>
  <c r="G562" i="12"/>
  <c r="C561" i="12"/>
  <c r="T561" i="12"/>
  <c r="J563" i="12"/>
  <c r="H561" i="12"/>
  <c r="E562" i="12"/>
  <c r="U561" i="12"/>
  <c r="V561" i="12"/>
  <c r="G455" i="9"/>
  <c r="N456" i="9"/>
  <c r="C454" i="9"/>
  <c r="D454" i="9"/>
  <c r="J456" i="9"/>
  <c r="E605" i="10"/>
  <c r="T604" i="10"/>
  <c r="H604" i="10"/>
  <c r="U604" i="10"/>
  <c r="V604" i="10"/>
  <c r="F605" i="10"/>
  <c r="K605" i="10"/>
  <c r="L606" i="10"/>
  <c r="R562" i="12"/>
  <c r="O562" i="12"/>
  <c r="P562" i="12"/>
  <c r="F562" i="12"/>
  <c r="K562" i="12"/>
  <c r="L563" i="12"/>
  <c r="S562" i="12"/>
  <c r="Q562" i="12"/>
  <c r="M563" i="12"/>
  <c r="R605" i="10"/>
  <c r="S605" i="10"/>
  <c r="Q605" i="10"/>
  <c r="M606" i="10"/>
  <c r="B606" i="10"/>
  <c r="P605" i="10"/>
  <c r="O605" i="10"/>
  <c r="E455" i="9"/>
  <c r="H454" i="9"/>
  <c r="B563" i="12"/>
  <c r="N564" i="12"/>
  <c r="D605" i="10"/>
  <c r="N607" i="10"/>
  <c r="G606" i="10"/>
  <c r="C605" i="10"/>
  <c r="J607" i="10"/>
  <c r="M456" i="9"/>
  <c r="F455" i="9"/>
  <c r="K455" i="9"/>
  <c r="G563" i="12"/>
  <c r="C562" i="12"/>
  <c r="J564" i="12"/>
  <c r="D562" i="12"/>
  <c r="H562" i="12"/>
  <c r="E563" i="12"/>
  <c r="T562" i="12"/>
  <c r="U562" i="12"/>
  <c r="V562" i="12"/>
  <c r="E606" i="10"/>
  <c r="H605" i="10"/>
  <c r="U605" i="10"/>
  <c r="V605" i="10"/>
  <c r="F606" i="10"/>
  <c r="K606" i="10"/>
  <c r="L607" i="10"/>
  <c r="T605" i="10"/>
  <c r="L456" i="9"/>
  <c r="B456" i="9"/>
  <c r="S563" i="12"/>
  <c r="Q563" i="12"/>
  <c r="P563" i="12"/>
  <c r="O563" i="12"/>
  <c r="R563" i="12"/>
  <c r="F563" i="12"/>
  <c r="K563" i="12"/>
  <c r="L564" i="12"/>
  <c r="M564" i="12"/>
  <c r="G456" i="9"/>
  <c r="N457" i="9"/>
  <c r="D455" i="9"/>
  <c r="C455" i="9"/>
  <c r="J457" i="9"/>
  <c r="Q606" i="10"/>
  <c r="M607" i="10"/>
  <c r="B607" i="10"/>
  <c r="S606" i="10"/>
  <c r="P606" i="10"/>
  <c r="O606" i="10"/>
  <c r="R606" i="10"/>
  <c r="B564" i="12"/>
  <c r="C563" i="12"/>
  <c r="G607" i="10"/>
  <c r="D606" i="10"/>
  <c r="N608" i="10"/>
  <c r="C606" i="10"/>
  <c r="J608" i="10"/>
  <c r="E456" i="9"/>
  <c r="H455" i="9"/>
  <c r="J565" i="12"/>
  <c r="G564" i="12"/>
  <c r="N565" i="12"/>
  <c r="D563" i="12"/>
  <c r="E564" i="12"/>
  <c r="T563" i="12"/>
  <c r="H563" i="12"/>
  <c r="U563" i="12"/>
  <c r="V563" i="12"/>
  <c r="H606" i="10"/>
  <c r="E607" i="10"/>
  <c r="T606" i="10"/>
  <c r="U606" i="10"/>
  <c r="V606" i="10"/>
  <c r="F607" i="10"/>
  <c r="K607" i="10"/>
  <c r="L608" i="10"/>
  <c r="M457" i="9"/>
  <c r="F456" i="9"/>
  <c r="K456" i="9"/>
  <c r="M565" i="12"/>
  <c r="F564" i="12"/>
  <c r="K564" i="12"/>
  <c r="L565" i="12"/>
  <c r="P564" i="12"/>
  <c r="Q564" i="12"/>
  <c r="O564" i="12"/>
  <c r="S564" i="12"/>
  <c r="R564" i="12"/>
  <c r="L457" i="9"/>
  <c r="B457" i="9"/>
  <c r="O607" i="10"/>
  <c r="Q607" i="10"/>
  <c r="R607" i="10"/>
  <c r="S607" i="10"/>
  <c r="P607" i="10"/>
  <c r="M608" i="10"/>
  <c r="B608" i="10"/>
  <c r="B565" i="12"/>
  <c r="D564" i="12"/>
  <c r="N609" i="10"/>
  <c r="D607" i="10"/>
  <c r="G608" i="10"/>
  <c r="C607" i="10"/>
  <c r="J609" i="10"/>
  <c r="G457" i="9"/>
  <c r="D456" i="9"/>
  <c r="N458" i="9"/>
  <c r="C456" i="9"/>
  <c r="J458" i="9"/>
  <c r="C564" i="12"/>
  <c r="T564" i="12"/>
  <c r="J566" i="12"/>
  <c r="G565" i="12"/>
  <c r="N566" i="12"/>
  <c r="T607" i="10"/>
  <c r="H607" i="10"/>
  <c r="U607" i="10"/>
  <c r="V607" i="10"/>
  <c r="F608" i="10"/>
  <c r="K608" i="10"/>
  <c r="L609" i="10"/>
  <c r="E608" i="10"/>
  <c r="E457" i="9"/>
  <c r="H456" i="9"/>
  <c r="H564" i="12"/>
  <c r="E565" i="12"/>
  <c r="O565" i="12"/>
  <c r="U564" i="12"/>
  <c r="V564" i="12"/>
  <c r="O608" i="10"/>
  <c r="P608" i="10"/>
  <c r="M609" i="10"/>
  <c r="B609" i="10"/>
  <c r="S608" i="10"/>
  <c r="R608" i="10"/>
  <c r="Q608" i="10"/>
  <c r="M458" i="9"/>
  <c r="F457" i="9"/>
  <c r="K457" i="9"/>
  <c r="S565" i="12"/>
  <c r="Q565" i="12"/>
  <c r="F565" i="12"/>
  <c r="K565" i="12"/>
  <c r="L566" i="12"/>
  <c r="R565" i="12"/>
  <c r="P565" i="12"/>
  <c r="M566" i="12"/>
  <c r="G609" i="10"/>
  <c r="N610" i="10"/>
  <c r="D608" i="10"/>
  <c r="C608" i="10"/>
  <c r="J610" i="10"/>
  <c r="B458" i="9"/>
  <c r="L458" i="9"/>
  <c r="B566" i="12"/>
  <c r="J567" i="12"/>
  <c r="G458" i="9"/>
  <c r="N459" i="9"/>
  <c r="D457" i="9"/>
  <c r="C457" i="9"/>
  <c r="J459" i="9"/>
  <c r="T608" i="10"/>
  <c r="E609" i="10"/>
  <c r="H608" i="10"/>
  <c r="U608" i="10"/>
  <c r="V608" i="10"/>
  <c r="F609" i="10"/>
  <c r="K609" i="10"/>
  <c r="L610" i="10"/>
  <c r="C565" i="12"/>
  <c r="H565" i="12"/>
  <c r="D565" i="12"/>
  <c r="G566" i="12"/>
  <c r="N567" i="12"/>
  <c r="H457" i="9"/>
  <c r="E458" i="9"/>
  <c r="R609" i="10"/>
  <c r="O609" i="10"/>
  <c r="Q609" i="10"/>
  <c r="M610" i="10"/>
  <c r="B610" i="10"/>
  <c r="S609" i="10"/>
  <c r="P609" i="10"/>
  <c r="T565" i="12"/>
  <c r="E566" i="12"/>
  <c r="O566" i="12"/>
  <c r="U565" i="12"/>
  <c r="V565" i="12"/>
  <c r="C609" i="10"/>
  <c r="N611" i="10"/>
  <c r="D609" i="10"/>
  <c r="G610" i="10"/>
  <c r="J611" i="10"/>
  <c r="F458" i="9"/>
  <c r="K458" i="9"/>
  <c r="M459" i="9"/>
  <c r="P566" i="12"/>
  <c r="M567" i="12"/>
  <c r="F566" i="12"/>
  <c r="K566" i="12"/>
  <c r="L567" i="12"/>
  <c r="R566" i="12"/>
  <c r="S566" i="12"/>
  <c r="Q566" i="12"/>
  <c r="L459" i="9"/>
  <c r="B459" i="9"/>
  <c r="H609" i="10"/>
  <c r="E610" i="10"/>
  <c r="T609" i="10"/>
  <c r="U609" i="10"/>
  <c r="V609" i="10"/>
  <c r="F610" i="10"/>
  <c r="K610" i="10"/>
  <c r="L611" i="10"/>
  <c r="B567" i="12"/>
  <c r="D566" i="12"/>
  <c r="O610" i="10"/>
  <c r="R610" i="10"/>
  <c r="S610" i="10"/>
  <c r="Q610" i="10"/>
  <c r="P610" i="10"/>
  <c r="M611" i="10"/>
  <c r="B611" i="10"/>
  <c r="N460" i="9"/>
  <c r="D458" i="9"/>
  <c r="G459" i="9"/>
  <c r="C458" i="9"/>
  <c r="J460" i="9"/>
  <c r="G567" i="12"/>
  <c r="N568" i="12"/>
  <c r="J568" i="12"/>
  <c r="C566" i="12"/>
  <c r="U566" i="12"/>
  <c r="V566" i="12"/>
  <c r="E459" i="9"/>
  <c r="H458" i="9"/>
  <c r="G611" i="10"/>
  <c r="N612" i="10"/>
  <c r="D610" i="10"/>
  <c r="C610" i="10"/>
  <c r="J612" i="10"/>
  <c r="T566" i="12"/>
  <c r="E567" i="12"/>
  <c r="S567" i="12"/>
  <c r="H566" i="12"/>
  <c r="F459" i="9"/>
  <c r="K459" i="9"/>
  <c r="M460" i="9"/>
  <c r="H610" i="10"/>
  <c r="T610" i="10"/>
  <c r="E611" i="10"/>
  <c r="U610" i="10"/>
  <c r="V610" i="10"/>
  <c r="F611" i="10"/>
  <c r="K611" i="10"/>
  <c r="L612" i="10"/>
  <c r="Q567" i="12"/>
  <c r="P567" i="12"/>
  <c r="O567" i="12"/>
  <c r="M568" i="12"/>
  <c r="F567" i="12"/>
  <c r="K567" i="12"/>
  <c r="L568" i="12"/>
  <c r="R567" i="12"/>
  <c r="L460" i="9"/>
  <c r="B460" i="9"/>
  <c r="M612" i="10"/>
  <c r="B612" i="10"/>
  <c r="O611" i="10"/>
  <c r="S611" i="10"/>
  <c r="Q611" i="10"/>
  <c r="P611" i="10"/>
  <c r="R611" i="10"/>
  <c r="B568" i="12"/>
  <c r="N569" i="12"/>
  <c r="N613" i="10"/>
  <c r="D611" i="10"/>
  <c r="G612" i="10"/>
  <c r="C611" i="10"/>
  <c r="J613" i="10"/>
  <c r="D459" i="9"/>
  <c r="N461" i="9"/>
  <c r="G460" i="9"/>
  <c r="C459" i="9"/>
  <c r="J461" i="9"/>
  <c r="C567" i="12"/>
  <c r="U567" i="12"/>
  <c r="V567" i="12"/>
  <c r="J569" i="12"/>
  <c r="G568" i="12"/>
  <c r="D567" i="12"/>
  <c r="T611" i="10"/>
  <c r="E612" i="10"/>
  <c r="H611" i="10"/>
  <c r="U611" i="10"/>
  <c r="V611" i="10"/>
  <c r="F612" i="10"/>
  <c r="K612" i="10"/>
  <c r="L613" i="10"/>
  <c r="H459" i="9"/>
  <c r="E460" i="9"/>
  <c r="T567" i="12"/>
  <c r="E568" i="12"/>
  <c r="H567" i="12"/>
  <c r="P612" i="10"/>
  <c r="M613" i="10"/>
  <c r="B613" i="10"/>
  <c r="S612" i="10"/>
  <c r="Q612" i="10"/>
  <c r="R612" i="10"/>
  <c r="O612" i="10"/>
  <c r="F460" i="9"/>
  <c r="K460" i="9"/>
  <c r="M461" i="9"/>
  <c r="R568" i="12"/>
  <c r="F568" i="12"/>
  <c r="K568" i="12"/>
  <c r="L569" i="12"/>
  <c r="O568" i="12"/>
  <c r="M569" i="12"/>
  <c r="Q568" i="12"/>
  <c r="S568" i="12"/>
  <c r="P568" i="12"/>
  <c r="G613" i="10"/>
  <c r="D612" i="10"/>
  <c r="N614" i="10"/>
  <c r="C612" i="10"/>
  <c r="J614" i="10"/>
  <c r="B461" i="9"/>
  <c r="L461" i="9"/>
  <c r="B569" i="12"/>
  <c r="C568" i="12"/>
  <c r="T568" i="12"/>
  <c r="H612" i="10"/>
  <c r="T612" i="10"/>
  <c r="E613" i="10"/>
  <c r="U612" i="10"/>
  <c r="V612" i="10"/>
  <c r="F613" i="10"/>
  <c r="K613" i="10"/>
  <c r="L614" i="10"/>
  <c r="G461" i="9"/>
  <c r="N462" i="9"/>
  <c r="D460" i="9"/>
  <c r="C460" i="9"/>
  <c r="J462" i="9"/>
  <c r="G569" i="12"/>
  <c r="N570" i="12"/>
  <c r="H568" i="12"/>
  <c r="J570" i="12"/>
  <c r="E569" i="12"/>
  <c r="M570" i="12"/>
  <c r="D568" i="12"/>
  <c r="U568" i="12"/>
  <c r="V568" i="12"/>
  <c r="O613" i="10"/>
  <c r="Q613" i="10"/>
  <c r="S613" i="10"/>
  <c r="R613" i="10"/>
  <c r="P613" i="10"/>
  <c r="M614" i="10"/>
  <c r="B614" i="10"/>
  <c r="H460" i="9"/>
  <c r="E461" i="9"/>
  <c r="P569" i="12"/>
  <c r="O569" i="12"/>
  <c r="F569" i="12"/>
  <c r="K569" i="12"/>
  <c r="L570" i="12"/>
  <c r="B570" i="12"/>
  <c r="C569" i="12"/>
  <c r="T569" i="12"/>
  <c r="R569" i="12"/>
  <c r="S569" i="12"/>
  <c r="Q569" i="12"/>
  <c r="G614" i="10"/>
  <c r="N615" i="10"/>
  <c r="D613" i="10"/>
  <c r="C613" i="10"/>
  <c r="J615" i="10"/>
  <c r="F461" i="9"/>
  <c r="K461" i="9"/>
  <c r="M462" i="9"/>
  <c r="N571" i="12"/>
  <c r="H569" i="12"/>
  <c r="D569" i="12"/>
  <c r="U569" i="12"/>
  <c r="V569" i="12"/>
  <c r="E570" i="12"/>
  <c r="M571" i="12"/>
  <c r="J571" i="12"/>
  <c r="G570" i="12"/>
  <c r="B462" i="9"/>
  <c r="L462" i="9"/>
  <c r="E614" i="10"/>
  <c r="T613" i="10"/>
  <c r="U613" i="10"/>
  <c r="V613" i="10"/>
  <c r="F614" i="10"/>
  <c r="K614" i="10"/>
  <c r="L615" i="10"/>
  <c r="H613" i="10"/>
  <c r="Q570" i="12"/>
  <c r="O570" i="12"/>
  <c r="P570" i="12"/>
  <c r="R570" i="12"/>
  <c r="S570" i="12"/>
  <c r="F570" i="12"/>
  <c r="K570" i="12"/>
  <c r="L571" i="12"/>
  <c r="B571" i="12"/>
  <c r="J572" i="12"/>
  <c r="O614" i="10"/>
  <c r="Q614" i="10"/>
  <c r="S614" i="10"/>
  <c r="M615" i="10"/>
  <c r="B615" i="10"/>
  <c r="P614" i="10"/>
  <c r="R614" i="10"/>
  <c r="N463" i="9"/>
  <c r="G462" i="9"/>
  <c r="D461" i="9"/>
  <c r="C461" i="9"/>
  <c r="J463" i="9"/>
  <c r="D570" i="12"/>
  <c r="N572" i="12"/>
  <c r="C570" i="12"/>
  <c r="G571" i="12"/>
  <c r="D614" i="10"/>
  <c r="N616" i="10"/>
  <c r="G615" i="10"/>
  <c r="C614" i="10"/>
  <c r="J616" i="10"/>
  <c r="H461" i="9"/>
  <c r="E462" i="9"/>
  <c r="T570" i="12"/>
  <c r="E571" i="12"/>
  <c r="U570" i="12"/>
  <c r="V570" i="12"/>
  <c r="H570" i="12"/>
  <c r="E615" i="10"/>
  <c r="T614" i="10"/>
  <c r="H614" i="10"/>
  <c r="U614" i="10"/>
  <c r="V614" i="10"/>
  <c r="F615" i="10"/>
  <c r="K615" i="10"/>
  <c r="L616" i="10"/>
  <c r="F462" i="9"/>
  <c r="K462" i="9"/>
  <c r="M463" i="9"/>
  <c r="S571" i="12"/>
  <c r="O571" i="12"/>
  <c r="F571" i="12"/>
  <c r="K571" i="12"/>
  <c r="L572" i="12"/>
  <c r="P571" i="12"/>
  <c r="Q571" i="12"/>
  <c r="R571" i="12"/>
  <c r="M572" i="12"/>
  <c r="B463" i="9"/>
  <c r="L463" i="9"/>
  <c r="O615" i="10"/>
  <c r="P615" i="10"/>
  <c r="Q615" i="10"/>
  <c r="R615" i="10"/>
  <c r="S615" i="10"/>
  <c r="M616" i="10"/>
  <c r="B616" i="10"/>
  <c r="B572" i="12"/>
  <c r="G616" i="10"/>
  <c r="N617" i="10"/>
  <c r="D615" i="10"/>
  <c r="C615" i="10"/>
  <c r="J617" i="10"/>
  <c r="N464" i="9"/>
  <c r="D462" i="9"/>
  <c r="G463" i="9"/>
  <c r="C462" i="9"/>
  <c r="J464" i="9"/>
  <c r="D571" i="12"/>
  <c r="J573" i="12"/>
  <c r="N573" i="12"/>
  <c r="G572" i="12"/>
  <c r="C571" i="12"/>
  <c r="H615" i="10"/>
  <c r="E616" i="10"/>
  <c r="T615" i="10"/>
  <c r="U615" i="10"/>
  <c r="V615" i="10"/>
  <c r="F616" i="10"/>
  <c r="K616" i="10"/>
  <c r="L617" i="10"/>
  <c r="H462" i="9"/>
  <c r="E463" i="9"/>
  <c r="T571" i="12"/>
  <c r="H571" i="12"/>
  <c r="U571" i="12"/>
  <c r="V571" i="12"/>
  <c r="E572" i="12"/>
  <c r="O616" i="10"/>
  <c r="M617" i="10"/>
  <c r="B617" i="10"/>
  <c r="R616" i="10"/>
  <c r="P616" i="10"/>
  <c r="S616" i="10"/>
  <c r="Q616" i="10"/>
  <c r="M464" i="9"/>
  <c r="F463" i="9"/>
  <c r="K463" i="9"/>
  <c r="P572" i="12"/>
  <c r="R572" i="12"/>
  <c r="M573" i="12"/>
  <c r="O572" i="12"/>
  <c r="Q572" i="12"/>
  <c r="F572" i="12"/>
  <c r="K572" i="12"/>
  <c r="L573" i="12"/>
  <c r="B573" i="12"/>
  <c r="S572" i="12"/>
  <c r="D616" i="10"/>
  <c r="G617" i="10"/>
  <c r="N618" i="10"/>
  <c r="C616" i="10"/>
  <c r="J618" i="10"/>
  <c r="L464" i="9"/>
  <c r="B464" i="9"/>
  <c r="D572" i="12"/>
  <c r="C572" i="12"/>
  <c r="J574" i="12"/>
  <c r="N574" i="12"/>
  <c r="G573" i="12"/>
  <c r="T616" i="10"/>
  <c r="H616" i="10"/>
  <c r="E617" i="10"/>
  <c r="U616" i="10"/>
  <c r="V616" i="10"/>
  <c r="F617" i="10"/>
  <c r="K617" i="10"/>
  <c r="L618" i="10"/>
  <c r="C463" i="9"/>
  <c r="N465" i="9"/>
  <c r="D463" i="9"/>
  <c r="G464" i="9"/>
  <c r="J465" i="9"/>
  <c r="T572" i="12"/>
  <c r="H572" i="12"/>
  <c r="U572" i="12"/>
  <c r="V572" i="12"/>
  <c r="E573" i="12"/>
  <c r="O617" i="10"/>
  <c r="P617" i="10"/>
  <c r="M618" i="10"/>
  <c r="B618" i="10"/>
  <c r="S617" i="10"/>
  <c r="Q617" i="10"/>
  <c r="R617" i="10"/>
  <c r="H463" i="9"/>
  <c r="E464" i="9"/>
  <c r="P573" i="12"/>
  <c r="F573" i="12"/>
  <c r="K573" i="12"/>
  <c r="L574" i="12"/>
  <c r="M574" i="12"/>
  <c r="R573" i="12"/>
  <c r="O573" i="12"/>
  <c r="Q573" i="12"/>
  <c r="S573" i="12"/>
  <c r="N619" i="10"/>
  <c r="G618" i="10"/>
  <c r="D617" i="10"/>
  <c r="C617" i="10"/>
  <c r="J619" i="10"/>
  <c r="M465" i="9"/>
  <c r="F464" i="9"/>
  <c r="K464" i="9"/>
  <c r="B574" i="12"/>
  <c r="N575" i="12"/>
  <c r="H617" i="10"/>
  <c r="T617" i="10"/>
  <c r="U617" i="10"/>
  <c r="V617" i="10"/>
  <c r="F618" i="10"/>
  <c r="K618" i="10"/>
  <c r="L619" i="10"/>
  <c r="E618" i="10"/>
  <c r="L465" i="9"/>
  <c r="B465" i="9"/>
  <c r="D573" i="12"/>
  <c r="J575" i="12"/>
  <c r="G574" i="12"/>
  <c r="C573" i="12"/>
  <c r="U573" i="12"/>
  <c r="V573" i="12"/>
  <c r="G465" i="9"/>
  <c r="N466" i="9"/>
  <c r="D464" i="9"/>
  <c r="C464" i="9"/>
  <c r="J466" i="9"/>
  <c r="Q618" i="10"/>
  <c r="O618" i="10"/>
  <c r="R618" i="10"/>
  <c r="M619" i="10"/>
  <c r="B619" i="10"/>
  <c r="S618" i="10"/>
  <c r="P618" i="10"/>
  <c r="T573" i="12"/>
  <c r="E574" i="12"/>
  <c r="O574" i="12"/>
  <c r="H573" i="12"/>
  <c r="G619" i="10"/>
  <c r="D618" i="10"/>
  <c r="N620" i="10"/>
  <c r="C618" i="10"/>
  <c r="J620" i="10"/>
  <c r="E465" i="9"/>
  <c r="H464" i="9"/>
  <c r="M575" i="12"/>
  <c r="R574" i="12"/>
  <c r="S574" i="12"/>
  <c r="F574" i="12"/>
  <c r="K574" i="12"/>
  <c r="L575" i="12"/>
  <c r="Q574" i="12"/>
  <c r="P574" i="12"/>
  <c r="E619" i="10"/>
  <c r="H618" i="10"/>
  <c r="T618" i="10"/>
  <c r="U618" i="10"/>
  <c r="V618" i="10"/>
  <c r="F619" i="10"/>
  <c r="K619" i="10"/>
  <c r="L620" i="10"/>
  <c r="M466" i="9"/>
  <c r="F465" i="9"/>
  <c r="K465" i="9"/>
  <c r="B575" i="12"/>
  <c r="G575" i="12"/>
  <c r="L466" i="9"/>
  <c r="B466" i="9"/>
  <c r="O619" i="10"/>
  <c r="Q619" i="10"/>
  <c r="M620" i="10"/>
  <c r="B620" i="10"/>
  <c r="R619" i="10"/>
  <c r="S619" i="10"/>
  <c r="P619" i="10"/>
  <c r="D574" i="12"/>
  <c r="C574" i="12"/>
  <c r="N576" i="12"/>
  <c r="J576" i="12"/>
  <c r="U574" i="12"/>
  <c r="V574" i="12"/>
  <c r="G620" i="10"/>
  <c r="D619" i="10"/>
  <c r="N621" i="10"/>
  <c r="C619" i="10"/>
  <c r="J621" i="10"/>
  <c r="G466" i="9"/>
  <c r="D465" i="9"/>
  <c r="N467" i="9"/>
  <c r="C465" i="9"/>
  <c r="J467" i="9"/>
  <c r="E575" i="12"/>
  <c r="H574" i="12"/>
  <c r="T574" i="12"/>
  <c r="H619" i="10"/>
  <c r="T619" i="10"/>
  <c r="E620" i="10"/>
  <c r="U619" i="10"/>
  <c r="V619" i="10"/>
  <c r="F620" i="10"/>
  <c r="K620" i="10"/>
  <c r="L621" i="10"/>
  <c r="E466" i="9"/>
  <c r="H465" i="9"/>
  <c r="R575" i="12"/>
  <c r="P575" i="12"/>
  <c r="M576" i="12"/>
  <c r="Q575" i="12"/>
  <c r="F575" i="12"/>
  <c r="K575" i="12"/>
  <c r="L576" i="12"/>
  <c r="B576" i="12"/>
  <c r="D575" i="12"/>
  <c r="O575" i="12"/>
  <c r="S575" i="12"/>
  <c r="F466" i="9"/>
  <c r="K466" i="9"/>
  <c r="M467" i="9"/>
  <c r="M621" i="10"/>
  <c r="B621" i="10"/>
  <c r="R620" i="10"/>
  <c r="P620" i="10"/>
  <c r="Q620" i="10"/>
  <c r="O620" i="10"/>
  <c r="S620" i="10"/>
  <c r="C575" i="12"/>
  <c r="U575" i="12"/>
  <c r="V575" i="12"/>
  <c r="N577" i="12"/>
  <c r="J577" i="12"/>
  <c r="G576" i="12"/>
  <c r="D620" i="10"/>
  <c r="G621" i="10"/>
  <c r="N622" i="10"/>
  <c r="C620" i="10"/>
  <c r="J622" i="10"/>
  <c r="B467" i="9"/>
  <c r="L467" i="9"/>
  <c r="T575" i="12"/>
  <c r="E576" i="12"/>
  <c r="F576" i="12"/>
  <c r="K576" i="12"/>
  <c r="L577" i="12"/>
  <c r="H575" i="12"/>
  <c r="G467" i="9"/>
  <c r="D466" i="9"/>
  <c r="N468" i="9"/>
  <c r="C466" i="9"/>
  <c r="J468" i="9"/>
  <c r="H620" i="10"/>
  <c r="E621" i="10"/>
  <c r="T620" i="10"/>
  <c r="U620" i="10"/>
  <c r="V620" i="10"/>
  <c r="F621" i="10"/>
  <c r="K621" i="10"/>
  <c r="L622" i="10"/>
  <c r="Q576" i="12"/>
  <c r="P576" i="12"/>
  <c r="S576" i="12"/>
  <c r="R576" i="12"/>
  <c r="O576" i="12"/>
  <c r="M577" i="12"/>
  <c r="B577" i="12"/>
  <c r="N578" i="12"/>
  <c r="E467" i="9"/>
  <c r="H466" i="9"/>
  <c r="M622" i="10"/>
  <c r="B622" i="10"/>
  <c r="O621" i="10"/>
  <c r="R621" i="10"/>
  <c r="Q621" i="10"/>
  <c r="P621" i="10"/>
  <c r="S621" i="10"/>
  <c r="C576" i="12"/>
  <c r="E577" i="12"/>
  <c r="J578" i="12"/>
  <c r="D576" i="12"/>
  <c r="G577" i="12"/>
  <c r="D621" i="10"/>
  <c r="G622" i="10"/>
  <c r="N623" i="10"/>
  <c r="C621" i="10"/>
  <c r="J623" i="10"/>
  <c r="M468" i="9"/>
  <c r="F467" i="9"/>
  <c r="K467" i="9"/>
  <c r="H576" i="12"/>
  <c r="T576" i="12"/>
  <c r="U576" i="12"/>
  <c r="V576" i="12"/>
  <c r="F577" i="12"/>
  <c r="K577" i="12"/>
  <c r="L578" i="12"/>
  <c r="P577" i="12"/>
  <c r="M578" i="12"/>
  <c r="Q577" i="12"/>
  <c r="S577" i="12"/>
  <c r="R577" i="12"/>
  <c r="O577" i="12"/>
  <c r="L468" i="9"/>
  <c r="B468" i="9"/>
  <c r="T621" i="10"/>
  <c r="E622" i="10"/>
  <c r="H621" i="10"/>
  <c r="U621" i="10"/>
  <c r="V621" i="10"/>
  <c r="F622" i="10"/>
  <c r="K622" i="10"/>
  <c r="L623" i="10"/>
  <c r="B578" i="12"/>
  <c r="C577" i="12"/>
  <c r="O622" i="10"/>
  <c r="M623" i="10"/>
  <c r="B623" i="10"/>
  <c r="R622" i="10"/>
  <c r="P622" i="10"/>
  <c r="S622" i="10"/>
  <c r="Q622" i="10"/>
  <c r="G468" i="9"/>
  <c r="D467" i="9"/>
  <c r="N469" i="9"/>
  <c r="C467" i="9"/>
  <c r="J469" i="9"/>
  <c r="G578" i="12"/>
  <c r="J579" i="12"/>
  <c r="N579" i="12"/>
  <c r="D577" i="12"/>
  <c r="U577" i="12"/>
  <c r="V577" i="12"/>
  <c r="E578" i="12"/>
  <c r="H577" i="12"/>
  <c r="T577" i="12"/>
  <c r="G623" i="10"/>
  <c r="D622" i="10"/>
  <c r="N624" i="10"/>
  <c r="C622" i="10"/>
  <c r="J624" i="10"/>
  <c r="H467" i="9"/>
  <c r="E468" i="9"/>
  <c r="M579" i="12"/>
  <c r="S578" i="12"/>
  <c r="Q578" i="12"/>
  <c r="F578" i="12"/>
  <c r="K578" i="12"/>
  <c r="L579" i="12"/>
  <c r="R578" i="12"/>
  <c r="P578" i="12"/>
  <c r="O578" i="12"/>
  <c r="M469" i="9"/>
  <c r="F468" i="9"/>
  <c r="K468" i="9"/>
  <c r="H622" i="10"/>
  <c r="T622" i="10"/>
  <c r="E623" i="10"/>
  <c r="U622" i="10"/>
  <c r="V622" i="10"/>
  <c r="F623" i="10"/>
  <c r="K623" i="10"/>
  <c r="L624" i="10"/>
  <c r="B579" i="12"/>
  <c r="C578" i="12"/>
  <c r="O623" i="10"/>
  <c r="S623" i="10"/>
  <c r="M624" i="10"/>
  <c r="B624" i="10"/>
  <c r="R623" i="10"/>
  <c r="P623" i="10"/>
  <c r="Q623" i="10"/>
  <c r="B469" i="9"/>
  <c r="L469" i="9"/>
  <c r="N580" i="12"/>
  <c r="G579" i="12"/>
  <c r="J580" i="12"/>
  <c r="D578" i="12"/>
  <c r="H578" i="12"/>
  <c r="T578" i="12"/>
  <c r="E579" i="12"/>
  <c r="U578" i="12"/>
  <c r="V578" i="12"/>
  <c r="N625" i="10"/>
  <c r="D623" i="10"/>
  <c r="G624" i="10"/>
  <c r="C623" i="10"/>
  <c r="J625" i="10"/>
  <c r="D468" i="9"/>
  <c r="G469" i="9"/>
  <c r="N470" i="9"/>
  <c r="C468" i="9"/>
  <c r="J470" i="9"/>
  <c r="P579" i="12"/>
  <c r="R579" i="12"/>
  <c r="M580" i="12"/>
  <c r="F579" i="12"/>
  <c r="K579" i="12"/>
  <c r="L580" i="12"/>
  <c r="O579" i="12"/>
  <c r="S579" i="12"/>
  <c r="Q579" i="12"/>
  <c r="E624" i="10"/>
  <c r="T623" i="10"/>
  <c r="U623" i="10"/>
  <c r="V623" i="10"/>
  <c r="F624" i="10"/>
  <c r="K624" i="10"/>
  <c r="L625" i="10"/>
  <c r="H623" i="10"/>
  <c r="H468" i="9"/>
  <c r="E469" i="9"/>
  <c r="B580" i="12"/>
  <c r="C579" i="12"/>
  <c r="F469" i="9"/>
  <c r="K469" i="9"/>
  <c r="M470" i="9"/>
  <c r="S624" i="10"/>
  <c r="O624" i="10"/>
  <c r="P624" i="10"/>
  <c r="R624" i="10"/>
  <c r="Q624" i="10"/>
  <c r="M625" i="10"/>
  <c r="B625" i="10"/>
  <c r="G580" i="12"/>
  <c r="J581" i="12"/>
  <c r="D579" i="12"/>
  <c r="N581" i="12"/>
  <c r="T579" i="12"/>
  <c r="U579" i="12"/>
  <c r="V579" i="12"/>
  <c r="E580" i="12"/>
  <c r="H579" i="12"/>
  <c r="G625" i="10"/>
  <c r="N626" i="10"/>
  <c r="D624" i="10"/>
  <c r="C624" i="10"/>
  <c r="J626" i="10"/>
  <c r="L470" i="9"/>
  <c r="B470" i="9"/>
  <c r="O580" i="12"/>
  <c r="R580" i="12"/>
  <c r="M581" i="12"/>
  <c r="F580" i="12"/>
  <c r="K580" i="12"/>
  <c r="L581" i="12"/>
  <c r="B581" i="12"/>
  <c r="Q580" i="12"/>
  <c r="S580" i="12"/>
  <c r="P580" i="12"/>
  <c r="U624" i="10"/>
  <c r="V624" i="10"/>
  <c r="F625" i="10"/>
  <c r="K625" i="10"/>
  <c r="L626" i="10"/>
  <c r="H624" i="10"/>
  <c r="E625" i="10"/>
  <c r="T624" i="10"/>
  <c r="N471" i="9"/>
  <c r="D469" i="9"/>
  <c r="G470" i="9"/>
  <c r="C469" i="9"/>
  <c r="J471" i="9"/>
  <c r="C580" i="12"/>
  <c r="N582" i="12"/>
  <c r="D580" i="12"/>
  <c r="J582" i="12"/>
  <c r="G581" i="12"/>
  <c r="H469" i="9"/>
  <c r="E470" i="9"/>
  <c r="O625" i="10"/>
  <c r="Q625" i="10"/>
  <c r="P625" i="10"/>
  <c r="S625" i="10"/>
  <c r="R625" i="10"/>
  <c r="M626" i="10"/>
  <c r="B626" i="10"/>
  <c r="H580" i="12"/>
  <c r="U580" i="12"/>
  <c r="V580" i="12"/>
  <c r="T580" i="12"/>
  <c r="E581" i="12"/>
  <c r="D625" i="10"/>
  <c r="N627" i="10"/>
  <c r="G626" i="10"/>
  <c r="C625" i="10"/>
  <c r="J627" i="10"/>
  <c r="F470" i="9"/>
  <c r="K470" i="9"/>
  <c r="M471" i="9"/>
  <c r="Q581" i="12"/>
  <c r="O581" i="12"/>
  <c r="S581" i="12"/>
  <c r="P581" i="12"/>
  <c r="R581" i="12"/>
  <c r="F581" i="12"/>
  <c r="K581" i="12"/>
  <c r="L582" i="12"/>
  <c r="M582" i="12"/>
  <c r="L471" i="9"/>
  <c r="B471" i="9"/>
  <c r="T625" i="10"/>
  <c r="E626" i="10"/>
  <c r="U625" i="10"/>
  <c r="V625" i="10"/>
  <c r="F626" i="10"/>
  <c r="K626" i="10"/>
  <c r="L627" i="10"/>
  <c r="H625" i="10"/>
  <c r="B582" i="12"/>
  <c r="C581" i="12"/>
  <c r="M627" i="10"/>
  <c r="B627" i="10"/>
  <c r="S626" i="10"/>
  <c r="P626" i="10"/>
  <c r="Q626" i="10"/>
  <c r="O626" i="10"/>
  <c r="R626" i="10"/>
  <c r="G471" i="9"/>
  <c r="D470" i="9"/>
  <c r="N472" i="9"/>
  <c r="C470" i="9"/>
  <c r="J472" i="9"/>
  <c r="G582" i="12"/>
  <c r="N583" i="12"/>
  <c r="J583" i="12"/>
  <c r="D581" i="12"/>
  <c r="U581" i="12"/>
  <c r="V581" i="12"/>
  <c r="T581" i="12"/>
  <c r="E582" i="12"/>
  <c r="H581" i="12"/>
  <c r="N628" i="10"/>
  <c r="G627" i="10"/>
  <c r="D626" i="10"/>
  <c r="C626" i="10"/>
  <c r="J628" i="10"/>
  <c r="H470" i="9"/>
  <c r="E471" i="9"/>
  <c r="O582" i="12"/>
  <c r="F582" i="12"/>
  <c r="K582" i="12"/>
  <c r="L583" i="12"/>
  <c r="M583" i="12"/>
  <c r="R582" i="12"/>
  <c r="S582" i="12"/>
  <c r="Q582" i="12"/>
  <c r="P582" i="12"/>
  <c r="T626" i="10"/>
  <c r="H626" i="10"/>
  <c r="U626" i="10"/>
  <c r="V626" i="10"/>
  <c r="F627" i="10"/>
  <c r="K627" i="10"/>
  <c r="L628" i="10"/>
  <c r="E627" i="10"/>
  <c r="F471" i="9"/>
  <c r="K471" i="9"/>
  <c r="M472" i="9"/>
  <c r="B583" i="12"/>
  <c r="C582" i="12"/>
  <c r="S627" i="10"/>
  <c r="P627" i="10"/>
  <c r="O627" i="10"/>
  <c r="Q627" i="10"/>
  <c r="R627" i="10"/>
  <c r="M628" i="10"/>
  <c r="B628" i="10"/>
  <c r="B472" i="9"/>
  <c r="L472" i="9"/>
  <c r="G583" i="12"/>
  <c r="N584" i="12"/>
  <c r="J584" i="12"/>
  <c r="D582" i="12"/>
  <c r="E583" i="12"/>
  <c r="H582" i="12"/>
  <c r="T582" i="12"/>
  <c r="U582" i="12"/>
  <c r="V582" i="12"/>
  <c r="G628" i="10"/>
  <c r="D627" i="10"/>
  <c r="N629" i="10"/>
  <c r="C627" i="10"/>
  <c r="J629" i="10"/>
  <c r="D471" i="9"/>
  <c r="G472" i="9"/>
  <c r="N473" i="9"/>
  <c r="C471" i="9"/>
  <c r="J473" i="9"/>
  <c r="M584" i="12"/>
  <c r="Q583" i="12"/>
  <c r="F583" i="12"/>
  <c r="K583" i="12"/>
  <c r="L584" i="12"/>
  <c r="R583" i="12"/>
  <c r="S583" i="12"/>
  <c r="O583" i="12"/>
  <c r="P583" i="12"/>
  <c r="H627" i="10"/>
  <c r="T627" i="10"/>
  <c r="E628" i="10"/>
  <c r="U627" i="10"/>
  <c r="V627" i="10"/>
  <c r="F628" i="10"/>
  <c r="K628" i="10"/>
  <c r="L629" i="10"/>
  <c r="H471" i="9"/>
  <c r="E472" i="9"/>
  <c r="B584" i="12"/>
  <c r="J585" i="12"/>
  <c r="Q628" i="10"/>
  <c r="M629" i="10"/>
  <c r="B629" i="10"/>
  <c r="S628" i="10"/>
  <c r="P628" i="10"/>
  <c r="R628" i="10"/>
  <c r="O628" i="10"/>
  <c r="M473" i="9"/>
  <c r="F472" i="9"/>
  <c r="K472" i="9"/>
  <c r="D583" i="12"/>
  <c r="C583" i="12"/>
  <c r="N585" i="12"/>
  <c r="G584" i="12"/>
  <c r="H583" i="12"/>
  <c r="E584" i="12"/>
  <c r="T583" i="12"/>
  <c r="U583" i="12"/>
  <c r="V583" i="12"/>
  <c r="N630" i="10"/>
  <c r="G629" i="10"/>
  <c r="D628" i="10"/>
  <c r="C628" i="10"/>
  <c r="J630" i="10"/>
  <c r="L473" i="9"/>
  <c r="B473" i="9"/>
  <c r="F584" i="12"/>
  <c r="K584" i="12"/>
  <c r="L585" i="12"/>
  <c r="P584" i="12"/>
  <c r="M585" i="12"/>
  <c r="R584" i="12"/>
  <c r="O584" i="12"/>
  <c r="Q584" i="12"/>
  <c r="S584" i="12"/>
  <c r="T628" i="10"/>
  <c r="H628" i="10"/>
  <c r="E629" i="10"/>
  <c r="U628" i="10"/>
  <c r="V628" i="10"/>
  <c r="F629" i="10"/>
  <c r="K629" i="10"/>
  <c r="L630" i="10"/>
  <c r="N474" i="9"/>
  <c r="D472" i="9"/>
  <c r="G473" i="9"/>
  <c r="C472" i="9"/>
  <c r="J474" i="9"/>
  <c r="B585" i="12"/>
  <c r="C584" i="12"/>
  <c r="R629" i="10"/>
  <c r="S629" i="10"/>
  <c r="O629" i="10"/>
  <c r="Q629" i="10"/>
  <c r="M630" i="10"/>
  <c r="B630" i="10"/>
  <c r="P629" i="10"/>
  <c r="H472" i="9"/>
  <c r="E473" i="9"/>
  <c r="N586" i="12"/>
  <c r="D584" i="12"/>
  <c r="G585" i="12"/>
  <c r="J586" i="12"/>
  <c r="E585" i="12"/>
  <c r="T584" i="12"/>
  <c r="U584" i="12"/>
  <c r="V584" i="12"/>
  <c r="H584" i="12"/>
  <c r="D629" i="10"/>
  <c r="N631" i="10"/>
  <c r="G630" i="10"/>
  <c r="C629" i="10"/>
  <c r="J631" i="10"/>
  <c r="F473" i="9"/>
  <c r="K473" i="9"/>
  <c r="M474" i="9"/>
  <c r="R585" i="12"/>
  <c r="O585" i="12"/>
  <c r="M586" i="12"/>
  <c r="Q585" i="12"/>
  <c r="P585" i="12"/>
  <c r="S585" i="12"/>
  <c r="F585" i="12"/>
  <c r="K585" i="12"/>
  <c r="L586" i="12"/>
  <c r="B586" i="12"/>
  <c r="B474" i="9"/>
  <c r="L474" i="9"/>
  <c r="U629" i="10"/>
  <c r="V629" i="10"/>
  <c r="F630" i="10"/>
  <c r="K630" i="10"/>
  <c r="L631" i="10"/>
  <c r="H629" i="10"/>
  <c r="E630" i="10"/>
  <c r="T629" i="10"/>
  <c r="J587" i="12"/>
  <c r="C585" i="12"/>
  <c r="N587" i="12"/>
  <c r="D585" i="12"/>
  <c r="G586" i="12"/>
  <c r="R630" i="10"/>
  <c r="S630" i="10"/>
  <c r="M631" i="10"/>
  <c r="B631" i="10"/>
  <c r="P630" i="10"/>
  <c r="O630" i="10"/>
  <c r="Q630" i="10"/>
  <c r="G474" i="9"/>
  <c r="N475" i="9"/>
  <c r="D473" i="9"/>
  <c r="C473" i="9"/>
  <c r="J475" i="9"/>
  <c r="T585" i="12"/>
  <c r="E586" i="12"/>
  <c r="H585" i="12"/>
  <c r="U585" i="12"/>
  <c r="V585" i="12"/>
  <c r="G631" i="10"/>
  <c r="D630" i="10"/>
  <c r="N632" i="10"/>
  <c r="J632" i="10"/>
  <c r="C630" i="10"/>
  <c r="H473" i="9"/>
  <c r="E474" i="9"/>
  <c r="M587" i="12"/>
  <c r="P586" i="12"/>
  <c r="O586" i="12"/>
  <c r="S586" i="12"/>
  <c r="R586" i="12"/>
  <c r="F586" i="12"/>
  <c r="K586" i="12"/>
  <c r="L587" i="12"/>
  <c r="Q586" i="12"/>
  <c r="E631" i="10"/>
  <c r="H630" i="10"/>
  <c r="T630" i="10"/>
  <c r="U630" i="10"/>
  <c r="V630" i="10"/>
  <c r="F631" i="10"/>
  <c r="K631" i="10"/>
  <c r="L632" i="10"/>
  <c r="M475" i="9"/>
  <c r="F474" i="9"/>
  <c r="K474" i="9"/>
  <c r="B587" i="12"/>
  <c r="G587" i="12"/>
  <c r="L475" i="9"/>
  <c r="B475" i="9"/>
  <c r="Q631" i="10"/>
  <c r="R631" i="10"/>
  <c r="M632" i="10"/>
  <c r="B632" i="10"/>
  <c r="O631" i="10"/>
  <c r="P631" i="10"/>
  <c r="S631" i="10"/>
  <c r="D586" i="12"/>
  <c r="J588" i="12"/>
  <c r="C586" i="12"/>
  <c r="T586" i="12"/>
  <c r="N588" i="12"/>
  <c r="U586" i="12"/>
  <c r="V586" i="12"/>
  <c r="H586" i="12"/>
  <c r="N633" i="10"/>
  <c r="G632" i="10"/>
  <c r="D631" i="10"/>
  <c r="C631" i="10"/>
  <c r="J633" i="10"/>
  <c r="G475" i="9"/>
  <c r="D474" i="9"/>
  <c r="N476" i="9"/>
  <c r="C474" i="9"/>
  <c r="J476" i="9"/>
  <c r="E587" i="12"/>
  <c r="P587" i="12"/>
  <c r="H631" i="10"/>
  <c r="E632" i="10"/>
  <c r="T631" i="10"/>
  <c r="U631" i="10"/>
  <c r="V631" i="10"/>
  <c r="F632" i="10"/>
  <c r="K632" i="10"/>
  <c r="L633" i="10"/>
  <c r="H474" i="9"/>
  <c r="E475" i="9"/>
  <c r="S587" i="12"/>
  <c r="R587" i="12"/>
  <c r="O587" i="12"/>
  <c r="Q587" i="12"/>
  <c r="M588" i="12"/>
  <c r="F587" i="12"/>
  <c r="K587" i="12"/>
  <c r="L588" i="12"/>
  <c r="B588" i="12"/>
  <c r="G588" i="12"/>
  <c r="M476" i="9"/>
  <c r="F475" i="9"/>
  <c r="K475" i="9"/>
  <c r="Q632" i="10"/>
  <c r="R632" i="10"/>
  <c r="S632" i="10"/>
  <c r="O632" i="10"/>
  <c r="M633" i="10"/>
  <c r="B633" i="10"/>
  <c r="P632" i="10"/>
  <c r="N589" i="12"/>
  <c r="D587" i="12"/>
  <c r="C587" i="12"/>
  <c r="E588" i="12"/>
  <c r="J589" i="12"/>
  <c r="H587" i="12"/>
  <c r="T587" i="12"/>
  <c r="D632" i="10"/>
  <c r="N634" i="10"/>
  <c r="G633" i="10"/>
  <c r="C632" i="10"/>
  <c r="J634" i="10"/>
  <c r="L476" i="9"/>
  <c r="B476" i="9"/>
  <c r="U587" i="12"/>
  <c r="V587" i="12"/>
  <c r="O588" i="12"/>
  <c r="M589" i="12"/>
  <c r="F588" i="12"/>
  <c r="K588" i="12"/>
  <c r="L589" i="12"/>
  <c r="B589" i="12"/>
  <c r="P588" i="12"/>
  <c r="R588" i="12"/>
  <c r="Q588" i="12"/>
  <c r="S588" i="12"/>
  <c r="H632" i="10"/>
  <c r="E633" i="10"/>
  <c r="T632" i="10"/>
  <c r="U632" i="10"/>
  <c r="V632" i="10"/>
  <c r="F633" i="10"/>
  <c r="K633" i="10"/>
  <c r="L634" i="10"/>
  <c r="N477" i="9"/>
  <c r="D475" i="9"/>
  <c r="G476" i="9"/>
  <c r="C475" i="9"/>
  <c r="J477" i="9"/>
  <c r="D588" i="12"/>
  <c r="C588" i="12"/>
  <c r="N590" i="12"/>
  <c r="G589" i="12"/>
  <c r="J590" i="12"/>
  <c r="P633" i="10"/>
  <c r="R633" i="10"/>
  <c r="M634" i="10"/>
  <c r="B634" i="10"/>
  <c r="O633" i="10"/>
  <c r="S633" i="10"/>
  <c r="Q633" i="10"/>
  <c r="H475" i="9"/>
  <c r="E476" i="9"/>
  <c r="H588" i="12"/>
  <c r="T588" i="12"/>
  <c r="U588" i="12"/>
  <c r="V588" i="12"/>
  <c r="E589" i="12"/>
  <c r="D633" i="10"/>
  <c r="N635" i="10"/>
  <c r="G634" i="10"/>
  <c r="C633" i="10"/>
  <c r="J635" i="10"/>
  <c r="M477" i="9"/>
  <c r="F476" i="9"/>
  <c r="K476" i="9"/>
  <c r="R589" i="12"/>
  <c r="F589" i="12"/>
  <c r="K589" i="12"/>
  <c r="L590" i="12"/>
  <c r="O589" i="12"/>
  <c r="S589" i="12"/>
  <c r="P589" i="12"/>
  <c r="Q589" i="12"/>
  <c r="M590" i="12"/>
  <c r="T633" i="10"/>
  <c r="H633" i="10"/>
  <c r="E634" i="10"/>
  <c r="U633" i="10"/>
  <c r="V633" i="10"/>
  <c r="F634" i="10"/>
  <c r="K634" i="10"/>
  <c r="L635" i="10"/>
  <c r="L477" i="9"/>
  <c r="B477" i="9"/>
  <c r="B590" i="12"/>
  <c r="S634" i="10"/>
  <c r="M635" i="10"/>
  <c r="B635" i="10"/>
  <c r="R634" i="10"/>
  <c r="O634" i="10"/>
  <c r="Q634" i="10"/>
  <c r="P634" i="10"/>
  <c r="N478" i="9"/>
  <c r="D476" i="9"/>
  <c r="G477" i="9"/>
  <c r="C476" i="9"/>
  <c r="J478" i="9"/>
  <c r="J591" i="12"/>
  <c r="N591" i="12"/>
  <c r="G590" i="12"/>
  <c r="C589" i="12"/>
  <c r="D589" i="12"/>
  <c r="N636" i="10"/>
  <c r="D634" i="10"/>
  <c r="C634" i="10"/>
  <c r="G635" i="10"/>
  <c r="J636" i="10"/>
  <c r="H476" i="9"/>
  <c r="E477" i="9"/>
  <c r="E590" i="12"/>
  <c r="H589" i="12"/>
  <c r="U589" i="12"/>
  <c r="V589" i="12"/>
  <c r="T589" i="12"/>
  <c r="T634" i="10"/>
  <c r="E635" i="10"/>
  <c r="H634" i="10"/>
  <c r="U634" i="10"/>
  <c r="V634" i="10"/>
  <c r="F635" i="10"/>
  <c r="K635" i="10"/>
  <c r="L636" i="10"/>
  <c r="M478" i="9"/>
  <c r="F477" i="9"/>
  <c r="K477" i="9"/>
  <c r="S590" i="12"/>
  <c r="F590" i="12"/>
  <c r="K590" i="12"/>
  <c r="L591" i="12"/>
  <c r="M591" i="12"/>
  <c r="Q590" i="12"/>
  <c r="P590" i="12"/>
  <c r="R590" i="12"/>
  <c r="O590" i="12"/>
  <c r="L478" i="9"/>
  <c r="B478" i="9"/>
  <c r="S635" i="10"/>
  <c r="R635" i="10"/>
  <c r="O635" i="10"/>
  <c r="M636" i="10"/>
  <c r="B636" i="10"/>
  <c r="Q635" i="10"/>
  <c r="P635" i="10"/>
  <c r="B591" i="12"/>
  <c r="C590" i="12"/>
  <c r="N637" i="10"/>
  <c r="D635" i="10"/>
  <c r="G636" i="10"/>
  <c r="C635" i="10"/>
  <c r="J637" i="10"/>
  <c r="N479" i="9"/>
  <c r="G478" i="9"/>
  <c r="D477" i="9"/>
  <c r="C477" i="9"/>
  <c r="J479" i="9"/>
  <c r="J592" i="12"/>
  <c r="D590" i="12"/>
  <c r="G591" i="12"/>
  <c r="N592" i="12"/>
  <c r="U590" i="12"/>
  <c r="V590" i="12"/>
  <c r="T590" i="12"/>
  <c r="E591" i="12"/>
  <c r="H590" i="12"/>
  <c r="H635" i="10"/>
  <c r="T635" i="10"/>
  <c r="E636" i="10"/>
  <c r="U635" i="10"/>
  <c r="V635" i="10"/>
  <c r="F636" i="10"/>
  <c r="K636" i="10"/>
  <c r="L637" i="10"/>
  <c r="H477" i="9"/>
  <c r="E478" i="9"/>
  <c r="P591" i="12"/>
  <c r="S591" i="12"/>
  <c r="R591" i="12"/>
  <c r="O591" i="12"/>
  <c r="M592" i="12"/>
  <c r="Q591" i="12"/>
  <c r="F591" i="12"/>
  <c r="K591" i="12"/>
  <c r="L592" i="12"/>
  <c r="B592" i="12"/>
  <c r="J593" i="12"/>
  <c r="F478" i="9"/>
  <c r="K478" i="9"/>
  <c r="M479" i="9"/>
  <c r="R636" i="10"/>
  <c r="P636" i="10"/>
  <c r="M637" i="10"/>
  <c r="B637" i="10"/>
  <c r="O636" i="10"/>
  <c r="Q636" i="10"/>
  <c r="S636" i="10"/>
  <c r="C591" i="12"/>
  <c r="E592" i="12"/>
  <c r="M593" i="12"/>
  <c r="D591" i="12"/>
  <c r="N593" i="12"/>
  <c r="G592" i="12"/>
  <c r="D636" i="10"/>
  <c r="N638" i="10"/>
  <c r="G637" i="10"/>
  <c r="J638" i="10"/>
  <c r="C636" i="10"/>
  <c r="B479" i="9"/>
  <c r="L479" i="9"/>
  <c r="F592" i="12"/>
  <c r="K592" i="12"/>
  <c r="L593" i="12"/>
  <c r="B593" i="12"/>
  <c r="J594" i="12"/>
  <c r="T591" i="12"/>
  <c r="S592" i="12"/>
  <c r="H591" i="12"/>
  <c r="U591" i="12"/>
  <c r="V591" i="12"/>
  <c r="P592" i="12"/>
  <c r="R592" i="12"/>
  <c r="O592" i="12"/>
  <c r="Q592" i="12"/>
  <c r="H636" i="10"/>
  <c r="T636" i="10"/>
  <c r="E637" i="10"/>
  <c r="U636" i="10"/>
  <c r="V636" i="10"/>
  <c r="F637" i="10"/>
  <c r="K637" i="10"/>
  <c r="L638" i="10"/>
  <c r="N480" i="9"/>
  <c r="G479" i="9"/>
  <c r="D478" i="9"/>
  <c r="C478" i="9"/>
  <c r="J480" i="9"/>
  <c r="G593" i="12"/>
  <c r="C592" i="12"/>
  <c r="D592" i="12"/>
  <c r="N594" i="12"/>
  <c r="U592" i="12"/>
  <c r="V592" i="12"/>
  <c r="T592" i="12"/>
  <c r="E593" i="12"/>
  <c r="H592" i="12"/>
  <c r="H478" i="9"/>
  <c r="E479" i="9"/>
  <c r="R637" i="10"/>
  <c r="P637" i="10"/>
  <c r="O637" i="10"/>
  <c r="M638" i="10"/>
  <c r="B638" i="10"/>
  <c r="S637" i="10"/>
  <c r="Q637" i="10"/>
  <c r="S593" i="12"/>
  <c r="F593" i="12"/>
  <c r="K593" i="12"/>
  <c r="L594" i="12"/>
  <c r="Q593" i="12"/>
  <c r="M594" i="12"/>
  <c r="O593" i="12"/>
  <c r="P593" i="12"/>
  <c r="R593" i="12"/>
  <c r="N639" i="10"/>
  <c r="G638" i="10"/>
  <c r="D637" i="10"/>
  <c r="C637" i="10"/>
  <c r="J639" i="10"/>
  <c r="F479" i="9"/>
  <c r="K479" i="9"/>
  <c r="M480" i="9"/>
  <c r="B594" i="12"/>
  <c r="N595" i="12"/>
  <c r="E638" i="10"/>
  <c r="T637" i="10"/>
  <c r="H637" i="10"/>
  <c r="U637" i="10"/>
  <c r="V637" i="10"/>
  <c r="F638" i="10"/>
  <c r="K638" i="10"/>
  <c r="L639" i="10"/>
  <c r="L480" i="9"/>
  <c r="B480" i="9"/>
  <c r="D593" i="12"/>
  <c r="J595" i="12"/>
  <c r="G594" i="12"/>
  <c r="C593" i="12"/>
  <c r="H593" i="12"/>
  <c r="D479" i="9"/>
  <c r="N481" i="9"/>
  <c r="G480" i="9"/>
  <c r="C479" i="9"/>
  <c r="J481" i="9"/>
  <c r="P638" i="10"/>
  <c r="R638" i="10"/>
  <c r="M639" i="10"/>
  <c r="B639" i="10"/>
  <c r="Q638" i="10"/>
  <c r="O638" i="10"/>
  <c r="S638" i="10"/>
  <c r="E594" i="12"/>
  <c r="R594" i="12"/>
  <c r="U593" i="12"/>
  <c r="V593" i="12"/>
  <c r="T593" i="12"/>
  <c r="G639" i="10"/>
  <c r="D638" i="10"/>
  <c r="N640" i="10"/>
  <c r="J640" i="10"/>
  <c r="C638" i="10"/>
  <c r="E480" i="9"/>
  <c r="H479" i="9"/>
  <c r="S594" i="12"/>
  <c r="P594" i="12"/>
  <c r="O594" i="12"/>
  <c r="M595" i="12"/>
  <c r="F594" i="12"/>
  <c r="K594" i="12"/>
  <c r="L595" i="12"/>
  <c r="Q594" i="12"/>
  <c r="T638" i="10"/>
  <c r="E639" i="10"/>
  <c r="H638" i="10"/>
  <c r="U638" i="10"/>
  <c r="V638" i="10"/>
  <c r="F639" i="10"/>
  <c r="K639" i="10"/>
  <c r="L640" i="10"/>
  <c r="M481" i="9"/>
  <c r="F480" i="9"/>
  <c r="K480" i="9"/>
  <c r="B595" i="12"/>
  <c r="C594" i="12"/>
  <c r="U594" i="12"/>
  <c r="V594" i="12"/>
  <c r="B481" i="9"/>
  <c r="L481" i="9"/>
  <c r="Q639" i="10"/>
  <c r="P639" i="10"/>
  <c r="M640" i="10"/>
  <c r="B640" i="10"/>
  <c r="R639" i="10"/>
  <c r="O639" i="10"/>
  <c r="S639" i="10"/>
  <c r="J596" i="12"/>
  <c r="N596" i="12"/>
  <c r="D594" i="12"/>
  <c r="G595" i="12"/>
  <c r="T594" i="12"/>
  <c r="H594" i="12"/>
  <c r="E595" i="12"/>
  <c r="F595" i="12"/>
  <c r="K595" i="12"/>
  <c r="L596" i="12"/>
  <c r="N641" i="10"/>
  <c r="D639" i="10"/>
  <c r="G640" i="10"/>
  <c r="C639" i="10"/>
  <c r="J641" i="10"/>
  <c r="G481" i="9"/>
  <c r="N482" i="9"/>
  <c r="D480" i="9"/>
  <c r="C480" i="9"/>
  <c r="J482" i="9"/>
  <c r="Q595" i="12"/>
  <c r="R595" i="12"/>
  <c r="S595" i="12"/>
  <c r="M596" i="12"/>
  <c r="B596" i="12"/>
  <c r="O595" i="12"/>
  <c r="P595" i="12"/>
  <c r="E640" i="10"/>
  <c r="H639" i="10"/>
  <c r="T639" i="10"/>
  <c r="U639" i="10"/>
  <c r="V639" i="10"/>
  <c r="F640" i="10"/>
  <c r="K640" i="10"/>
  <c r="L641" i="10"/>
  <c r="H480" i="9"/>
  <c r="E481" i="9"/>
  <c r="N597" i="12"/>
  <c r="G596" i="12"/>
  <c r="J597" i="12"/>
  <c r="C595" i="12"/>
  <c r="U595" i="12"/>
  <c r="V595" i="12"/>
  <c r="D595" i="12"/>
  <c r="O640" i="10"/>
  <c r="Q640" i="10"/>
  <c r="P640" i="10"/>
  <c r="M641" i="10"/>
  <c r="B641" i="10"/>
  <c r="S640" i="10"/>
  <c r="R640" i="10"/>
  <c r="M482" i="9"/>
  <c r="F481" i="9"/>
  <c r="K481" i="9"/>
  <c r="E596" i="12"/>
  <c r="M597" i="12"/>
  <c r="H595" i="12"/>
  <c r="T595" i="12"/>
  <c r="G641" i="10"/>
  <c r="N642" i="10"/>
  <c r="D640" i="10"/>
  <c r="C640" i="10"/>
  <c r="J642" i="10"/>
  <c r="B482" i="9"/>
  <c r="L482" i="9"/>
  <c r="P596" i="12"/>
  <c r="Q596" i="12"/>
  <c r="R596" i="12"/>
  <c r="F596" i="12"/>
  <c r="K596" i="12"/>
  <c r="L597" i="12"/>
  <c r="B597" i="12"/>
  <c r="S596" i="12"/>
  <c r="O596" i="12"/>
  <c r="D481" i="9"/>
  <c r="N483" i="9"/>
  <c r="G482" i="9"/>
  <c r="C481" i="9"/>
  <c r="J483" i="9"/>
  <c r="T640" i="10"/>
  <c r="E641" i="10"/>
  <c r="H640" i="10"/>
  <c r="U640" i="10"/>
  <c r="V640" i="10"/>
  <c r="F641" i="10"/>
  <c r="K641" i="10"/>
  <c r="L642" i="10"/>
  <c r="C596" i="12"/>
  <c r="E597" i="12"/>
  <c r="J598" i="12"/>
  <c r="D596" i="12"/>
  <c r="G597" i="12"/>
  <c r="N598" i="12"/>
  <c r="E482" i="9"/>
  <c r="H481" i="9"/>
  <c r="S641" i="10"/>
  <c r="P641" i="10"/>
  <c r="M642" i="10"/>
  <c r="B642" i="10"/>
  <c r="R641" i="10"/>
  <c r="Q641" i="10"/>
  <c r="O641" i="10"/>
  <c r="U596" i="12"/>
  <c r="V596" i="12"/>
  <c r="T596" i="12"/>
  <c r="H596" i="12"/>
  <c r="F597" i="12"/>
  <c r="K597" i="12"/>
  <c r="L598" i="12"/>
  <c r="O597" i="12"/>
  <c r="M598" i="12"/>
  <c r="R597" i="12"/>
  <c r="P597" i="12"/>
  <c r="S597" i="12"/>
  <c r="Q597" i="12"/>
  <c r="N643" i="10"/>
  <c r="D641" i="10"/>
  <c r="G642" i="10"/>
  <c r="C641" i="10"/>
  <c r="J643" i="10"/>
  <c r="M483" i="9"/>
  <c r="F482" i="9"/>
  <c r="K482" i="9"/>
  <c r="B598" i="12"/>
  <c r="N599" i="12"/>
  <c r="T641" i="10"/>
  <c r="E642" i="10"/>
  <c r="H641" i="10"/>
  <c r="U641" i="10"/>
  <c r="V641" i="10"/>
  <c r="F642" i="10"/>
  <c r="K642" i="10"/>
  <c r="L643" i="10"/>
  <c r="B483" i="9"/>
  <c r="L483" i="9"/>
  <c r="D597" i="12"/>
  <c r="J599" i="12"/>
  <c r="G598" i="12"/>
  <c r="C597" i="12"/>
  <c r="U597" i="12"/>
  <c r="V597" i="12"/>
  <c r="S642" i="10"/>
  <c r="Q642" i="10"/>
  <c r="R642" i="10"/>
  <c r="O642" i="10"/>
  <c r="P642" i="10"/>
  <c r="M643" i="10"/>
  <c r="B643" i="10"/>
  <c r="N484" i="9"/>
  <c r="D482" i="9"/>
  <c r="G483" i="9"/>
  <c r="C482" i="9"/>
  <c r="J484" i="9"/>
  <c r="H597" i="12"/>
  <c r="T597" i="12"/>
  <c r="E598" i="12"/>
  <c r="Q598" i="12"/>
  <c r="D642" i="10"/>
  <c r="G643" i="10"/>
  <c r="N644" i="10"/>
  <c r="J644" i="10"/>
  <c r="C642" i="10"/>
  <c r="H482" i="9"/>
  <c r="E483" i="9"/>
  <c r="R598" i="12"/>
  <c r="O598" i="12"/>
  <c r="M599" i="12"/>
  <c r="P598" i="12"/>
  <c r="S598" i="12"/>
  <c r="F598" i="12"/>
  <c r="K598" i="12"/>
  <c r="L599" i="12"/>
  <c r="H642" i="10"/>
  <c r="E643" i="10"/>
  <c r="T642" i="10"/>
  <c r="U642" i="10"/>
  <c r="V642" i="10"/>
  <c r="F643" i="10"/>
  <c r="K643" i="10"/>
  <c r="L644" i="10"/>
  <c r="M484" i="9"/>
  <c r="F483" i="9"/>
  <c r="K483" i="9"/>
  <c r="B599" i="12"/>
  <c r="N600" i="12"/>
  <c r="L484" i="9"/>
  <c r="B484" i="9"/>
  <c r="Q643" i="10"/>
  <c r="M644" i="10"/>
  <c r="B644" i="10"/>
  <c r="P643" i="10"/>
  <c r="O643" i="10"/>
  <c r="R643" i="10"/>
  <c r="S643" i="10"/>
  <c r="D598" i="12"/>
  <c r="C598" i="12"/>
  <c r="J600" i="12"/>
  <c r="G599" i="12"/>
  <c r="U598" i="12"/>
  <c r="V598" i="12"/>
  <c r="H598" i="12"/>
  <c r="E599" i="12"/>
  <c r="T598" i="12"/>
  <c r="N645" i="10"/>
  <c r="D643" i="10"/>
  <c r="G644" i="10"/>
  <c r="C643" i="10"/>
  <c r="J645" i="10"/>
  <c r="C483" i="9"/>
  <c r="N485" i="9"/>
  <c r="G484" i="9"/>
  <c r="D483" i="9"/>
  <c r="J485" i="9"/>
  <c r="O599" i="12"/>
  <c r="F599" i="12"/>
  <c r="K599" i="12"/>
  <c r="L600" i="12"/>
  <c r="M600" i="12"/>
  <c r="P599" i="12"/>
  <c r="R599" i="12"/>
  <c r="Q599" i="12"/>
  <c r="S599" i="12"/>
  <c r="H483" i="9"/>
  <c r="E484" i="9"/>
  <c r="H643" i="10"/>
  <c r="T643" i="10"/>
  <c r="E644" i="10"/>
  <c r="U643" i="10"/>
  <c r="V643" i="10"/>
  <c r="F644" i="10"/>
  <c r="K644" i="10"/>
  <c r="L645" i="10"/>
  <c r="B600" i="12"/>
  <c r="G600" i="12"/>
  <c r="Q644" i="10"/>
  <c r="P644" i="10"/>
  <c r="O644" i="10"/>
  <c r="S644" i="10"/>
  <c r="M645" i="10"/>
  <c r="B645" i="10"/>
  <c r="R644" i="10"/>
  <c r="M485" i="9"/>
  <c r="F484" i="9"/>
  <c r="K484" i="9"/>
  <c r="C599" i="12"/>
  <c r="U599" i="12"/>
  <c r="V599" i="12"/>
  <c r="N601" i="12"/>
  <c r="J601" i="12"/>
  <c r="D599" i="12"/>
  <c r="N646" i="10"/>
  <c r="G645" i="10"/>
  <c r="D644" i="10"/>
  <c r="C644" i="10"/>
  <c r="J646" i="10"/>
  <c r="B485" i="9"/>
  <c r="L485" i="9"/>
  <c r="H599" i="12"/>
  <c r="T599" i="12"/>
  <c r="E600" i="12"/>
  <c r="M601" i="12"/>
  <c r="H644" i="10"/>
  <c r="E645" i="10"/>
  <c r="T644" i="10"/>
  <c r="U644" i="10"/>
  <c r="V644" i="10"/>
  <c r="F645" i="10"/>
  <c r="K645" i="10"/>
  <c r="L646" i="10"/>
  <c r="N486" i="9"/>
  <c r="G485" i="9"/>
  <c r="D484" i="9"/>
  <c r="C484" i="9"/>
  <c r="J486" i="9"/>
  <c r="Q600" i="12"/>
  <c r="F600" i="12"/>
  <c r="K600" i="12"/>
  <c r="L601" i="12"/>
  <c r="B601" i="12"/>
  <c r="G601" i="12"/>
  <c r="R600" i="12"/>
  <c r="P600" i="12"/>
  <c r="S600" i="12"/>
  <c r="O600" i="12"/>
  <c r="S645" i="10"/>
  <c r="Q645" i="10"/>
  <c r="R645" i="10"/>
  <c r="M646" i="10"/>
  <c r="B646" i="10"/>
  <c r="P645" i="10"/>
  <c r="O645" i="10"/>
  <c r="H484" i="9"/>
  <c r="E485" i="9"/>
  <c r="N602" i="12"/>
  <c r="C600" i="12"/>
  <c r="J602" i="12"/>
  <c r="D600" i="12"/>
  <c r="U600" i="12"/>
  <c r="V600" i="12"/>
  <c r="T600" i="12"/>
  <c r="E601" i="12"/>
  <c r="H600" i="12"/>
  <c r="D645" i="10"/>
  <c r="N647" i="10"/>
  <c r="G646" i="10"/>
  <c r="C645" i="10"/>
  <c r="J647" i="10"/>
  <c r="M486" i="9"/>
  <c r="F485" i="9"/>
  <c r="K485" i="9"/>
  <c r="F601" i="12"/>
  <c r="K601" i="12"/>
  <c r="L602" i="12"/>
  <c r="P601" i="12"/>
  <c r="O601" i="12"/>
  <c r="M602" i="12"/>
  <c r="Q601" i="12"/>
  <c r="R601" i="12"/>
  <c r="S601" i="12"/>
  <c r="H645" i="10"/>
  <c r="T645" i="10"/>
  <c r="E646" i="10"/>
  <c r="U645" i="10"/>
  <c r="V645" i="10"/>
  <c r="F646" i="10"/>
  <c r="K646" i="10"/>
  <c r="L647" i="10"/>
  <c r="B486" i="9"/>
  <c r="L486" i="9"/>
  <c r="B602" i="12"/>
  <c r="D601" i="12"/>
  <c r="D485" i="9"/>
  <c r="G486" i="9"/>
  <c r="N487" i="9"/>
  <c r="C485" i="9"/>
  <c r="J487" i="9"/>
  <c r="Q646" i="10"/>
  <c r="P646" i="10"/>
  <c r="M647" i="10"/>
  <c r="B647" i="10"/>
  <c r="S646" i="10"/>
  <c r="R646" i="10"/>
  <c r="O646" i="10"/>
  <c r="C601" i="12"/>
  <c r="E602" i="12"/>
  <c r="G602" i="12"/>
  <c r="J603" i="12"/>
  <c r="N603" i="12"/>
  <c r="G647" i="10"/>
  <c r="D646" i="10"/>
  <c r="N648" i="10"/>
  <c r="C646" i="10"/>
  <c r="J648" i="10"/>
  <c r="E486" i="9"/>
  <c r="H485" i="9"/>
  <c r="H601" i="12"/>
  <c r="U601" i="12"/>
  <c r="V601" i="12"/>
  <c r="T601" i="12"/>
  <c r="F602" i="12"/>
  <c r="K602" i="12"/>
  <c r="L603" i="12"/>
  <c r="O602" i="12"/>
  <c r="S602" i="12"/>
  <c r="R602" i="12"/>
  <c r="P602" i="12"/>
  <c r="M603" i="12"/>
  <c r="Q602" i="12"/>
  <c r="E647" i="10"/>
  <c r="H646" i="10"/>
  <c r="T646" i="10"/>
  <c r="U646" i="10"/>
  <c r="V646" i="10"/>
  <c r="F647" i="10"/>
  <c r="K647" i="10"/>
  <c r="L648" i="10"/>
  <c r="F486" i="9"/>
  <c r="K486" i="9"/>
  <c r="M487" i="9"/>
  <c r="B603" i="12"/>
  <c r="O647" i="10"/>
  <c r="P647" i="10"/>
  <c r="M648" i="10"/>
  <c r="B648" i="10"/>
  <c r="R647" i="10"/>
  <c r="Q647" i="10"/>
  <c r="S647" i="10"/>
  <c r="B487" i="9"/>
  <c r="L487" i="9"/>
  <c r="N604" i="12"/>
  <c r="D602" i="12"/>
  <c r="C602" i="12"/>
  <c r="G603" i="12"/>
  <c r="J604" i="12"/>
  <c r="N649" i="10"/>
  <c r="G648" i="10"/>
  <c r="D647" i="10"/>
  <c r="C647" i="10"/>
  <c r="J649" i="10"/>
  <c r="N488" i="9"/>
  <c r="D486" i="9"/>
  <c r="G487" i="9"/>
  <c r="C486" i="9"/>
  <c r="J488" i="9"/>
  <c r="E603" i="12"/>
  <c r="H602" i="12"/>
  <c r="T602" i="12"/>
  <c r="U602" i="12"/>
  <c r="V602" i="12"/>
  <c r="E648" i="10"/>
  <c r="H647" i="10"/>
  <c r="T647" i="10"/>
  <c r="U647" i="10"/>
  <c r="V647" i="10"/>
  <c r="F648" i="10"/>
  <c r="K648" i="10"/>
  <c r="L649" i="10"/>
  <c r="E487" i="9"/>
  <c r="H486" i="9"/>
  <c r="M604" i="12"/>
  <c r="Q603" i="12"/>
  <c r="R603" i="12"/>
  <c r="S603" i="12"/>
  <c r="P603" i="12"/>
  <c r="F603" i="12"/>
  <c r="K603" i="12"/>
  <c r="L604" i="12"/>
  <c r="O603" i="12"/>
  <c r="M488" i="9"/>
  <c r="F487" i="9"/>
  <c r="K487" i="9"/>
  <c r="M649" i="10"/>
  <c r="B649" i="10"/>
  <c r="S648" i="10"/>
  <c r="O648" i="10"/>
  <c r="R648" i="10"/>
  <c r="Q648" i="10"/>
  <c r="P648" i="10"/>
  <c r="B604" i="12"/>
  <c r="J605" i="12"/>
  <c r="N650" i="10"/>
  <c r="D648" i="10"/>
  <c r="G649" i="10"/>
  <c r="C648" i="10"/>
  <c r="J650" i="10"/>
  <c r="B488" i="9"/>
  <c r="L488" i="9"/>
  <c r="N605" i="12"/>
  <c r="G604" i="12"/>
  <c r="D603" i="12"/>
  <c r="C603" i="12"/>
  <c r="U603" i="12"/>
  <c r="V603" i="12"/>
  <c r="N489" i="9"/>
  <c r="G488" i="9"/>
  <c r="D487" i="9"/>
  <c r="C487" i="9"/>
  <c r="J489" i="9"/>
  <c r="T648" i="10"/>
  <c r="H648" i="10"/>
  <c r="E649" i="10"/>
  <c r="U648" i="10"/>
  <c r="V648" i="10"/>
  <c r="F649" i="10"/>
  <c r="K649" i="10"/>
  <c r="L650" i="10"/>
  <c r="E604" i="12"/>
  <c r="S604" i="12"/>
  <c r="T603" i="12"/>
  <c r="H603" i="12"/>
  <c r="H487" i="9"/>
  <c r="E488" i="9"/>
  <c r="R649" i="10"/>
  <c r="P649" i="10"/>
  <c r="Q649" i="10"/>
  <c r="S649" i="10"/>
  <c r="M650" i="10"/>
  <c r="B650" i="10"/>
  <c r="O649" i="10"/>
  <c r="Q604" i="12"/>
  <c r="R604" i="12"/>
  <c r="P604" i="12"/>
  <c r="M605" i="12"/>
  <c r="O604" i="12"/>
  <c r="F604" i="12"/>
  <c r="K604" i="12"/>
  <c r="L605" i="12"/>
  <c r="F488" i="9"/>
  <c r="K488" i="9"/>
  <c r="M489" i="9"/>
  <c r="D649" i="10"/>
  <c r="N651" i="10"/>
  <c r="G650" i="10"/>
  <c r="C649" i="10"/>
  <c r="J651" i="10"/>
  <c r="B605" i="12"/>
  <c r="G605" i="12"/>
  <c r="L489" i="9"/>
  <c r="B489" i="9"/>
  <c r="H649" i="10"/>
  <c r="T649" i="10"/>
  <c r="E650" i="10"/>
  <c r="U649" i="10"/>
  <c r="V649" i="10"/>
  <c r="F650" i="10"/>
  <c r="K650" i="10"/>
  <c r="L651" i="10"/>
  <c r="D604" i="12"/>
  <c r="C604" i="12"/>
  <c r="U604" i="12"/>
  <c r="V604" i="12"/>
  <c r="N606" i="12"/>
  <c r="J606" i="12"/>
  <c r="H604" i="12"/>
  <c r="G489" i="9"/>
  <c r="N490" i="9"/>
  <c r="D488" i="9"/>
  <c r="C488" i="9"/>
  <c r="J490" i="9"/>
  <c r="M651" i="10"/>
  <c r="B651" i="10"/>
  <c r="S650" i="10"/>
  <c r="Q650" i="10"/>
  <c r="P650" i="10"/>
  <c r="R650" i="10"/>
  <c r="O650" i="10"/>
  <c r="E605" i="12"/>
  <c r="T604" i="12"/>
  <c r="G651" i="10"/>
  <c r="D650" i="10"/>
  <c r="N652" i="10"/>
  <c r="C650" i="10"/>
  <c r="J652" i="10"/>
  <c r="E489" i="9"/>
  <c r="H488" i="9"/>
  <c r="M606" i="12"/>
  <c r="P605" i="12"/>
  <c r="F605" i="12"/>
  <c r="K605" i="12"/>
  <c r="L606" i="12"/>
  <c r="S605" i="12"/>
  <c r="R605" i="12"/>
  <c r="Q605" i="12"/>
  <c r="O605" i="12"/>
  <c r="H650" i="10"/>
  <c r="E651" i="10"/>
  <c r="T650" i="10"/>
  <c r="U650" i="10"/>
  <c r="V650" i="10"/>
  <c r="F651" i="10"/>
  <c r="K651" i="10"/>
  <c r="L652" i="10"/>
  <c r="M490" i="9"/>
  <c r="F489" i="9"/>
  <c r="K489" i="9"/>
  <c r="B606" i="12"/>
  <c r="N607" i="12"/>
  <c r="L490" i="9"/>
  <c r="B490" i="9"/>
  <c r="P651" i="10"/>
  <c r="Q651" i="10"/>
  <c r="R651" i="10"/>
  <c r="O651" i="10"/>
  <c r="S651" i="10"/>
  <c r="M652" i="10"/>
  <c r="B652" i="10"/>
  <c r="D605" i="12"/>
  <c r="J607" i="12"/>
  <c r="G606" i="12"/>
  <c r="C605" i="12"/>
  <c r="T605" i="12"/>
  <c r="G652" i="10"/>
  <c r="D651" i="10"/>
  <c r="N653" i="10"/>
  <c r="C651" i="10"/>
  <c r="J653" i="10"/>
  <c r="D489" i="9"/>
  <c r="N491" i="9"/>
  <c r="G490" i="9"/>
  <c r="C489" i="9"/>
  <c r="J491" i="9"/>
  <c r="U605" i="12"/>
  <c r="V605" i="12"/>
  <c r="H605" i="12"/>
  <c r="E606" i="12"/>
  <c r="P606" i="12"/>
  <c r="T651" i="10"/>
  <c r="E652" i="10"/>
  <c r="H651" i="10"/>
  <c r="U651" i="10"/>
  <c r="V651" i="10"/>
  <c r="F652" i="10"/>
  <c r="K652" i="10"/>
  <c r="L653" i="10"/>
  <c r="E490" i="9"/>
  <c r="H489" i="9"/>
  <c r="M607" i="12"/>
  <c r="Q606" i="12"/>
  <c r="S606" i="12"/>
  <c r="F606" i="12"/>
  <c r="K606" i="12"/>
  <c r="L607" i="12"/>
  <c r="R606" i="12"/>
  <c r="O606" i="12"/>
  <c r="P652" i="10"/>
  <c r="M653" i="10"/>
  <c r="B653" i="10"/>
  <c r="S652" i="10"/>
  <c r="Q652" i="10"/>
  <c r="R652" i="10"/>
  <c r="O652" i="10"/>
  <c r="M491" i="9"/>
  <c r="F490" i="9"/>
  <c r="K490" i="9"/>
  <c r="B607" i="12"/>
  <c r="N608" i="12"/>
  <c r="N654" i="10"/>
  <c r="G653" i="10"/>
  <c r="D652" i="10"/>
  <c r="J654" i="10"/>
  <c r="C652" i="10"/>
  <c r="B491" i="9"/>
  <c r="L491" i="9"/>
  <c r="J608" i="12"/>
  <c r="C606" i="12"/>
  <c r="D606" i="12"/>
  <c r="G607" i="12"/>
  <c r="D490" i="9"/>
  <c r="N492" i="9"/>
  <c r="G491" i="9"/>
  <c r="C490" i="9"/>
  <c r="J492" i="9"/>
  <c r="H652" i="10"/>
  <c r="T652" i="10"/>
  <c r="E653" i="10"/>
  <c r="U652" i="10"/>
  <c r="V652" i="10"/>
  <c r="F653" i="10"/>
  <c r="K653" i="10"/>
  <c r="L654" i="10"/>
  <c r="H606" i="12"/>
  <c r="E607" i="12"/>
  <c r="T606" i="12"/>
  <c r="U606" i="12"/>
  <c r="V606" i="12"/>
  <c r="P653" i="10"/>
  <c r="R653" i="10"/>
  <c r="M654" i="10"/>
  <c r="B654" i="10"/>
  <c r="Q653" i="10"/>
  <c r="S653" i="10"/>
  <c r="O653" i="10"/>
  <c r="H490" i="9"/>
  <c r="E491" i="9"/>
  <c r="F607" i="12"/>
  <c r="K607" i="12"/>
  <c r="L608" i="12"/>
  <c r="S607" i="12"/>
  <c r="R607" i="12"/>
  <c r="P607" i="12"/>
  <c r="O607" i="12"/>
  <c r="M608" i="12"/>
  <c r="Q607" i="12"/>
  <c r="D653" i="10"/>
  <c r="C653" i="10"/>
  <c r="G654" i="10"/>
  <c r="N655" i="10"/>
  <c r="J655" i="10"/>
  <c r="F491" i="9"/>
  <c r="K491" i="9"/>
  <c r="M492" i="9"/>
  <c r="B608" i="12"/>
  <c r="H653" i="10"/>
  <c r="T653" i="10"/>
  <c r="E654" i="10"/>
  <c r="U653" i="10"/>
  <c r="V653" i="10"/>
  <c r="F654" i="10"/>
  <c r="K654" i="10"/>
  <c r="L655" i="10"/>
  <c r="L492" i="9"/>
  <c r="B492" i="9"/>
  <c r="C607" i="12"/>
  <c r="N609" i="12"/>
  <c r="J609" i="12"/>
  <c r="D607" i="12"/>
  <c r="G608" i="12"/>
  <c r="N493" i="9"/>
  <c r="G492" i="9"/>
  <c r="D491" i="9"/>
  <c r="C491" i="9"/>
  <c r="J493" i="9"/>
  <c r="P654" i="10"/>
  <c r="S654" i="10"/>
  <c r="R654" i="10"/>
  <c r="Q654" i="10"/>
  <c r="M655" i="10"/>
  <c r="B655" i="10"/>
  <c r="O654" i="10"/>
  <c r="H607" i="12"/>
  <c r="E608" i="12"/>
  <c r="U607" i="12"/>
  <c r="V607" i="12"/>
  <c r="T607" i="12"/>
  <c r="N656" i="10"/>
  <c r="G655" i="10"/>
  <c r="D654" i="10"/>
  <c r="C654" i="10"/>
  <c r="J656" i="10"/>
  <c r="E492" i="9"/>
  <c r="H491" i="9"/>
  <c r="F608" i="12"/>
  <c r="K608" i="12"/>
  <c r="L609" i="12"/>
  <c r="R608" i="12"/>
  <c r="O608" i="12"/>
  <c r="S608" i="12"/>
  <c r="M609" i="12"/>
  <c r="Q608" i="12"/>
  <c r="P608" i="12"/>
  <c r="T654" i="10"/>
  <c r="H654" i="10"/>
  <c r="E655" i="10"/>
  <c r="U654" i="10"/>
  <c r="V654" i="10"/>
  <c r="F655" i="10"/>
  <c r="K655" i="10"/>
  <c r="L656" i="10"/>
  <c r="M493" i="9"/>
  <c r="F492" i="9"/>
  <c r="K492" i="9"/>
  <c r="B609" i="12"/>
  <c r="C608" i="12"/>
  <c r="L493" i="9"/>
  <c r="B493" i="9"/>
  <c r="S655" i="10"/>
  <c r="M656" i="10"/>
  <c r="B656" i="10"/>
  <c r="O655" i="10"/>
  <c r="Q655" i="10"/>
  <c r="R655" i="10"/>
  <c r="P655" i="10"/>
  <c r="D608" i="12"/>
  <c r="J610" i="12"/>
  <c r="G609" i="12"/>
  <c r="N610" i="12"/>
  <c r="H608" i="12"/>
  <c r="U608" i="12"/>
  <c r="V608" i="12"/>
  <c r="E609" i="12"/>
  <c r="T608" i="12"/>
  <c r="D655" i="10"/>
  <c r="N657" i="10"/>
  <c r="G656" i="10"/>
  <c r="C655" i="10"/>
  <c r="J657" i="10"/>
  <c r="N494" i="9"/>
  <c r="G493" i="9"/>
  <c r="D492" i="9"/>
  <c r="C492" i="9"/>
  <c r="J494" i="9"/>
  <c r="P609" i="12"/>
  <c r="R609" i="12"/>
  <c r="F609" i="12"/>
  <c r="K609" i="12"/>
  <c r="L610" i="12"/>
  <c r="M610" i="12"/>
  <c r="O609" i="12"/>
  <c r="S609" i="12"/>
  <c r="Q609" i="12"/>
  <c r="T655" i="10"/>
  <c r="H655" i="10"/>
  <c r="E656" i="10"/>
  <c r="U655" i="10"/>
  <c r="V655" i="10"/>
  <c r="F656" i="10"/>
  <c r="K656" i="10"/>
  <c r="L657" i="10"/>
  <c r="H492" i="9"/>
  <c r="E493" i="9"/>
  <c r="B610" i="12"/>
  <c r="J611" i="12"/>
  <c r="M494" i="9"/>
  <c r="F493" i="9"/>
  <c r="K493" i="9"/>
  <c r="R656" i="10"/>
  <c r="S656" i="10"/>
  <c r="Q656" i="10"/>
  <c r="O656" i="10"/>
  <c r="M657" i="10"/>
  <c r="B657" i="10"/>
  <c r="P656" i="10"/>
  <c r="D609" i="12"/>
  <c r="G610" i="12"/>
  <c r="C609" i="12"/>
  <c r="H609" i="12"/>
  <c r="N611" i="12"/>
  <c r="N658" i="10"/>
  <c r="G657" i="10"/>
  <c r="D656" i="10"/>
  <c r="C656" i="10"/>
  <c r="J658" i="10"/>
  <c r="B494" i="9"/>
  <c r="L494" i="9"/>
  <c r="U609" i="12"/>
  <c r="V609" i="12"/>
  <c r="T609" i="12"/>
  <c r="E610" i="12"/>
  <c r="O610" i="12"/>
  <c r="H656" i="10"/>
  <c r="E657" i="10"/>
  <c r="T656" i="10"/>
  <c r="U656" i="10"/>
  <c r="V656" i="10"/>
  <c r="F657" i="10"/>
  <c r="K657" i="10"/>
  <c r="L658" i="10"/>
  <c r="D493" i="9"/>
  <c r="G494" i="9"/>
  <c r="N495" i="9"/>
  <c r="C493" i="9"/>
  <c r="J495" i="9"/>
  <c r="S610" i="12"/>
  <c r="Q610" i="12"/>
  <c r="R610" i="12"/>
  <c r="M611" i="12"/>
  <c r="F610" i="12"/>
  <c r="K610" i="12"/>
  <c r="L611" i="12"/>
  <c r="P610" i="12"/>
  <c r="E494" i="9"/>
  <c r="H493" i="9"/>
  <c r="O657" i="10"/>
  <c r="S657" i="10"/>
  <c r="Q657" i="10"/>
  <c r="P657" i="10"/>
  <c r="R657" i="10"/>
  <c r="M658" i="10"/>
  <c r="B658" i="10"/>
  <c r="B611" i="12"/>
  <c r="J612" i="12"/>
  <c r="N659" i="10"/>
  <c r="D657" i="10"/>
  <c r="G658" i="10"/>
  <c r="C657" i="10"/>
  <c r="J659" i="10"/>
  <c r="M495" i="9"/>
  <c r="F494" i="9"/>
  <c r="K494" i="9"/>
  <c r="N612" i="12"/>
  <c r="D610" i="12"/>
  <c r="G611" i="12"/>
  <c r="C610" i="12"/>
  <c r="E611" i="12"/>
  <c r="L495" i="9"/>
  <c r="B495" i="9"/>
  <c r="T657" i="10"/>
  <c r="E658" i="10"/>
  <c r="H657" i="10"/>
  <c r="U657" i="10"/>
  <c r="V657" i="10"/>
  <c r="F658" i="10"/>
  <c r="K658" i="10"/>
  <c r="L659" i="10"/>
  <c r="R611" i="12"/>
  <c r="H610" i="12"/>
  <c r="T610" i="12"/>
  <c r="M612" i="12"/>
  <c r="Q611" i="12"/>
  <c r="S611" i="12"/>
  <c r="O611" i="12"/>
  <c r="F611" i="12"/>
  <c r="K611" i="12"/>
  <c r="L612" i="12"/>
  <c r="B612" i="12"/>
  <c r="N613" i="12"/>
  <c r="P611" i="12"/>
  <c r="U610" i="12"/>
  <c r="V610" i="12"/>
  <c r="M659" i="10"/>
  <c r="B659" i="10"/>
  <c r="R658" i="10"/>
  <c r="O658" i="10"/>
  <c r="S658" i="10"/>
  <c r="Q658" i="10"/>
  <c r="P658" i="10"/>
  <c r="D494" i="9"/>
  <c r="N496" i="9"/>
  <c r="G495" i="9"/>
  <c r="C494" i="9"/>
  <c r="J496" i="9"/>
  <c r="C611" i="12"/>
  <c r="H611" i="12"/>
  <c r="D611" i="12"/>
  <c r="J613" i="12"/>
  <c r="G612" i="12"/>
  <c r="G659" i="10"/>
  <c r="D658" i="10"/>
  <c r="J660" i="10"/>
  <c r="N660" i="10"/>
  <c r="C658" i="10"/>
  <c r="E495" i="9"/>
  <c r="H494" i="9"/>
  <c r="E612" i="12"/>
  <c r="O612" i="12"/>
  <c r="T611" i="12"/>
  <c r="U611" i="12"/>
  <c r="V611" i="12"/>
  <c r="T658" i="10"/>
  <c r="E659" i="10"/>
  <c r="H658" i="10"/>
  <c r="U658" i="10"/>
  <c r="V658" i="10"/>
  <c r="F659" i="10"/>
  <c r="K659" i="10"/>
  <c r="L660" i="10"/>
  <c r="F495" i="9"/>
  <c r="K495" i="9"/>
  <c r="M496" i="9"/>
  <c r="S612" i="12"/>
  <c r="M613" i="12"/>
  <c r="R612" i="12"/>
  <c r="Q612" i="12"/>
  <c r="F612" i="12"/>
  <c r="K612" i="12"/>
  <c r="L613" i="12"/>
  <c r="P612" i="12"/>
  <c r="L496" i="9"/>
  <c r="B496" i="9"/>
  <c r="Q659" i="10"/>
  <c r="S659" i="10"/>
  <c r="O659" i="10"/>
  <c r="R659" i="10"/>
  <c r="P659" i="10"/>
  <c r="M660" i="10"/>
  <c r="B660" i="10"/>
  <c r="B613" i="12"/>
  <c r="D612" i="12"/>
  <c r="D659" i="10"/>
  <c r="G660" i="10"/>
  <c r="N661" i="10"/>
  <c r="C659" i="10"/>
  <c r="J661" i="10"/>
  <c r="D495" i="9"/>
  <c r="G496" i="9"/>
  <c r="N497" i="9"/>
  <c r="C495" i="9"/>
  <c r="J497" i="9"/>
  <c r="J614" i="12"/>
  <c r="N614" i="12"/>
  <c r="C612" i="12"/>
  <c r="G613" i="12"/>
  <c r="E660" i="10"/>
  <c r="H659" i="10"/>
  <c r="T659" i="10"/>
  <c r="U659" i="10"/>
  <c r="V659" i="10"/>
  <c r="F660" i="10"/>
  <c r="K660" i="10"/>
  <c r="L661" i="10"/>
  <c r="E496" i="9"/>
  <c r="H495" i="9"/>
  <c r="T612" i="12"/>
  <c r="H612" i="12"/>
  <c r="U612" i="12"/>
  <c r="V612" i="12"/>
  <c r="E613" i="12"/>
  <c r="O613" i="12"/>
  <c r="F496" i="9"/>
  <c r="K496" i="9"/>
  <c r="M497" i="9"/>
  <c r="R660" i="10"/>
  <c r="Q660" i="10"/>
  <c r="S660" i="10"/>
  <c r="P660" i="10"/>
  <c r="O660" i="10"/>
  <c r="M661" i="10"/>
  <c r="B661" i="10"/>
  <c r="Q613" i="12"/>
  <c r="S613" i="12"/>
  <c r="F613" i="12"/>
  <c r="K613" i="12"/>
  <c r="L614" i="12"/>
  <c r="M614" i="12"/>
  <c r="R613" i="12"/>
  <c r="P613" i="12"/>
  <c r="D660" i="10"/>
  <c r="N662" i="10"/>
  <c r="G661" i="10"/>
  <c r="C660" i="10"/>
  <c r="J662" i="10"/>
  <c r="B497" i="9"/>
  <c r="L497" i="9"/>
  <c r="B614" i="12"/>
  <c r="N615" i="12"/>
  <c r="N498" i="9"/>
  <c r="D496" i="9"/>
  <c r="G497" i="9"/>
  <c r="C496" i="9"/>
  <c r="J498" i="9"/>
  <c r="T660" i="10"/>
  <c r="E661" i="10"/>
  <c r="H660" i="10"/>
  <c r="U660" i="10"/>
  <c r="V660" i="10"/>
  <c r="F661" i="10"/>
  <c r="K661" i="10"/>
  <c r="L662" i="10"/>
  <c r="J615" i="12"/>
  <c r="C613" i="12"/>
  <c r="D613" i="12"/>
  <c r="G614" i="12"/>
  <c r="H613" i="12"/>
  <c r="H496" i="9"/>
  <c r="E497" i="9"/>
  <c r="P661" i="10"/>
  <c r="O661" i="10"/>
  <c r="S661" i="10"/>
  <c r="R661" i="10"/>
  <c r="M662" i="10"/>
  <c r="B662" i="10"/>
  <c r="Q661" i="10"/>
  <c r="E614" i="12"/>
  <c r="T613" i="12"/>
  <c r="U613" i="12"/>
  <c r="V613" i="12"/>
  <c r="N663" i="10"/>
  <c r="D661" i="10"/>
  <c r="G662" i="10"/>
  <c r="C661" i="10"/>
  <c r="J663" i="10"/>
  <c r="F497" i="9"/>
  <c r="K497" i="9"/>
  <c r="M498" i="9"/>
  <c r="S614" i="12"/>
  <c r="M615" i="12"/>
  <c r="F614" i="12"/>
  <c r="K614" i="12"/>
  <c r="L615" i="12"/>
  <c r="B615" i="12"/>
  <c r="C614" i="12"/>
  <c r="R614" i="12"/>
  <c r="O614" i="12"/>
  <c r="Q614" i="12"/>
  <c r="P614" i="12"/>
  <c r="L498" i="9"/>
  <c r="B498" i="9"/>
  <c r="T661" i="10"/>
  <c r="H661" i="10"/>
  <c r="E662" i="10"/>
  <c r="U661" i="10"/>
  <c r="V661" i="10"/>
  <c r="F662" i="10"/>
  <c r="K662" i="10"/>
  <c r="L663" i="10"/>
  <c r="J616" i="12"/>
  <c r="G615" i="12"/>
  <c r="D614" i="12"/>
  <c r="N616" i="12"/>
  <c r="T614" i="12"/>
  <c r="E615" i="12"/>
  <c r="U614" i="12"/>
  <c r="V614" i="12"/>
  <c r="H614" i="12"/>
  <c r="R662" i="10"/>
  <c r="P662" i="10"/>
  <c r="O662" i="10"/>
  <c r="Q662" i="10"/>
  <c r="S662" i="10"/>
  <c r="M663" i="10"/>
  <c r="B663" i="10"/>
  <c r="N499" i="9"/>
  <c r="G498" i="9"/>
  <c r="D497" i="9"/>
  <c r="C497" i="9"/>
  <c r="J499" i="9"/>
  <c r="S615" i="12"/>
  <c r="O615" i="12"/>
  <c r="Q615" i="12"/>
  <c r="R615" i="12"/>
  <c r="F615" i="12"/>
  <c r="K615" i="12"/>
  <c r="L616" i="12"/>
  <c r="P615" i="12"/>
  <c r="M616" i="12"/>
  <c r="G663" i="10"/>
  <c r="D662" i="10"/>
  <c r="N664" i="10"/>
  <c r="C662" i="10"/>
  <c r="J664" i="10"/>
  <c r="H497" i="9"/>
  <c r="E498" i="9"/>
  <c r="B616" i="12"/>
  <c r="J617" i="12"/>
  <c r="T662" i="10"/>
  <c r="H662" i="10"/>
  <c r="U662" i="10"/>
  <c r="V662" i="10"/>
  <c r="F663" i="10"/>
  <c r="K663" i="10"/>
  <c r="L664" i="10"/>
  <c r="E663" i="10"/>
  <c r="M499" i="9"/>
  <c r="F498" i="9"/>
  <c r="K498" i="9"/>
  <c r="G616" i="12"/>
  <c r="D615" i="12"/>
  <c r="C615" i="12"/>
  <c r="U615" i="12"/>
  <c r="V615" i="12"/>
  <c r="N617" i="12"/>
  <c r="Q663" i="10"/>
  <c r="P663" i="10"/>
  <c r="M664" i="10"/>
  <c r="B664" i="10"/>
  <c r="S663" i="10"/>
  <c r="O663" i="10"/>
  <c r="R663" i="10"/>
  <c r="B499" i="9"/>
  <c r="L499" i="9"/>
  <c r="H615" i="12"/>
  <c r="E616" i="12"/>
  <c r="P616" i="12"/>
  <c r="T615" i="12"/>
  <c r="N500" i="9"/>
  <c r="D498" i="9"/>
  <c r="G499" i="9"/>
  <c r="C498" i="9"/>
  <c r="J500" i="9"/>
  <c r="N665" i="10"/>
  <c r="D663" i="10"/>
  <c r="C663" i="10"/>
  <c r="G664" i="10"/>
  <c r="J665" i="10"/>
  <c r="F616" i="12"/>
  <c r="K616" i="12"/>
  <c r="L617" i="12"/>
  <c r="Q616" i="12"/>
  <c r="M617" i="12"/>
  <c r="O616" i="12"/>
  <c r="R616" i="12"/>
  <c r="S616" i="12"/>
  <c r="H498" i="9"/>
  <c r="E499" i="9"/>
  <c r="E664" i="10"/>
  <c r="T663" i="10"/>
  <c r="H663" i="10"/>
  <c r="U663" i="10"/>
  <c r="V663" i="10"/>
  <c r="F664" i="10"/>
  <c r="K664" i="10"/>
  <c r="L665" i="10"/>
  <c r="B617" i="12"/>
  <c r="N618" i="12"/>
  <c r="F499" i="9"/>
  <c r="K499" i="9"/>
  <c r="M500" i="9"/>
  <c r="Q664" i="10"/>
  <c r="O664" i="10"/>
  <c r="S664" i="10"/>
  <c r="M665" i="10"/>
  <c r="B665" i="10"/>
  <c r="P664" i="10"/>
  <c r="R664" i="10"/>
  <c r="C616" i="12"/>
  <c r="T616" i="12"/>
  <c r="D616" i="12"/>
  <c r="J618" i="12"/>
  <c r="G617" i="12"/>
  <c r="D664" i="10"/>
  <c r="N666" i="10"/>
  <c r="G665" i="10"/>
  <c r="C664" i="10"/>
  <c r="J666" i="10"/>
  <c r="L500" i="9"/>
  <c r="B500" i="9"/>
  <c r="H616" i="12"/>
  <c r="E617" i="12"/>
  <c r="F617" i="12"/>
  <c r="K617" i="12"/>
  <c r="L618" i="12"/>
  <c r="U616" i="12"/>
  <c r="V616" i="12"/>
  <c r="T664" i="10"/>
  <c r="E665" i="10"/>
  <c r="H664" i="10"/>
  <c r="U664" i="10"/>
  <c r="V664" i="10"/>
  <c r="F665" i="10"/>
  <c r="K665" i="10"/>
  <c r="L666" i="10"/>
  <c r="G500" i="9"/>
  <c r="N501" i="9"/>
  <c r="D499" i="9"/>
  <c r="C499" i="9"/>
  <c r="J501" i="9"/>
  <c r="R617" i="12"/>
  <c r="P617" i="12"/>
  <c r="O617" i="12"/>
  <c r="S617" i="12"/>
  <c r="Q617" i="12"/>
  <c r="M618" i="12"/>
  <c r="B618" i="12"/>
  <c r="N619" i="12"/>
  <c r="P665" i="10"/>
  <c r="Q665" i="10"/>
  <c r="M666" i="10"/>
  <c r="B666" i="10"/>
  <c r="R665" i="10"/>
  <c r="S665" i="10"/>
  <c r="O665" i="10"/>
  <c r="E500" i="9"/>
  <c r="H499" i="9"/>
  <c r="C617" i="12"/>
  <c r="E618" i="12"/>
  <c r="G618" i="12"/>
  <c r="J619" i="12"/>
  <c r="D617" i="12"/>
  <c r="N667" i="10"/>
  <c r="G666" i="10"/>
  <c r="C665" i="10"/>
  <c r="D665" i="10"/>
  <c r="J667" i="10"/>
  <c r="M501" i="9"/>
  <c r="F500" i="9"/>
  <c r="K500" i="9"/>
  <c r="U617" i="12"/>
  <c r="V617" i="12"/>
  <c r="T617" i="12"/>
  <c r="H617" i="12"/>
  <c r="F618" i="12"/>
  <c r="K618" i="12"/>
  <c r="L619" i="12"/>
  <c r="M619" i="12"/>
  <c r="R618" i="12"/>
  <c r="S618" i="12"/>
  <c r="Q618" i="12"/>
  <c r="P618" i="12"/>
  <c r="O618" i="12"/>
  <c r="E666" i="10"/>
  <c r="H665" i="10"/>
  <c r="T665" i="10"/>
  <c r="U665" i="10"/>
  <c r="V665" i="10"/>
  <c r="F666" i="10"/>
  <c r="K666" i="10"/>
  <c r="L667" i="10"/>
  <c r="L501" i="9"/>
  <c r="B501" i="9"/>
  <c r="B619" i="12"/>
  <c r="D618" i="12"/>
  <c r="P666" i="10"/>
  <c r="R666" i="10"/>
  <c r="M667" i="10"/>
  <c r="B667" i="10"/>
  <c r="Q666" i="10"/>
  <c r="S666" i="10"/>
  <c r="O666" i="10"/>
  <c r="N502" i="9"/>
  <c r="G501" i="9"/>
  <c r="D500" i="9"/>
  <c r="C500" i="9"/>
  <c r="J502" i="9"/>
  <c r="G619" i="12"/>
  <c r="N620" i="12"/>
  <c r="C618" i="12"/>
  <c r="J620" i="12"/>
  <c r="D666" i="10"/>
  <c r="N668" i="10"/>
  <c r="G667" i="10"/>
  <c r="C666" i="10"/>
  <c r="J668" i="10"/>
  <c r="H500" i="9"/>
  <c r="E501" i="9"/>
  <c r="U618" i="12"/>
  <c r="V618" i="12"/>
  <c r="T618" i="12"/>
  <c r="E619" i="12"/>
  <c r="H618" i="12"/>
  <c r="E667" i="10"/>
  <c r="T666" i="10"/>
  <c r="H666" i="10"/>
  <c r="U666" i="10"/>
  <c r="V666" i="10"/>
  <c r="F667" i="10"/>
  <c r="K667" i="10"/>
  <c r="L668" i="10"/>
  <c r="F501" i="9"/>
  <c r="K501" i="9"/>
  <c r="M502" i="9"/>
  <c r="P619" i="12"/>
  <c r="M620" i="12"/>
  <c r="F619" i="12"/>
  <c r="K619" i="12"/>
  <c r="L620" i="12"/>
  <c r="O619" i="12"/>
  <c r="Q619" i="12"/>
  <c r="R619" i="12"/>
  <c r="S619" i="12"/>
  <c r="S667" i="10"/>
  <c r="M668" i="10"/>
  <c r="B668" i="10"/>
  <c r="R667" i="10"/>
  <c r="P667" i="10"/>
  <c r="Q667" i="10"/>
  <c r="O667" i="10"/>
  <c r="B502" i="9"/>
  <c r="L502" i="9"/>
  <c r="B620" i="12"/>
  <c r="D619" i="12"/>
  <c r="G668" i="10"/>
  <c r="N669" i="10"/>
  <c r="D667" i="10"/>
  <c r="C667" i="10"/>
  <c r="J669" i="10"/>
  <c r="G502" i="9"/>
  <c r="D501" i="9"/>
  <c r="N503" i="9"/>
  <c r="C501" i="9"/>
  <c r="J503" i="9"/>
  <c r="G620" i="12"/>
  <c r="J621" i="12"/>
  <c r="N621" i="12"/>
  <c r="C619" i="12"/>
  <c r="U619" i="12"/>
  <c r="V619" i="12"/>
  <c r="E668" i="10"/>
  <c r="H667" i="10"/>
  <c r="T667" i="10"/>
  <c r="U667" i="10"/>
  <c r="V667" i="10"/>
  <c r="F668" i="10"/>
  <c r="K668" i="10"/>
  <c r="L669" i="10"/>
  <c r="H501" i="9"/>
  <c r="E502" i="9"/>
  <c r="H619" i="12"/>
  <c r="T619" i="12"/>
  <c r="E620" i="12"/>
  <c r="S620" i="12"/>
  <c r="S668" i="10"/>
  <c r="Q668" i="10"/>
  <c r="M669" i="10"/>
  <c r="B669" i="10"/>
  <c r="R668" i="10"/>
  <c r="P668" i="10"/>
  <c r="O668" i="10"/>
  <c r="M503" i="9"/>
  <c r="F502" i="9"/>
  <c r="K502" i="9"/>
  <c r="M621" i="12"/>
  <c r="F620" i="12"/>
  <c r="K620" i="12"/>
  <c r="L621" i="12"/>
  <c r="P620" i="12"/>
  <c r="R620" i="12"/>
  <c r="O620" i="12"/>
  <c r="Q620" i="12"/>
  <c r="B503" i="9"/>
  <c r="L503" i="9"/>
  <c r="N670" i="10"/>
  <c r="C668" i="10"/>
  <c r="D668" i="10"/>
  <c r="G669" i="10"/>
  <c r="J670" i="10"/>
  <c r="B621" i="12"/>
  <c r="N622" i="12"/>
  <c r="H668" i="10"/>
  <c r="E669" i="10"/>
  <c r="T668" i="10"/>
  <c r="U668" i="10"/>
  <c r="V668" i="10"/>
  <c r="F669" i="10"/>
  <c r="K669" i="10"/>
  <c r="L670" i="10"/>
  <c r="N504" i="9"/>
  <c r="G503" i="9"/>
  <c r="D502" i="9"/>
  <c r="C502" i="9"/>
  <c r="J504" i="9"/>
  <c r="C620" i="12"/>
  <c r="E621" i="12"/>
  <c r="F621" i="12"/>
  <c r="K621" i="12"/>
  <c r="L622" i="12"/>
  <c r="G621" i="12"/>
  <c r="J622" i="12"/>
  <c r="D620" i="12"/>
  <c r="P669" i="10"/>
  <c r="S669" i="10"/>
  <c r="R669" i="10"/>
  <c r="M670" i="10"/>
  <c r="B670" i="10"/>
  <c r="Q669" i="10"/>
  <c r="O669" i="10"/>
  <c r="H502" i="9"/>
  <c r="E503" i="9"/>
  <c r="H620" i="12"/>
  <c r="P621" i="12"/>
  <c r="U620" i="12"/>
  <c r="V620" i="12"/>
  <c r="T620" i="12"/>
  <c r="Q621" i="12"/>
  <c r="M622" i="12"/>
  <c r="B622" i="12"/>
  <c r="N623" i="12"/>
  <c r="R621" i="12"/>
  <c r="S621" i="12"/>
  <c r="O621" i="12"/>
  <c r="G670" i="10"/>
  <c r="N671" i="10"/>
  <c r="D669" i="10"/>
  <c r="C669" i="10"/>
  <c r="J671" i="10"/>
  <c r="M504" i="9"/>
  <c r="F503" i="9"/>
  <c r="K503" i="9"/>
  <c r="D621" i="12"/>
  <c r="C621" i="12"/>
  <c r="G622" i="12"/>
  <c r="J623" i="12"/>
  <c r="U621" i="12"/>
  <c r="V621" i="12"/>
  <c r="T621" i="12"/>
  <c r="H621" i="12"/>
  <c r="E622" i="12"/>
  <c r="L504" i="9"/>
  <c r="B504" i="9"/>
  <c r="H669" i="10"/>
  <c r="E670" i="10"/>
  <c r="T669" i="10"/>
  <c r="U669" i="10"/>
  <c r="V669" i="10"/>
  <c r="F670" i="10"/>
  <c r="K670" i="10"/>
  <c r="L671" i="10"/>
  <c r="M623" i="12"/>
  <c r="F622" i="12"/>
  <c r="K622" i="12"/>
  <c r="L623" i="12"/>
  <c r="Q622" i="12"/>
  <c r="S622" i="12"/>
  <c r="P622" i="12"/>
  <c r="R622" i="12"/>
  <c r="O622" i="12"/>
  <c r="S670" i="10"/>
  <c r="M671" i="10"/>
  <c r="B671" i="10"/>
  <c r="O670" i="10"/>
  <c r="P670" i="10"/>
  <c r="R670" i="10"/>
  <c r="Q670" i="10"/>
  <c r="D503" i="9"/>
  <c r="G504" i="9"/>
  <c r="N505" i="9"/>
  <c r="C503" i="9"/>
  <c r="J505" i="9"/>
  <c r="B623" i="12"/>
  <c r="G623" i="12"/>
  <c r="D670" i="10"/>
  <c r="G671" i="10"/>
  <c r="N672" i="10"/>
  <c r="C670" i="10"/>
  <c r="J672" i="10"/>
  <c r="H503" i="9"/>
  <c r="E504" i="9"/>
  <c r="D622" i="12"/>
  <c r="C622" i="12"/>
  <c r="U622" i="12"/>
  <c r="V622" i="12"/>
  <c r="J624" i="12"/>
  <c r="N624" i="12"/>
  <c r="H622" i="12"/>
  <c r="E623" i="12"/>
  <c r="T622" i="12"/>
  <c r="E671" i="10"/>
  <c r="T670" i="10"/>
  <c r="H670" i="10"/>
  <c r="U670" i="10"/>
  <c r="V670" i="10"/>
  <c r="F671" i="10"/>
  <c r="K671" i="10"/>
  <c r="L672" i="10"/>
  <c r="M505" i="9"/>
  <c r="F504" i="9"/>
  <c r="K504" i="9"/>
  <c r="P623" i="12"/>
  <c r="F623" i="12"/>
  <c r="K623" i="12"/>
  <c r="L624" i="12"/>
  <c r="M624" i="12"/>
  <c r="O623" i="12"/>
  <c r="S623" i="12"/>
  <c r="Q623" i="12"/>
  <c r="R623" i="12"/>
  <c r="B505" i="9"/>
  <c r="L505" i="9"/>
  <c r="S671" i="10"/>
  <c r="O671" i="10"/>
  <c r="P671" i="10"/>
  <c r="M672" i="10"/>
  <c r="B672" i="10"/>
  <c r="Q671" i="10"/>
  <c r="R671" i="10"/>
  <c r="B624" i="12"/>
  <c r="C623" i="12"/>
  <c r="N673" i="10"/>
  <c r="D671" i="10"/>
  <c r="G672" i="10"/>
  <c r="J673" i="10"/>
  <c r="C671" i="10"/>
  <c r="N506" i="9"/>
  <c r="D504" i="9"/>
  <c r="G505" i="9"/>
  <c r="C504" i="9"/>
  <c r="J506" i="9"/>
  <c r="J625" i="12"/>
  <c r="G624" i="12"/>
  <c r="N625" i="12"/>
  <c r="D623" i="12"/>
  <c r="T623" i="12"/>
  <c r="U623" i="12"/>
  <c r="V623" i="12"/>
  <c r="H623" i="12"/>
  <c r="E624" i="12"/>
  <c r="T671" i="10"/>
  <c r="H671" i="10"/>
  <c r="E672" i="10"/>
  <c r="U671" i="10"/>
  <c r="V671" i="10"/>
  <c r="F672" i="10"/>
  <c r="K672" i="10"/>
  <c r="L673" i="10"/>
  <c r="H504" i="9"/>
  <c r="E505" i="9"/>
  <c r="F624" i="12"/>
  <c r="K624" i="12"/>
  <c r="L625" i="12"/>
  <c r="Q624" i="12"/>
  <c r="S624" i="12"/>
  <c r="O624" i="12"/>
  <c r="M625" i="12"/>
  <c r="R624" i="12"/>
  <c r="P624" i="12"/>
  <c r="R672" i="10"/>
  <c r="P672" i="10"/>
  <c r="O672" i="10"/>
  <c r="S672" i="10"/>
  <c r="M673" i="10"/>
  <c r="B673" i="10"/>
  <c r="Q672" i="10"/>
  <c r="F505" i="9"/>
  <c r="K505" i="9"/>
  <c r="M506" i="9"/>
  <c r="B625" i="12"/>
  <c r="N626" i="12"/>
  <c r="D672" i="10"/>
  <c r="G673" i="10"/>
  <c r="N674" i="10"/>
  <c r="C672" i="10"/>
  <c r="J674" i="10"/>
  <c r="L506" i="9"/>
  <c r="B506" i="9"/>
  <c r="C624" i="12"/>
  <c r="H624" i="12"/>
  <c r="D624" i="12"/>
  <c r="G625" i="12"/>
  <c r="J626" i="12"/>
  <c r="T672" i="10"/>
  <c r="E673" i="10"/>
  <c r="H672" i="10"/>
  <c r="U672" i="10"/>
  <c r="V672" i="10"/>
  <c r="F673" i="10"/>
  <c r="K673" i="10"/>
  <c r="L674" i="10"/>
  <c r="G506" i="9"/>
  <c r="N507" i="9"/>
  <c r="D505" i="9"/>
  <c r="C505" i="9"/>
  <c r="J507" i="9"/>
  <c r="E625" i="12"/>
  <c r="S625" i="12"/>
  <c r="T624" i="12"/>
  <c r="U624" i="12"/>
  <c r="V624" i="12"/>
  <c r="H505" i="9"/>
  <c r="E506" i="9"/>
  <c r="S673" i="10"/>
  <c r="O673" i="10"/>
  <c r="R673" i="10"/>
  <c r="M674" i="10"/>
  <c r="B674" i="10"/>
  <c r="P673" i="10"/>
  <c r="Q673" i="10"/>
  <c r="Q625" i="12"/>
  <c r="F625" i="12"/>
  <c r="K625" i="12"/>
  <c r="L626" i="12"/>
  <c r="R625" i="12"/>
  <c r="P625" i="12"/>
  <c r="M626" i="12"/>
  <c r="O625" i="12"/>
  <c r="N675" i="10"/>
  <c r="G674" i="10"/>
  <c r="D673" i="10"/>
  <c r="C673" i="10"/>
  <c r="J675" i="10"/>
  <c r="M507" i="9"/>
  <c r="F506" i="9"/>
  <c r="K506" i="9"/>
  <c r="B626" i="12"/>
  <c r="J627" i="12"/>
  <c r="L507" i="9"/>
  <c r="B507" i="9"/>
  <c r="T673" i="10"/>
  <c r="E674" i="10"/>
  <c r="H673" i="10"/>
  <c r="U673" i="10"/>
  <c r="V673" i="10"/>
  <c r="F674" i="10"/>
  <c r="K674" i="10"/>
  <c r="L675" i="10"/>
  <c r="G626" i="12"/>
  <c r="N627" i="12"/>
  <c r="C625" i="12"/>
  <c r="T625" i="12"/>
  <c r="D625" i="12"/>
  <c r="G507" i="9"/>
  <c r="N508" i="9"/>
  <c r="D506" i="9"/>
  <c r="C506" i="9"/>
  <c r="J508" i="9"/>
  <c r="R674" i="10"/>
  <c r="S674" i="10"/>
  <c r="O674" i="10"/>
  <c r="P674" i="10"/>
  <c r="Q674" i="10"/>
  <c r="M675" i="10"/>
  <c r="B675" i="10"/>
  <c r="U625" i="12"/>
  <c r="V625" i="12"/>
  <c r="E626" i="12"/>
  <c r="H625" i="12"/>
  <c r="N676" i="10"/>
  <c r="D674" i="10"/>
  <c r="G675" i="10"/>
  <c r="C674" i="10"/>
  <c r="J676" i="10"/>
  <c r="E507" i="9"/>
  <c r="H506" i="9"/>
  <c r="R626" i="12"/>
  <c r="Q626" i="12"/>
  <c r="S626" i="12"/>
  <c r="M627" i="12"/>
  <c r="F626" i="12"/>
  <c r="K626" i="12"/>
  <c r="L627" i="12"/>
  <c r="P626" i="12"/>
  <c r="O626" i="12"/>
  <c r="T674" i="10"/>
  <c r="H674" i="10"/>
  <c r="E675" i="10"/>
  <c r="U674" i="10"/>
  <c r="V674" i="10"/>
  <c r="F675" i="10"/>
  <c r="K675" i="10"/>
  <c r="L676" i="10"/>
  <c r="F507" i="9"/>
  <c r="K507" i="9"/>
  <c r="M508" i="9"/>
  <c r="B627" i="12"/>
  <c r="C626" i="12"/>
  <c r="U626" i="12"/>
  <c r="V626" i="12"/>
  <c r="M676" i="10"/>
  <c r="B676" i="10"/>
  <c r="Q675" i="10"/>
  <c r="O675" i="10"/>
  <c r="S675" i="10"/>
  <c r="R675" i="10"/>
  <c r="P675" i="10"/>
  <c r="L508" i="9"/>
  <c r="B508" i="9"/>
  <c r="N628" i="12"/>
  <c r="D626" i="12"/>
  <c r="J628" i="12"/>
  <c r="H626" i="12"/>
  <c r="T626" i="12"/>
  <c r="G627" i="12"/>
  <c r="E627" i="12"/>
  <c r="D675" i="10"/>
  <c r="G676" i="10"/>
  <c r="N677" i="10"/>
  <c r="C675" i="10"/>
  <c r="J677" i="10"/>
  <c r="G508" i="9"/>
  <c r="N509" i="9"/>
  <c r="D507" i="9"/>
  <c r="C507" i="9"/>
  <c r="J509" i="9"/>
  <c r="P627" i="12"/>
  <c r="S627" i="12"/>
  <c r="Q627" i="12"/>
  <c r="O627" i="12"/>
  <c r="F627" i="12"/>
  <c r="K627" i="12"/>
  <c r="L628" i="12"/>
  <c r="M628" i="12"/>
  <c r="R627" i="12"/>
  <c r="E676" i="10"/>
  <c r="H675" i="10"/>
  <c r="T675" i="10"/>
  <c r="U675" i="10"/>
  <c r="V675" i="10"/>
  <c r="F676" i="10"/>
  <c r="K676" i="10"/>
  <c r="L677" i="10"/>
  <c r="H507" i="9"/>
  <c r="E508" i="9"/>
  <c r="B628" i="12"/>
  <c r="G628" i="12"/>
  <c r="P676" i="10"/>
  <c r="Q676" i="10"/>
  <c r="R676" i="10"/>
  <c r="O676" i="10"/>
  <c r="S676" i="10"/>
  <c r="M677" i="10"/>
  <c r="B677" i="10"/>
  <c r="F508" i="9"/>
  <c r="K508" i="9"/>
  <c r="M509" i="9"/>
  <c r="J629" i="12"/>
  <c r="N629" i="12"/>
  <c r="D627" i="12"/>
  <c r="C627" i="12"/>
  <c r="G677" i="10"/>
  <c r="D676" i="10"/>
  <c r="N678" i="10"/>
  <c r="C676" i="10"/>
  <c r="J678" i="10"/>
  <c r="B509" i="9"/>
  <c r="L509" i="9"/>
  <c r="T627" i="12"/>
  <c r="U627" i="12"/>
  <c r="V627" i="12"/>
  <c r="H627" i="12"/>
  <c r="E628" i="12"/>
  <c r="E677" i="10"/>
  <c r="T676" i="10"/>
  <c r="U676" i="10"/>
  <c r="V676" i="10"/>
  <c r="F677" i="10"/>
  <c r="K677" i="10"/>
  <c r="L678" i="10"/>
  <c r="H676" i="10"/>
  <c r="N510" i="9"/>
  <c r="D508" i="9"/>
  <c r="C508" i="9"/>
  <c r="G509" i="9"/>
  <c r="J510" i="9"/>
  <c r="S628" i="12"/>
  <c r="M629" i="12"/>
  <c r="F628" i="12"/>
  <c r="K628" i="12"/>
  <c r="L629" i="12"/>
  <c r="Q628" i="12"/>
  <c r="R628" i="12"/>
  <c r="O628" i="12"/>
  <c r="P628" i="12"/>
  <c r="M678" i="10"/>
  <c r="B678" i="10"/>
  <c r="O677" i="10"/>
  <c r="P677" i="10"/>
  <c r="Q677" i="10"/>
  <c r="R677" i="10"/>
  <c r="S677" i="10"/>
  <c r="H508" i="9"/>
  <c r="E509" i="9"/>
  <c r="B629" i="12"/>
  <c r="C628" i="12"/>
  <c r="H628" i="12"/>
  <c r="N679" i="10"/>
  <c r="G678" i="10"/>
  <c r="D677" i="10"/>
  <c r="C677" i="10"/>
  <c r="J679" i="10"/>
  <c r="F509" i="9"/>
  <c r="K509" i="9"/>
  <c r="M510" i="9"/>
  <c r="E629" i="12"/>
  <c r="F629" i="12"/>
  <c r="K629" i="12"/>
  <c r="L630" i="12"/>
  <c r="U628" i="12"/>
  <c r="V628" i="12"/>
  <c r="T628" i="12"/>
  <c r="J630" i="12"/>
  <c r="N630" i="12"/>
  <c r="G629" i="12"/>
  <c r="D628" i="12"/>
  <c r="L510" i="9"/>
  <c r="B510" i="9"/>
  <c r="H677" i="10"/>
  <c r="T677" i="10"/>
  <c r="E678" i="10"/>
  <c r="U677" i="10"/>
  <c r="V677" i="10"/>
  <c r="F678" i="10"/>
  <c r="K678" i="10"/>
  <c r="L679" i="10"/>
  <c r="Q629" i="12"/>
  <c r="M630" i="12"/>
  <c r="B630" i="12"/>
  <c r="D629" i="12"/>
  <c r="P629" i="12"/>
  <c r="R629" i="12"/>
  <c r="O629" i="12"/>
  <c r="S629" i="12"/>
  <c r="Q678" i="10"/>
  <c r="P678" i="10"/>
  <c r="R678" i="10"/>
  <c r="O678" i="10"/>
  <c r="S678" i="10"/>
  <c r="M679" i="10"/>
  <c r="B679" i="10"/>
  <c r="D509" i="9"/>
  <c r="G510" i="9"/>
  <c r="N511" i="9"/>
  <c r="C509" i="9"/>
  <c r="J511" i="9"/>
  <c r="G630" i="12"/>
  <c r="J631" i="12"/>
  <c r="C629" i="12"/>
  <c r="H629" i="12"/>
  <c r="N631" i="12"/>
  <c r="T629" i="12"/>
  <c r="N680" i="10"/>
  <c r="D678" i="10"/>
  <c r="G679" i="10"/>
  <c r="C678" i="10"/>
  <c r="J680" i="10"/>
  <c r="H509" i="9"/>
  <c r="E510" i="9"/>
  <c r="U629" i="12"/>
  <c r="V629" i="12"/>
  <c r="E630" i="12"/>
  <c r="M631" i="12"/>
  <c r="H678" i="10"/>
  <c r="E679" i="10"/>
  <c r="T678" i="10"/>
  <c r="U678" i="10"/>
  <c r="V678" i="10"/>
  <c r="F679" i="10"/>
  <c r="K679" i="10"/>
  <c r="L680" i="10"/>
  <c r="F510" i="9"/>
  <c r="K510" i="9"/>
  <c r="M511" i="9"/>
  <c r="P630" i="12"/>
  <c r="O630" i="12"/>
  <c r="Q630" i="12"/>
  <c r="S630" i="12"/>
  <c r="F630" i="12"/>
  <c r="K630" i="12"/>
  <c r="L631" i="12"/>
  <c r="B631" i="12"/>
  <c r="D630" i="12"/>
  <c r="R630" i="12"/>
  <c r="L511" i="9"/>
  <c r="B511" i="9"/>
  <c r="P679" i="10"/>
  <c r="S679" i="10"/>
  <c r="O679" i="10"/>
  <c r="R679" i="10"/>
  <c r="M680" i="10"/>
  <c r="B680" i="10"/>
  <c r="Q679" i="10"/>
  <c r="J632" i="12"/>
  <c r="N632" i="12"/>
  <c r="G631" i="12"/>
  <c r="C630" i="12"/>
  <c r="E631" i="12"/>
  <c r="G680" i="10"/>
  <c r="D679" i="10"/>
  <c r="N681" i="10"/>
  <c r="C679" i="10"/>
  <c r="J681" i="10"/>
  <c r="G511" i="9"/>
  <c r="D510" i="9"/>
  <c r="N512" i="9"/>
  <c r="C510" i="9"/>
  <c r="J512" i="9"/>
  <c r="U630" i="12"/>
  <c r="V630" i="12"/>
  <c r="T630" i="12"/>
  <c r="H630" i="12"/>
  <c r="O631" i="12"/>
  <c r="S631" i="12"/>
  <c r="F631" i="12"/>
  <c r="K631" i="12"/>
  <c r="L632" i="12"/>
  <c r="Q631" i="12"/>
  <c r="M632" i="12"/>
  <c r="P631" i="12"/>
  <c r="R631" i="12"/>
  <c r="H679" i="10"/>
  <c r="E680" i="10"/>
  <c r="T679" i="10"/>
  <c r="U679" i="10"/>
  <c r="V679" i="10"/>
  <c r="F680" i="10"/>
  <c r="K680" i="10"/>
  <c r="L681" i="10"/>
  <c r="H510" i="9"/>
  <c r="E511" i="9"/>
  <c r="B632" i="12"/>
  <c r="D631" i="12"/>
  <c r="P680" i="10"/>
  <c r="Q680" i="10"/>
  <c r="R680" i="10"/>
  <c r="M681" i="10"/>
  <c r="B681" i="10"/>
  <c r="S680" i="10"/>
  <c r="O680" i="10"/>
  <c r="F511" i="9"/>
  <c r="K511" i="9"/>
  <c r="M512" i="9"/>
  <c r="C631" i="12"/>
  <c r="T631" i="12"/>
  <c r="N633" i="12"/>
  <c r="G632" i="12"/>
  <c r="J633" i="12"/>
  <c r="D680" i="10"/>
  <c r="N682" i="10"/>
  <c r="C680" i="10"/>
  <c r="G681" i="10"/>
  <c r="J682" i="10"/>
  <c r="B512" i="9"/>
  <c r="L512" i="9"/>
  <c r="H631" i="12"/>
  <c r="E632" i="12"/>
  <c r="M633" i="12"/>
  <c r="U631" i="12"/>
  <c r="V631" i="12"/>
  <c r="U680" i="10"/>
  <c r="V680" i="10"/>
  <c r="F681" i="10"/>
  <c r="K681" i="10"/>
  <c r="L682" i="10"/>
  <c r="T680" i="10"/>
  <c r="E681" i="10"/>
  <c r="H680" i="10"/>
  <c r="N513" i="9"/>
  <c r="G512" i="9"/>
  <c r="D511" i="9"/>
  <c r="C511" i="9"/>
  <c r="J513" i="9"/>
  <c r="O632" i="12"/>
  <c r="S632" i="12"/>
  <c r="R632" i="12"/>
  <c r="F632" i="12"/>
  <c r="K632" i="12"/>
  <c r="L633" i="12"/>
  <c r="B633" i="12"/>
  <c r="Q632" i="12"/>
  <c r="P632" i="12"/>
  <c r="E512" i="9"/>
  <c r="H511" i="9"/>
  <c r="P681" i="10"/>
  <c r="S681" i="10"/>
  <c r="O681" i="10"/>
  <c r="Q681" i="10"/>
  <c r="M682" i="10"/>
  <c r="B682" i="10"/>
  <c r="R681" i="10"/>
  <c r="D632" i="12"/>
  <c r="G633" i="12"/>
  <c r="J634" i="12"/>
  <c r="C632" i="12"/>
  <c r="T632" i="12"/>
  <c r="N634" i="12"/>
  <c r="M513" i="9"/>
  <c r="F512" i="9"/>
  <c r="K512" i="9"/>
  <c r="G682" i="10"/>
  <c r="N683" i="10"/>
  <c r="D681" i="10"/>
  <c r="J683" i="10"/>
  <c r="C681" i="10"/>
  <c r="E633" i="12"/>
  <c r="P633" i="12"/>
  <c r="H632" i="12"/>
  <c r="U632" i="12"/>
  <c r="V632" i="12"/>
  <c r="H681" i="10"/>
  <c r="E682" i="10"/>
  <c r="T681" i="10"/>
  <c r="U681" i="10"/>
  <c r="V681" i="10"/>
  <c r="F682" i="10"/>
  <c r="K682" i="10"/>
  <c r="L683" i="10"/>
  <c r="L513" i="9"/>
  <c r="B513" i="9"/>
  <c r="R633" i="12"/>
  <c r="S633" i="12"/>
  <c r="M634" i="12"/>
  <c r="O633" i="12"/>
  <c r="Q633" i="12"/>
  <c r="F633" i="12"/>
  <c r="K633" i="12"/>
  <c r="L634" i="12"/>
  <c r="B634" i="12"/>
  <c r="D633" i="12"/>
  <c r="G513" i="9"/>
  <c r="D512" i="9"/>
  <c r="N514" i="9"/>
  <c r="C512" i="9"/>
  <c r="J514" i="9"/>
  <c r="S682" i="10"/>
  <c r="M683" i="10"/>
  <c r="B683" i="10"/>
  <c r="P682" i="10"/>
  <c r="R682" i="10"/>
  <c r="O682" i="10"/>
  <c r="Q682" i="10"/>
  <c r="J635" i="12"/>
  <c r="N635" i="12"/>
  <c r="G634" i="12"/>
  <c r="C633" i="12"/>
  <c r="T633" i="12"/>
  <c r="N684" i="10"/>
  <c r="G683" i="10"/>
  <c r="D682" i="10"/>
  <c r="C682" i="10"/>
  <c r="J684" i="10"/>
  <c r="H512" i="9"/>
  <c r="E513" i="9"/>
  <c r="U633" i="12"/>
  <c r="V633" i="12"/>
  <c r="E634" i="12"/>
  <c r="R634" i="12"/>
  <c r="H633" i="12"/>
  <c r="H682" i="10"/>
  <c r="T682" i="10"/>
  <c r="E683" i="10"/>
  <c r="U682" i="10"/>
  <c r="V682" i="10"/>
  <c r="F683" i="10"/>
  <c r="K683" i="10"/>
  <c r="L684" i="10"/>
  <c r="M514" i="9"/>
  <c r="F513" i="9"/>
  <c r="K513" i="9"/>
  <c r="F634" i="12"/>
  <c r="K634" i="12"/>
  <c r="L635" i="12"/>
  <c r="S634" i="12"/>
  <c r="M635" i="12"/>
  <c r="O634" i="12"/>
  <c r="Q634" i="12"/>
  <c r="P634" i="12"/>
  <c r="B514" i="9"/>
  <c r="L514" i="9"/>
  <c r="Q683" i="10"/>
  <c r="O683" i="10"/>
  <c r="S683" i="10"/>
  <c r="M684" i="10"/>
  <c r="B684" i="10"/>
  <c r="R683" i="10"/>
  <c r="P683" i="10"/>
  <c r="B635" i="12"/>
  <c r="N636" i="12"/>
  <c r="D683" i="10"/>
  <c r="N685" i="10"/>
  <c r="G684" i="10"/>
  <c r="J685" i="10"/>
  <c r="C683" i="10"/>
  <c r="D513" i="9"/>
  <c r="G514" i="9"/>
  <c r="N515" i="9"/>
  <c r="C513" i="9"/>
  <c r="J515" i="9"/>
  <c r="C634" i="12"/>
  <c r="H634" i="12"/>
  <c r="D634" i="12"/>
  <c r="J636" i="12"/>
  <c r="G635" i="12"/>
  <c r="T683" i="10"/>
  <c r="H683" i="10"/>
  <c r="E684" i="10"/>
  <c r="U683" i="10"/>
  <c r="V683" i="10"/>
  <c r="F684" i="10"/>
  <c r="K684" i="10"/>
  <c r="L685" i="10"/>
  <c r="H513" i="9"/>
  <c r="E514" i="9"/>
  <c r="U634" i="12"/>
  <c r="V634" i="12"/>
  <c r="T634" i="12"/>
  <c r="E635" i="12"/>
  <c r="O635" i="12"/>
  <c r="O684" i="10"/>
  <c r="P684" i="10"/>
  <c r="S684" i="10"/>
  <c r="R684" i="10"/>
  <c r="Q684" i="10"/>
  <c r="M685" i="10"/>
  <c r="B685" i="10"/>
  <c r="M515" i="9"/>
  <c r="F514" i="9"/>
  <c r="K514" i="9"/>
  <c r="F635" i="12"/>
  <c r="K635" i="12"/>
  <c r="L636" i="12"/>
  <c r="Q635" i="12"/>
  <c r="P635" i="12"/>
  <c r="M636" i="12"/>
  <c r="S635" i="12"/>
  <c r="R635" i="12"/>
  <c r="N686" i="10"/>
  <c r="G685" i="10"/>
  <c r="D684" i="10"/>
  <c r="C684" i="10"/>
  <c r="J686" i="10"/>
  <c r="L515" i="9"/>
  <c r="B515" i="9"/>
  <c r="B636" i="12"/>
  <c r="C635" i="12"/>
  <c r="T684" i="10"/>
  <c r="H684" i="10"/>
  <c r="U684" i="10"/>
  <c r="V684" i="10"/>
  <c r="F685" i="10"/>
  <c r="K685" i="10"/>
  <c r="L686" i="10"/>
  <c r="E685" i="10"/>
  <c r="G515" i="9"/>
  <c r="D514" i="9"/>
  <c r="N516" i="9"/>
  <c r="C514" i="9"/>
  <c r="J516" i="9"/>
  <c r="N637" i="12"/>
  <c r="J637" i="12"/>
  <c r="G636" i="12"/>
  <c r="D635" i="12"/>
  <c r="T635" i="12"/>
  <c r="E636" i="12"/>
  <c r="H635" i="12"/>
  <c r="U635" i="12"/>
  <c r="V635" i="12"/>
  <c r="O685" i="10"/>
  <c r="Q685" i="10"/>
  <c r="P685" i="10"/>
  <c r="R685" i="10"/>
  <c r="S685" i="10"/>
  <c r="M686" i="10"/>
  <c r="B686" i="10"/>
  <c r="E515" i="9"/>
  <c r="H514" i="9"/>
  <c r="P636" i="12"/>
  <c r="R636" i="12"/>
  <c r="F636" i="12"/>
  <c r="K636" i="12"/>
  <c r="L637" i="12"/>
  <c r="Q636" i="12"/>
  <c r="O636" i="12"/>
  <c r="M637" i="12"/>
  <c r="S636" i="12"/>
  <c r="N687" i="10"/>
  <c r="D685" i="10"/>
  <c r="G686" i="10"/>
  <c r="C685" i="10"/>
  <c r="J687" i="10"/>
  <c r="F515" i="9"/>
  <c r="K515" i="9"/>
  <c r="M516" i="9"/>
  <c r="B637" i="12"/>
  <c r="N638" i="12"/>
  <c r="L516" i="9"/>
  <c r="B516" i="9"/>
  <c r="T685" i="10"/>
  <c r="E686" i="10"/>
  <c r="H685" i="10"/>
  <c r="U685" i="10"/>
  <c r="V685" i="10"/>
  <c r="F686" i="10"/>
  <c r="K686" i="10"/>
  <c r="L687" i="10"/>
  <c r="G637" i="12"/>
  <c r="D636" i="12"/>
  <c r="C636" i="12"/>
  <c r="T636" i="12"/>
  <c r="J638" i="12"/>
  <c r="E637" i="12"/>
  <c r="S686" i="10"/>
  <c r="P686" i="10"/>
  <c r="Q686" i="10"/>
  <c r="O686" i="10"/>
  <c r="R686" i="10"/>
  <c r="M687" i="10"/>
  <c r="B687" i="10"/>
  <c r="G516" i="9"/>
  <c r="D515" i="9"/>
  <c r="N517" i="9"/>
  <c r="C515" i="9"/>
  <c r="J517" i="9"/>
  <c r="U636" i="12"/>
  <c r="V636" i="12"/>
  <c r="H636" i="12"/>
  <c r="R637" i="12"/>
  <c r="S637" i="12"/>
  <c r="M638" i="12"/>
  <c r="P637" i="12"/>
  <c r="F637" i="12"/>
  <c r="K637" i="12"/>
  <c r="L638" i="12"/>
  <c r="O637" i="12"/>
  <c r="Q637" i="12"/>
  <c r="D686" i="10"/>
  <c r="N688" i="10"/>
  <c r="G687" i="10"/>
  <c r="J688" i="10"/>
  <c r="C686" i="10"/>
  <c r="E516" i="9"/>
  <c r="H515" i="9"/>
  <c r="B638" i="12"/>
  <c r="D637" i="12"/>
  <c r="F516" i="9"/>
  <c r="K516" i="9"/>
  <c r="M517" i="9"/>
  <c r="E687" i="10"/>
  <c r="T686" i="10"/>
  <c r="H686" i="10"/>
  <c r="U686" i="10"/>
  <c r="V686" i="10"/>
  <c r="F687" i="10"/>
  <c r="K687" i="10"/>
  <c r="L688" i="10"/>
  <c r="G638" i="12"/>
  <c r="C637" i="12"/>
  <c r="J639" i="12"/>
  <c r="N639" i="12"/>
  <c r="H637" i="12"/>
  <c r="U637" i="12"/>
  <c r="V637" i="12"/>
  <c r="T637" i="12"/>
  <c r="E638" i="12"/>
  <c r="R687" i="10"/>
  <c r="P687" i="10"/>
  <c r="Q687" i="10"/>
  <c r="S687" i="10"/>
  <c r="M688" i="10"/>
  <c r="B688" i="10"/>
  <c r="O687" i="10"/>
  <c r="B517" i="9"/>
  <c r="L517" i="9"/>
  <c r="O638" i="12"/>
  <c r="S638" i="12"/>
  <c r="F638" i="12"/>
  <c r="K638" i="12"/>
  <c r="L639" i="12"/>
  <c r="M639" i="12"/>
  <c r="P638" i="12"/>
  <c r="R638" i="12"/>
  <c r="Q638" i="12"/>
  <c r="N689" i="10"/>
  <c r="D687" i="10"/>
  <c r="G688" i="10"/>
  <c r="J689" i="10"/>
  <c r="C687" i="10"/>
  <c r="G517" i="9"/>
  <c r="N518" i="9"/>
  <c r="D516" i="9"/>
  <c r="C516" i="9"/>
  <c r="J518" i="9"/>
  <c r="B639" i="12"/>
  <c r="G639" i="12"/>
  <c r="T687" i="10"/>
  <c r="E688" i="10"/>
  <c r="H687" i="10"/>
  <c r="U687" i="10"/>
  <c r="V687" i="10"/>
  <c r="F688" i="10"/>
  <c r="K688" i="10"/>
  <c r="L689" i="10"/>
  <c r="H516" i="9"/>
  <c r="E517" i="9"/>
  <c r="D638" i="12"/>
  <c r="J640" i="12"/>
  <c r="C638" i="12"/>
  <c r="N640" i="12"/>
  <c r="O688" i="10"/>
  <c r="R688" i="10"/>
  <c r="P688" i="10"/>
  <c r="M689" i="10"/>
  <c r="B689" i="10"/>
  <c r="S688" i="10"/>
  <c r="Q688" i="10"/>
  <c r="M518" i="9"/>
  <c r="F517" i="9"/>
  <c r="K517" i="9"/>
  <c r="T638" i="12"/>
  <c r="U638" i="12"/>
  <c r="V638" i="12"/>
  <c r="H638" i="12"/>
  <c r="E639" i="12"/>
  <c r="N690" i="10"/>
  <c r="G689" i="10"/>
  <c r="D688" i="10"/>
  <c r="J690" i="10"/>
  <c r="C688" i="10"/>
  <c r="L518" i="9"/>
  <c r="B518" i="9"/>
  <c r="R639" i="12"/>
  <c r="O639" i="12"/>
  <c r="F639" i="12"/>
  <c r="K639" i="12"/>
  <c r="L640" i="12"/>
  <c r="M640" i="12"/>
  <c r="S639" i="12"/>
  <c r="P639" i="12"/>
  <c r="Q639" i="12"/>
  <c r="N519" i="9"/>
  <c r="G518" i="9"/>
  <c r="D517" i="9"/>
  <c r="C517" i="9"/>
  <c r="J519" i="9"/>
  <c r="T688" i="10"/>
  <c r="E689" i="10"/>
  <c r="H688" i="10"/>
  <c r="U688" i="10"/>
  <c r="V688" i="10"/>
  <c r="F689" i="10"/>
  <c r="K689" i="10"/>
  <c r="L690" i="10"/>
  <c r="B640" i="12"/>
  <c r="C639" i="12"/>
  <c r="H639" i="12"/>
  <c r="Q689" i="10"/>
  <c r="P689" i="10"/>
  <c r="M690" i="10"/>
  <c r="B690" i="10"/>
  <c r="S689" i="10"/>
  <c r="O689" i="10"/>
  <c r="R689" i="10"/>
  <c r="H517" i="9"/>
  <c r="E518" i="9"/>
  <c r="G640" i="12"/>
  <c r="T639" i="12"/>
  <c r="E640" i="12"/>
  <c r="D639" i="12"/>
  <c r="J641" i="12"/>
  <c r="N641" i="12"/>
  <c r="U639" i="12"/>
  <c r="V639" i="12"/>
  <c r="N691" i="10"/>
  <c r="D689" i="10"/>
  <c r="G690" i="10"/>
  <c r="J691" i="10"/>
  <c r="C689" i="10"/>
  <c r="M519" i="9"/>
  <c r="F518" i="9"/>
  <c r="K518" i="9"/>
  <c r="R640" i="12"/>
  <c r="S640" i="12"/>
  <c r="O640" i="12"/>
  <c r="F640" i="12"/>
  <c r="K640" i="12"/>
  <c r="L641" i="12"/>
  <c r="P640" i="12"/>
  <c r="M641" i="12"/>
  <c r="Q640" i="12"/>
  <c r="L519" i="9"/>
  <c r="B519" i="9"/>
  <c r="T689" i="10"/>
  <c r="H689" i="10"/>
  <c r="E690" i="10"/>
  <c r="U689" i="10"/>
  <c r="V689" i="10"/>
  <c r="F690" i="10"/>
  <c r="K690" i="10"/>
  <c r="L691" i="10"/>
  <c r="B641" i="12"/>
  <c r="J642" i="12"/>
  <c r="S690" i="10"/>
  <c r="P690" i="10"/>
  <c r="R690" i="10"/>
  <c r="O690" i="10"/>
  <c r="Q690" i="10"/>
  <c r="M691" i="10"/>
  <c r="B691" i="10"/>
  <c r="D518" i="9"/>
  <c r="N520" i="9"/>
  <c r="G519" i="9"/>
  <c r="C518" i="9"/>
  <c r="J520" i="9"/>
  <c r="C640" i="12"/>
  <c r="T640" i="12"/>
  <c r="N642" i="12"/>
  <c r="D640" i="12"/>
  <c r="G641" i="12"/>
  <c r="D690" i="10"/>
  <c r="N692" i="10"/>
  <c r="G691" i="10"/>
  <c r="C690" i="10"/>
  <c r="J692" i="10"/>
  <c r="H518" i="9"/>
  <c r="E519" i="9"/>
  <c r="H640" i="12"/>
  <c r="U640" i="12"/>
  <c r="V640" i="12"/>
  <c r="E641" i="12"/>
  <c r="R641" i="12"/>
  <c r="E691" i="10"/>
  <c r="T690" i="10"/>
  <c r="H690" i="10"/>
  <c r="U690" i="10"/>
  <c r="V690" i="10"/>
  <c r="F691" i="10"/>
  <c r="K691" i="10"/>
  <c r="L692" i="10"/>
  <c r="M520" i="9"/>
  <c r="F519" i="9"/>
  <c r="K519" i="9"/>
  <c r="M642" i="12"/>
  <c r="F641" i="12"/>
  <c r="K641" i="12"/>
  <c r="L642" i="12"/>
  <c r="Q641" i="12"/>
  <c r="O641" i="12"/>
  <c r="S641" i="12"/>
  <c r="P641" i="12"/>
  <c r="B520" i="9"/>
  <c r="L520" i="9"/>
  <c r="O691" i="10"/>
  <c r="M692" i="10"/>
  <c r="B692" i="10"/>
  <c r="P691" i="10"/>
  <c r="R691" i="10"/>
  <c r="Q691" i="10"/>
  <c r="S691" i="10"/>
  <c r="B642" i="12"/>
  <c r="D641" i="12"/>
  <c r="D691" i="10"/>
  <c r="N693" i="10"/>
  <c r="G692" i="10"/>
  <c r="C691" i="10"/>
  <c r="J693" i="10"/>
  <c r="G520" i="9"/>
  <c r="D519" i="9"/>
  <c r="N521" i="9"/>
  <c r="C519" i="9"/>
  <c r="J521" i="9"/>
  <c r="N643" i="12"/>
  <c r="J643" i="12"/>
  <c r="G642" i="12"/>
  <c r="C641" i="12"/>
  <c r="E642" i="12"/>
  <c r="F642" i="12"/>
  <c r="K642" i="12"/>
  <c r="L643" i="12"/>
  <c r="E692" i="10"/>
  <c r="T691" i="10"/>
  <c r="H691" i="10"/>
  <c r="U691" i="10"/>
  <c r="V691" i="10"/>
  <c r="F692" i="10"/>
  <c r="K692" i="10"/>
  <c r="L693" i="10"/>
  <c r="H519" i="9"/>
  <c r="E520" i="9"/>
  <c r="H641" i="12"/>
  <c r="U641" i="12"/>
  <c r="V641" i="12"/>
  <c r="T641" i="12"/>
  <c r="P642" i="12"/>
  <c r="Q642" i="12"/>
  <c r="R642" i="12"/>
  <c r="S642" i="12"/>
  <c r="M643" i="12"/>
  <c r="B643" i="12"/>
  <c r="N644" i="12"/>
  <c r="O642" i="12"/>
  <c r="F520" i="9"/>
  <c r="K520" i="9"/>
  <c r="M521" i="9"/>
  <c r="P692" i="10"/>
  <c r="O692" i="10"/>
  <c r="R692" i="10"/>
  <c r="S692" i="10"/>
  <c r="M693" i="10"/>
  <c r="B693" i="10"/>
  <c r="Q692" i="10"/>
  <c r="J644" i="12"/>
  <c r="G643" i="12"/>
  <c r="C642" i="12"/>
  <c r="E643" i="12"/>
  <c r="D642" i="12"/>
  <c r="H642" i="12"/>
  <c r="N694" i="10"/>
  <c r="D692" i="10"/>
  <c r="G693" i="10"/>
  <c r="C692" i="10"/>
  <c r="J694" i="10"/>
  <c r="L521" i="9"/>
  <c r="B521" i="9"/>
  <c r="T642" i="12"/>
  <c r="U642" i="12"/>
  <c r="V642" i="12"/>
  <c r="F643" i="12"/>
  <c r="K643" i="12"/>
  <c r="L644" i="12"/>
  <c r="R643" i="12"/>
  <c r="S643" i="12"/>
  <c r="Q643" i="12"/>
  <c r="P643" i="12"/>
  <c r="O643" i="12"/>
  <c r="M644" i="12"/>
  <c r="H692" i="10"/>
  <c r="E693" i="10"/>
  <c r="T692" i="10"/>
  <c r="U692" i="10"/>
  <c r="V692" i="10"/>
  <c r="F693" i="10"/>
  <c r="K693" i="10"/>
  <c r="L694" i="10"/>
  <c r="G521" i="9"/>
  <c r="D520" i="9"/>
  <c r="N522" i="9"/>
  <c r="C520" i="9"/>
  <c r="J522" i="9"/>
  <c r="B644" i="12"/>
  <c r="H520" i="9"/>
  <c r="E521" i="9"/>
  <c r="S693" i="10"/>
  <c r="P693" i="10"/>
  <c r="R693" i="10"/>
  <c r="M694" i="10"/>
  <c r="B694" i="10"/>
  <c r="Q693" i="10"/>
  <c r="O693" i="10"/>
  <c r="G644" i="12"/>
  <c r="N645" i="12"/>
  <c r="C643" i="12"/>
  <c r="D643" i="12"/>
  <c r="J645" i="12"/>
  <c r="G694" i="10"/>
  <c r="N695" i="10"/>
  <c r="D693" i="10"/>
  <c r="C693" i="10"/>
  <c r="J695" i="10"/>
  <c r="F521" i="9"/>
  <c r="K521" i="9"/>
  <c r="M522" i="9"/>
  <c r="T643" i="12"/>
  <c r="U643" i="12"/>
  <c r="V643" i="12"/>
  <c r="E644" i="12"/>
  <c r="H643" i="12"/>
  <c r="H693" i="10"/>
  <c r="T693" i="10"/>
  <c r="E694" i="10"/>
  <c r="U693" i="10"/>
  <c r="V693" i="10"/>
  <c r="F694" i="10"/>
  <c r="K694" i="10"/>
  <c r="L695" i="10"/>
  <c r="L522" i="9"/>
  <c r="B522" i="9"/>
  <c r="F644" i="12"/>
  <c r="K644" i="12"/>
  <c r="L645" i="12"/>
  <c r="P644" i="12"/>
  <c r="O644" i="12"/>
  <c r="R644" i="12"/>
  <c r="Q644" i="12"/>
  <c r="S644" i="12"/>
  <c r="M645" i="12"/>
  <c r="N523" i="9"/>
  <c r="D521" i="9"/>
  <c r="G522" i="9"/>
  <c r="C521" i="9"/>
  <c r="J523" i="9"/>
  <c r="S694" i="10"/>
  <c r="R694" i="10"/>
  <c r="M695" i="10"/>
  <c r="B695" i="10"/>
  <c r="Q694" i="10"/>
  <c r="O694" i="10"/>
  <c r="P694" i="10"/>
  <c r="B645" i="12"/>
  <c r="D694" i="10"/>
  <c r="N696" i="10"/>
  <c r="G695" i="10"/>
  <c r="J696" i="10"/>
  <c r="C694" i="10"/>
  <c r="H521" i="9"/>
  <c r="E522" i="9"/>
  <c r="J646" i="12"/>
  <c r="G645" i="12"/>
  <c r="D644" i="12"/>
  <c r="C644" i="12"/>
  <c r="N646" i="12"/>
  <c r="E695" i="10"/>
  <c r="H694" i="10"/>
  <c r="T694" i="10"/>
  <c r="U694" i="10"/>
  <c r="V694" i="10"/>
  <c r="F695" i="10"/>
  <c r="K695" i="10"/>
  <c r="L696" i="10"/>
  <c r="F522" i="9"/>
  <c r="K522" i="9"/>
  <c r="M523" i="9"/>
  <c r="T644" i="12"/>
  <c r="E645" i="12"/>
  <c r="U644" i="12"/>
  <c r="V644" i="12"/>
  <c r="H644" i="12"/>
  <c r="L523" i="9"/>
  <c r="B523" i="9"/>
  <c r="O695" i="10"/>
  <c r="R695" i="10"/>
  <c r="M696" i="10"/>
  <c r="B696" i="10"/>
  <c r="Q695" i="10"/>
  <c r="S695" i="10"/>
  <c r="P695" i="10"/>
  <c r="F645" i="12"/>
  <c r="K645" i="12"/>
  <c r="L646" i="12"/>
  <c r="Q645" i="12"/>
  <c r="O645" i="12"/>
  <c r="S645" i="12"/>
  <c r="R645" i="12"/>
  <c r="P645" i="12"/>
  <c r="M646" i="12"/>
  <c r="N697" i="10"/>
  <c r="G696" i="10"/>
  <c r="D695" i="10"/>
  <c r="C695" i="10"/>
  <c r="J697" i="10"/>
  <c r="N524" i="9"/>
  <c r="D522" i="9"/>
  <c r="G523" i="9"/>
  <c r="C522" i="9"/>
  <c r="J524" i="9"/>
  <c r="B646" i="12"/>
  <c r="U695" i="10"/>
  <c r="V695" i="10"/>
  <c r="F696" i="10"/>
  <c r="K696" i="10"/>
  <c r="L697" i="10"/>
  <c r="H695" i="10"/>
  <c r="T695" i="10"/>
  <c r="E696" i="10"/>
  <c r="E523" i="9"/>
  <c r="H522" i="9"/>
  <c r="D645" i="12"/>
  <c r="C645" i="12"/>
  <c r="G646" i="12"/>
  <c r="N647" i="12"/>
  <c r="J647" i="12"/>
  <c r="Q696" i="10"/>
  <c r="S696" i="10"/>
  <c r="P696" i="10"/>
  <c r="M697" i="10"/>
  <c r="B697" i="10"/>
  <c r="O696" i="10"/>
  <c r="R696" i="10"/>
  <c r="M524" i="9"/>
  <c r="F523" i="9"/>
  <c r="K523" i="9"/>
  <c r="T645" i="12"/>
  <c r="U645" i="12"/>
  <c r="V645" i="12"/>
  <c r="H645" i="12"/>
  <c r="E646" i="12"/>
  <c r="D696" i="10"/>
  <c r="G697" i="10"/>
  <c r="N698" i="10"/>
  <c r="C696" i="10"/>
  <c r="J698" i="10"/>
  <c r="B524" i="9"/>
  <c r="L524" i="9"/>
  <c r="M647" i="12"/>
  <c r="S646" i="12"/>
  <c r="R646" i="12"/>
  <c r="P646" i="12"/>
  <c r="Q646" i="12"/>
  <c r="O646" i="12"/>
  <c r="F646" i="12"/>
  <c r="K646" i="12"/>
  <c r="L647" i="12"/>
  <c r="T696" i="10"/>
  <c r="E697" i="10"/>
  <c r="H696" i="10"/>
  <c r="U696" i="10"/>
  <c r="V696" i="10"/>
  <c r="F697" i="10"/>
  <c r="K697" i="10"/>
  <c r="L698" i="10"/>
  <c r="G524" i="9"/>
  <c r="N525" i="9"/>
  <c r="D523" i="9"/>
  <c r="C523" i="9"/>
  <c r="J525" i="9"/>
  <c r="B647" i="12"/>
  <c r="G647" i="12"/>
  <c r="S697" i="10"/>
  <c r="O697" i="10"/>
  <c r="M698" i="10"/>
  <c r="B698" i="10"/>
  <c r="Q697" i="10"/>
  <c r="P697" i="10"/>
  <c r="R697" i="10"/>
  <c r="E524" i="9"/>
  <c r="H523" i="9"/>
  <c r="N648" i="12"/>
  <c r="J648" i="12"/>
  <c r="D646" i="12"/>
  <c r="C646" i="12"/>
  <c r="E647" i="12"/>
  <c r="G698" i="10"/>
  <c r="N699" i="10"/>
  <c r="D697" i="10"/>
  <c r="C697" i="10"/>
  <c r="J699" i="10"/>
  <c r="F524" i="9"/>
  <c r="K524" i="9"/>
  <c r="M525" i="9"/>
  <c r="H646" i="12"/>
  <c r="T646" i="12"/>
  <c r="U646" i="12"/>
  <c r="V646" i="12"/>
  <c r="P647" i="12"/>
  <c r="F647" i="12"/>
  <c r="K647" i="12"/>
  <c r="L648" i="12"/>
  <c r="Q647" i="12"/>
  <c r="O647" i="12"/>
  <c r="M648" i="12"/>
  <c r="R647" i="12"/>
  <c r="S647" i="12"/>
  <c r="L525" i="9"/>
  <c r="B525" i="9"/>
  <c r="H697" i="10"/>
  <c r="E698" i="10"/>
  <c r="T697" i="10"/>
  <c r="U697" i="10"/>
  <c r="V697" i="10"/>
  <c r="F698" i="10"/>
  <c r="K698" i="10"/>
  <c r="L699" i="10"/>
  <c r="B648" i="12"/>
  <c r="D647" i="12"/>
  <c r="R698" i="10"/>
  <c r="M699" i="10"/>
  <c r="B699" i="10"/>
  <c r="Q698" i="10"/>
  <c r="S698" i="10"/>
  <c r="O698" i="10"/>
  <c r="P698" i="10"/>
  <c r="N526" i="9"/>
  <c r="D524" i="9"/>
  <c r="G525" i="9"/>
  <c r="C524" i="9"/>
  <c r="J526" i="9"/>
  <c r="G648" i="12"/>
  <c r="C647" i="12"/>
  <c r="J649" i="12"/>
  <c r="N649" i="12"/>
  <c r="H647" i="12"/>
  <c r="T647" i="12"/>
  <c r="U647" i="12"/>
  <c r="V647" i="12"/>
  <c r="E648" i="12"/>
  <c r="N700" i="10"/>
  <c r="G699" i="10"/>
  <c r="D698" i="10"/>
  <c r="C698" i="10"/>
  <c r="J700" i="10"/>
  <c r="H524" i="9"/>
  <c r="E525" i="9"/>
  <c r="Q648" i="12"/>
  <c r="M649" i="12"/>
  <c r="F648" i="12"/>
  <c r="K648" i="12"/>
  <c r="L649" i="12"/>
  <c r="B649" i="12"/>
  <c r="R648" i="12"/>
  <c r="S648" i="12"/>
  <c r="P648" i="12"/>
  <c r="O648" i="12"/>
  <c r="H698" i="10"/>
  <c r="T698" i="10"/>
  <c r="E699" i="10"/>
  <c r="U698" i="10"/>
  <c r="V698" i="10"/>
  <c r="F699" i="10"/>
  <c r="K699" i="10"/>
  <c r="L700" i="10"/>
  <c r="M526" i="9"/>
  <c r="F525" i="9"/>
  <c r="K525" i="9"/>
  <c r="C648" i="12"/>
  <c r="D648" i="12"/>
  <c r="J650" i="12"/>
  <c r="G649" i="12"/>
  <c r="N650" i="12"/>
  <c r="L526" i="9"/>
  <c r="B526" i="9"/>
  <c r="M700" i="10"/>
  <c r="B700" i="10"/>
  <c r="P699" i="10"/>
  <c r="R699" i="10"/>
  <c r="Q699" i="10"/>
  <c r="S699" i="10"/>
  <c r="O699" i="10"/>
  <c r="T648" i="12"/>
  <c r="E649" i="12"/>
  <c r="H648" i="12"/>
  <c r="U648" i="12"/>
  <c r="V648" i="12"/>
  <c r="N701" i="10"/>
  <c r="G700" i="10"/>
  <c r="D699" i="10"/>
  <c r="J701" i="10"/>
  <c r="C699" i="10"/>
  <c r="C701" i="10"/>
  <c r="D525" i="9"/>
  <c r="N527" i="9"/>
  <c r="G526" i="9"/>
  <c r="C525" i="9"/>
  <c r="J527" i="9"/>
  <c r="R649" i="12"/>
  <c r="Q649" i="12"/>
  <c r="S649" i="12"/>
  <c r="M650" i="12"/>
  <c r="F649" i="12"/>
  <c r="K649" i="12"/>
  <c r="L650" i="12"/>
  <c r="P649" i="12"/>
  <c r="O649" i="12"/>
  <c r="H701" i="10"/>
  <c r="T701" i="10"/>
  <c r="E700" i="10"/>
  <c r="H699" i="10"/>
  <c r="T699" i="10"/>
  <c r="U699" i="10"/>
  <c r="V699" i="10"/>
  <c r="F700" i="10"/>
  <c r="K700" i="10"/>
  <c r="L701" i="10"/>
  <c r="H525" i="9"/>
  <c r="E526" i="9"/>
  <c r="B650" i="12"/>
  <c r="D649" i="12"/>
  <c r="Q700" i="10"/>
  <c r="R700" i="10"/>
  <c r="O700" i="10"/>
  <c r="P700" i="10"/>
  <c r="M701" i="10"/>
  <c r="B701" i="10"/>
  <c r="S700" i="10"/>
  <c r="M527" i="9"/>
  <c r="F526" i="9"/>
  <c r="K526" i="9"/>
  <c r="G650" i="12"/>
  <c r="C649" i="12"/>
  <c r="H649" i="12"/>
  <c r="J651" i="12"/>
  <c r="N651" i="12"/>
  <c r="E650" i="12"/>
  <c r="T649" i="12"/>
  <c r="D701" i="10"/>
  <c r="D700" i="10"/>
  <c r="Y25" i="10"/>
  <c r="G701" i="10"/>
  <c r="Y12" i="10"/>
  <c r="C700" i="10"/>
  <c r="B527" i="9"/>
  <c r="L527" i="9"/>
  <c r="U649" i="12"/>
  <c r="V649" i="12"/>
  <c r="P650" i="12"/>
  <c r="M651" i="12"/>
  <c r="S650" i="12"/>
  <c r="F650" i="12"/>
  <c r="K650" i="12"/>
  <c r="L651" i="12"/>
  <c r="R650" i="12"/>
  <c r="O650" i="12"/>
  <c r="Q650" i="12"/>
  <c r="G527" i="9"/>
  <c r="P12" i="9"/>
  <c r="N528" i="9"/>
  <c r="D526" i="9"/>
  <c r="C526" i="9"/>
  <c r="J528" i="9"/>
  <c r="T700" i="10"/>
  <c r="H700" i="10"/>
  <c r="E701" i="10"/>
  <c r="U700" i="10"/>
  <c r="V700" i="10"/>
  <c r="F701" i="10"/>
  <c r="K701" i="10"/>
  <c r="B651" i="12"/>
  <c r="C650" i="12"/>
  <c r="J652" i="12"/>
  <c r="N652" i="12"/>
  <c r="E527" i="9"/>
  <c r="H526" i="9"/>
  <c r="Q701" i="10"/>
  <c r="R701" i="10"/>
  <c r="P701" i="10"/>
  <c r="S701" i="10"/>
  <c r="S1" i="10"/>
  <c r="O701" i="10"/>
  <c r="U701" i="10"/>
  <c r="V701" i="10"/>
  <c r="D650" i="12"/>
  <c r="G651" i="12"/>
  <c r="T650" i="12"/>
  <c r="H650" i="12"/>
  <c r="E651" i="12"/>
  <c r="U650" i="12"/>
  <c r="V650" i="12"/>
  <c r="O1" i="10"/>
  <c r="Y21" i="10"/>
  <c r="P1" i="10"/>
  <c r="Y22" i="10"/>
  <c r="R1" i="10"/>
  <c r="Y24" i="10"/>
  <c r="M528" i="9"/>
  <c r="F527" i="9"/>
  <c r="K527" i="9"/>
  <c r="Q1" i="10"/>
  <c r="Y23" i="10"/>
  <c r="O651" i="12"/>
  <c r="R651" i="12"/>
  <c r="Q651" i="12"/>
  <c r="M652" i="12"/>
  <c r="P651" i="12"/>
  <c r="S651" i="12"/>
  <c r="F651" i="12"/>
  <c r="K651" i="12"/>
  <c r="L652" i="12"/>
  <c r="B528" i="9"/>
  <c r="L528" i="9"/>
  <c r="B652" i="12"/>
  <c r="C651" i="12"/>
  <c r="D527" i="9"/>
  <c r="N529" i="9"/>
  <c r="G528" i="9"/>
  <c r="C527" i="9"/>
  <c r="J529" i="9"/>
  <c r="D651" i="12"/>
  <c r="J653" i="12"/>
  <c r="G652" i="12"/>
  <c r="N653" i="12"/>
  <c r="E652" i="12"/>
  <c r="U651" i="12"/>
  <c r="V651" i="12"/>
  <c r="H651" i="12"/>
  <c r="T651" i="12"/>
  <c r="H527" i="9"/>
  <c r="E528" i="9"/>
  <c r="M653" i="12"/>
  <c r="F652" i="12"/>
  <c r="K652" i="12"/>
  <c r="L653" i="12"/>
  <c r="P652" i="12"/>
  <c r="Q652" i="12"/>
  <c r="O652" i="12"/>
  <c r="R652" i="12"/>
  <c r="S652" i="12"/>
  <c r="F528" i="9"/>
  <c r="K528" i="9"/>
  <c r="M529" i="9"/>
  <c r="B653" i="12"/>
  <c r="C652" i="12"/>
  <c r="L529" i="9"/>
  <c r="B529" i="9"/>
  <c r="G653" i="12"/>
  <c r="J654" i="12"/>
  <c r="D652" i="12"/>
  <c r="N654" i="12"/>
  <c r="H652" i="12"/>
  <c r="E653" i="12"/>
  <c r="T652" i="12"/>
  <c r="U652" i="12"/>
  <c r="V652" i="12"/>
  <c r="D528" i="9"/>
  <c r="N530" i="9"/>
  <c r="G529" i="9"/>
  <c r="C528" i="9"/>
  <c r="J530" i="9"/>
  <c r="R653" i="12"/>
  <c r="O653" i="12"/>
  <c r="Q653" i="12"/>
  <c r="S653" i="12"/>
  <c r="P653" i="12"/>
  <c r="F653" i="12"/>
  <c r="K653" i="12"/>
  <c r="L654" i="12"/>
  <c r="M654" i="12"/>
  <c r="H528" i="9"/>
  <c r="E529" i="9"/>
  <c r="B654" i="12"/>
  <c r="D653" i="12"/>
  <c r="M530" i="9"/>
  <c r="F529" i="9"/>
  <c r="K529" i="9"/>
  <c r="J655" i="12"/>
  <c r="N655" i="12"/>
  <c r="G654" i="12"/>
  <c r="C653" i="12"/>
  <c r="E654" i="12"/>
  <c r="B530" i="9"/>
  <c r="L530" i="9"/>
  <c r="H653" i="12"/>
  <c r="U653" i="12"/>
  <c r="V653" i="12"/>
  <c r="T653" i="12"/>
  <c r="S654" i="12"/>
  <c r="R654" i="12"/>
  <c r="P654" i="12"/>
  <c r="O654" i="12"/>
  <c r="M655" i="12"/>
  <c r="F654" i="12"/>
  <c r="K654" i="12"/>
  <c r="L655" i="12"/>
  <c r="Q654" i="12"/>
  <c r="D529" i="9"/>
  <c r="G530" i="9"/>
  <c r="N531" i="9"/>
  <c r="C529" i="9"/>
  <c r="J531" i="9"/>
  <c r="B655" i="12"/>
  <c r="C654" i="12"/>
  <c r="E530" i="9"/>
  <c r="H529" i="9"/>
  <c r="N656" i="12"/>
  <c r="D654" i="12"/>
  <c r="J656" i="12"/>
  <c r="G655" i="12"/>
  <c r="E655" i="12"/>
  <c r="U654" i="12"/>
  <c r="V654" i="12"/>
  <c r="H654" i="12"/>
  <c r="T654" i="12"/>
  <c r="M531" i="9"/>
  <c r="F530" i="9"/>
  <c r="K530" i="9"/>
  <c r="Q655" i="12"/>
  <c r="O655" i="12"/>
  <c r="F655" i="12"/>
  <c r="K655" i="12"/>
  <c r="L656" i="12"/>
  <c r="S655" i="12"/>
  <c r="P655" i="12"/>
  <c r="R655" i="12"/>
  <c r="M656" i="12"/>
  <c r="L531" i="9"/>
  <c r="B531" i="9"/>
  <c r="B656" i="12"/>
  <c r="N657" i="12"/>
  <c r="G531" i="9"/>
  <c r="N532" i="9"/>
  <c r="D530" i="9"/>
  <c r="C530" i="9"/>
  <c r="J532" i="9"/>
  <c r="G656" i="12"/>
  <c r="J657" i="12"/>
  <c r="C655" i="12"/>
  <c r="U655" i="12"/>
  <c r="V655" i="12"/>
  <c r="D655" i="12"/>
  <c r="H530" i="9"/>
  <c r="E531" i="9"/>
  <c r="T655" i="12"/>
  <c r="E656" i="12"/>
  <c r="M657" i="12"/>
  <c r="H655" i="12"/>
  <c r="F531" i="9"/>
  <c r="K531" i="9"/>
  <c r="M532" i="9"/>
  <c r="P656" i="12"/>
  <c r="S656" i="12"/>
  <c r="O656" i="12"/>
  <c r="R656" i="12"/>
  <c r="F656" i="12"/>
  <c r="K656" i="12"/>
  <c r="L657" i="12"/>
  <c r="B657" i="12"/>
  <c r="C656" i="12"/>
  <c r="Q656" i="12"/>
  <c r="L532" i="9"/>
  <c r="B532" i="9"/>
  <c r="N658" i="12"/>
  <c r="J658" i="12"/>
  <c r="D656" i="12"/>
  <c r="G657" i="12"/>
  <c r="E657" i="12"/>
  <c r="U656" i="12"/>
  <c r="V656" i="12"/>
  <c r="H656" i="12"/>
  <c r="T656" i="12"/>
  <c r="D531" i="9"/>
  <c r="N533" i="9"/>
  <c r="G532" i="9"/>
  <c r="C531" i="9"/>
  <c r="J533" i="9"/>
  <c r="S657" i="12"/>
  <c r="O657" i="12"/>
  <c r="R657" i="12"/>
  <c r="M658" i="12"/>
  <c r="Q657" i="12"/>
  <c r="P657" i="12"/>
  <c r="F657" i="12"/>
  <c r="K657" i="12"/>
  <c r="L658" i="12"/>
  <c r="B658" i="12"/>
  <c r="H531" i="9"/>
  <c r="E532" i="9"/>
  <c r="D657" i="12"/>
  <c r="J659" i="12"/>
  <c r="G658" i="12"/>
  <c r="N659" i="12"/>
  <c r="C657" i="12"/>
  <c r="M533" i="9"/>
  <c r="F532" i="9"/>
  <c r="K532" i="9"/>
  <c r="T657" i="12"/>
  <c r="H657" i="12"/>
  <c r="E658" i="12"/>
  <c r="U657" i="12"/>
  <c r="V657" i="12"/>
  <c r="B533" i="9"/>
  <c r="L533" i="9"/>
  <c r="O658" i="12"/>
  <c r="R658" i="12"/>
  <c r="P658" i="12"/>
  <c r="M659" i="12"/>
  <c r="F658" i="12"/>
  <c r="K658" i="12"/>
  <c r="L659" i="12"/>
  <c r="Q658" i="12"/>
  <c r="S658" i="12"/>
  <c r="N534" i="9"/>
  <c r="D532" i="9"/>
  <c r="G533" i="9"/>
  <c r="C532" i="9"/>
  <c r="J534" i="9"/>
  <c r="B659" i="12"/>
  <c r="D658" i="12"/>
  <c r="J660" i="12"/>
  <c r="H532" i="9"/>
  <c r="E533" i="9"/>
  <c r="C658" i="12"/>
  <c r="N660" i="12"/>
  <c r="G659" i="12"/>
  <c r="T658" i="12"/>
  <c r="U658" i="12"/>
  <c r="V658" i="12"/>
  <c r="E659" i="12"/>
  <c r="H658" i="12"/>
  <c r="M534" i="9"/>
  <c r="F533" i="9"/>
  <c r="K533" i="9"/>
  <c r="Q659" i="12"/>
  <c r="S659" i="12"/>
  <c r="R659" i="12"/>
  <c r="O659" i="12"/>
  <c r="M660" i="12"/>
  <c r="P659" i="12"/>
  <c r="F659" i="12"/>
  <c r="K659" i="12"/>
  <c r="L660" i="12"/>
  <c r="B534" i="9"/>
  <c r="L534" i="9"/>
  <c r="B660" i="12"/>
  <c r="G660" i="12"/>
  <c r="G534" i="9"/>
  <c r="N535" i="9"/>
  <c r="D533" i="9"/>
  <c r="C533" i="9"/>
  <c r="J535" i="9"/>
  <c r="C659" i="12"/>
  <c r="U659" i="12"/>
  <c r="V659" i="12"/>
  <c r="D659" i="12"/>
  <c r="N661" i="12"/>
  <c r="J661" i="12"/>
  <c r="E534" i="9"/>
  <c r="H533" i="9"/>
  <c r="T659" i="12"/>
  <c r="H659" i="12"/>
  <c r="E660" i="12"/>
  <c r="S660" i="12"/>
  <c r="M535" i="9"/>
  <c r="F534" i="9"/>
  <c r="K534" i="9"/>
  <c r="M661" i="12"/>
  <c r="O660" i="12"/>
  <c r="F660" i="12"/>
  <c r="K660" i="12"/>
  <c r="L661" i="12"/>
  <c r="R660" i="12"/>
  <c r="Q660" i="12"/>
  <c r="P660" i="12"/>
  <c r="L535" i="9"/>
  <c r="B535" i="9"/>
  <c r="B661" i="12"/>
  <c r="C660" i="12"/>
  <c r="E661" i="12"/>
  <c r="N536" i="9"/>
  <c r="G535" i="9"/>
  <c r="D534" i="9"/>
  <c r="C534" i="9"/>
  <c r="J536" i="9"/>
  <c r="U660" i="12"/>
  <c r="V660" i="12"/>
  <c r="H660" i="12"/>
  <c r="T660" i="12"/>
  <c r="N662" i="12"/>
  <c r="D660" i="12"/>
  <c r="G661" i="12"/>
  <c r="R661" i="12"/>
  <c r="J662" i="12"/>
  <c r="F661" i="12"/>
  <c r="K661" i="12"/>
  <c r="L662" i="12"/>
  <c r="M662" i="12"/>
  <c r="H534" i="9"/>
  <c r="E535" i="9"/>
  <c r="P661" i="12"/>
  <c r="Q661" i="12"/>
  <c r="S661" i="12"/>
  <c r="O661" i="12"/>
  <c r="B662" i="12"/>
  <c r="M536" i="9"/>
  <c r="F535" i="9"/>
  <c r="K535" i="9"/>
  <c r="D661" i="12"/>
  <c r="G662" i="12"/>
  <c r="C661" i="12"/>
  <c r="N663" i="12"/>
  <c r="J663" i="12"/>
  <c r="L536" i="9"/>
  <c r="B536" i="9"/>
  <c r="U661" i="12"/>
  <c r="V661" i="12"/>
  <c r="H661" i="12"/>
  <c r="T661" i="12"/>
  <c r="E662" i="12"/>
  <c r="D535" i="9"/>
  <c r="N537" i="9"/>
  <c r="G536" i="9"/>
  <c r="C535" i="9"/>
  <c r="J537" i="9"/>
  <c r="O662" i="12"/>
  <c r="P662" i="12"/>
  <c r="S662" i="12"/>
  <c r="Q662" i="12"/>
  <c r="M663" i="12"/>
  <c r="F662" i="12"/>
  <c r="K662" i="12"/>
  <c r="L663" i="12"/>
  <c r="R662" i="12"/>
  <c r="E536" i="9"/>
  <c r="H535" i="9"/>
  <c r="B663" i="12"/>
  <c r="D662" i="12"/>
  <c r="M537" i="9"/>
  <c r="F536" i="9"/>
  <c r="K536" i="9"/>
  <c r="J664" i="12"/>
  <c r="G663" i="12"/>
  <c r="C662" i="12"/>
  <c r="N664" i="12"/>
  <c r="T662" i="12"/>
  <c r="E663" i="12"/>
  <c r="H662" i="12"/>
  <c r="U662" i="12"/>
  <c r="V662" i="12"/>
  <c r="L537" i="9"/>
  <c r="B537" i="9"/>
  <c r="P663" i="12"/>
  <c r="Q663" i="12"/>
  <c r="M664" i="12"/>
  <c r="R663" i="12"/>
  <c r="F663" i="12"/>
  <c r="K663" i="12"/>
  <c r="L664" i="12"/>
  <c r="O663" i="12"/>
  <c r="S663" i="12"/>
  <c r="N538" i="9"/>
  <c r="D536" i="9"/>
  <c r="G537" i="9"/>
  <c r="C536" i="9"/>
  <c r="J538" i="9"/>
  <c r="B664" i="12"/>
  <c r="J665" i="12"/>
  <c r="E537" i="9"/>
  <c r="H536" i="9"/>
  <c r="G664" i="12"/>
  <c r="D663" i="12"/>
  <c r="C663" i="12"/>
  <c r="U663" i="12"/>
  <c r="V663" i="12"/>
  <c r="N665" i="12"/>
  <c r="H663" i="12"/>
  <c r="M538" i="9"/>
  <c r="F537" i="9"/>
  <c r="K537" i="9"/>
  <c r="T663" i="12"/>
  <c r="E664" i="12"/>
  <c r="S664" i="12"/>
  <c r="L538" i="9"/>
  <c r="B538" i="9"/>
  <c r="Q664" i="12"/>
  <c r="P664" i="12"/>
  <c r="R664" i="12"/>
  <c r="O664" i="12"/>
  <c r="F664" i="12"/>
  <c r="K664" i="12"/>
  <c r="L665" i="12"/>
  <c r="M665" i="12"/>
  <c r="G538" i="9"/>
  <c r="D537" i="9"/>
  <c r="N539" i="9"/>
  <c r="C537" i="9"/>
  <c r="J539" i="9"/>
  <c r="B665" i="12"/>
  <c r="D664" i="12"/>
  <c r="H537" i="9"/>
  <c r="E538" i="9"/>
  <c r="N666" i="12"/>
  <c r="J666" i="12"/>
  <c r="C664" i="12"/>
  <c r="U664" i="12"/>
  <c r="V664" i="12"/>
  <c r="G665" i="12"/>
  <c r="M539" i="9"/>
  <c r="F538" i="9"/>
  <c r="K538" i="9"/>
  <c r="E665" i="12"/>
  <c r="H664" i="12"/>
  <c r="T664" i="12"/>
  <c r="B539" i="9"/>
  <c r="L539" i="9"/>
  <c r="M666" i="12"/>
  <c r="O665" i="12"/>
  <c r="R665" i="12"/>
  <c r="P665" i="12"/>
  <c r="Q665" i="12"/>
  <c r="S665" i="12"/>
  <c r="F665" i="12"/>
  <c r="K665" i="12"/>
  <c r="L666" i="12"/>
  <c r="B666" i="12"/>
  <c r="J667" i="12"/>
  <c r="N540" i="9"/>
  <c r="G539" i="9"/>
  <c r="D538" i="9"/>
  <c r="C538" i="9"/>
  <c r="J540" i="9"/>
  <c r="D665" i="12"/>
  <c r="C665" i="12"/>
  <c r="T665" i="12"/>
  <c r="G666" i="12"/>
  <c r="N667" i="12"/>
  <c r="H665" i="12"/>
  <c r="U665" i="12"/>
  <c r="V665" i="12"/>
  <c r="E666" i="12"/>
  <c r="E539" i="9"/>
  <c r="H538" i="9"/>
  <c r="S666" i="12"/>
  <c r="M667" i="12"/>
  <c r="P666" i="12"/>
  <c r="F666" i="12"/>
  <c r="K666" i="12"/>
  <c r="L667" i="12"/>
  <c r="R666" i="12"/>
  <c r="O666" i="12"/>
  <c r="Q666" i="12"/>
  <c r="F539" i="9"/>
  <c r="K539" i="9"/>
  <c r="M540" i="9"/>
  <c r="B667" i="12"/>
  <c r="C666" i="12"/>
  <c r="T666" i="12"/>
  <c r="L540" i="9"/>
  <c r="B540" i="9"/>
  <c r="H666" i="12"/>
  <c r="U666" i="12"/>
  <c r="V666" i="12"/>
  <c r="E667" i="12"/>
  <c r="F667" i="12"/>
  <c r="K667" i="12"/>
  <c r="L668" i="12"/>
  <c r="N668" i="12"/>
  <c r="D666" i="12"/>
  <c r="G667" i="12"/>
  <c r="J668" i="12"/>
  <c r="G540" i="9"/>
  <c r="N541" i="9"/>
  <c r="D539" i="9"/>
  <c r="C539" i="9"/>
  <c r="J541" i="9"/>
  <c r="M668" i="12"/>
  <c r="B668" i="12"/>
  <c r="O667" i="12"/>
  <c r="Q667" i="12"/>
  <c r="P667" i="12"/>
  <c r="R667" i="12"/>
  <c r="S667" i="12"/>
  <c r="E540" i="9"/>
  <c r="H539" i="9"/>
  <c r="J669" i="12"/>
  <c r="N669" i="12"/>
  <c r="D667" i="12"/>
  <c r="C667" i="12"/>
  <c r="E668" i="12"/>
  <c r="G668" i="12"/>
  <c r="F540" i="9"/>
  <c r="K540" i="9"/>
  <c r="M541" i="9"/>
  <c r="U667" i="12"/>
  <c r="V667" i="12"/>
  <c r="T667" i="12"/>
  <c r="H667" i="12"/>
  <c r="Q668" i="12"/>
  <c r="P668" i="12"/>
  <c r="F668" i="12"/>
  <c r="K668" i="12"/>
  <c r="L669" i="12"/>
  <c r="R668" i="12"/>
  <c r="O668" i="12"/>
  <c r="M669" i="12"/>
  <c r="S668" i="12"/>
  <c r="L541" i="9"/>
  <c r="B541" i="9"/>
  <c r="B669" i="12"/>
  <c r="N670" i="12"/>
  <c r="G541" i="9"/>
  <c r="N542" i="9"/>
  <c r="D540" i="9"/>
  <c r="C540" i="9"/>
  <c r="J542" i="9"/>
  <c r="D668" i="12"/>
  <c r="J670" i="12"/>
  <c r="G669" i="12"/>
  <c r="C668" i="12"/>
  <c r="U668" i="12"/>
  <c r="V668" i="12"/>
  <c r="E541" i="9"/>
  <c r="H540" i="9"/>
  <c r="H668" i="12"/>
  <c r="T668" i="12"/>
  <c r="E669" i="12"/>
  <c r="O669" i="12"/>
  <c r="F541" i="9"/>
  <c r="K541" i="9"/>
  <c r="M542" i="9"/>
  <c r="Q669" i="12"/>
  <c r="F669" i="12"/>
  <c r="K669" i="12"/>
  <c r="L670" i="12"/>
  <c r="S669" i="12"/>
  <c r="M670" i="12"/>
  <c r="P669" i="12"/>
  <c r="R669" i="12"/>
  <c r="B542" i="9"/>
  <c r="L542" i="9"/>
  <c r="B670" i="12"/>
  <c r="D669" i="12"/>
  <c r="N543" i="9"/>
  <c r="D541" i="9"/>
  <c r="G542" i="9"/>
  <c r="C541" i="9"/>
  <c r="J543" i="9"/>
  <c r="G670" i="12"/>
  <c r="J671" i="12"/>
  <c r="N671" i="12"/>
  <c r="C669" i="12"/>
  <c r="E542" i="9"/>
  <c r="H541" i="9"/>
  <c r="T669" i="12"/>
  <c r="E670" i="12"/>
  <c r="H669" i="12"/>
  <c r="U669" i="12"/>
  <c r="V669" i="12"/>
  <c r="F542" i="9"/>
  <c r="K542" i="9"/>
  <c r="M543" i="9"/>
  <c r="O670" i="12"/>
  <c r="P670" i="12"/>
  <c r="S670" i="12"/>
  <c r="R670" i="12"/>
  <c r="Q670" i="12"/>
  <c r="F670" i="12"/>
  <c r="K670" i="12"/>
  <c r="L671" i="12"/>
  <c r="M671" i="12"/>
  <c r="B543" i="9"/>
  <c r="L543" i="9"/>
  <c r="B671" i="12"/>
  <c r="J672" i="12"/>
  <c r="G543" i="9"/>
  <c r="D542" i="9"/>
  <c r="N544" i="9"/>
  <c r="C542" i="9"/>
  <c r="J544" i="9"/>
  <c r="G671" i="12"/>
  <c r="D670" i="12"/>
  <c r="N672" i="12"/>
  <c r="C670" i="12"/>
  <c r="E543" i="9"/>
  <c r="H542" i="9"/>
  <c r="E671" i="12"/>
  <c r="U670" i="12"/>
  <c r="V670" i="12"/>
  <c r="H670" i="12"/>
  <c r="T670" i="12"/>
  <c r="M544" i="9"/>
  <c r="F543" i="9"/>
  <c r="K543" i="9"/>
  <c r="M672" i="12"/>
  <c r="Q671" i="12"/>
  <c r="O671" i="12"/>
  <c r="S671" i="12"/>
  <c r="R671" i="12"/>
  <c r="F671" i="12"/>
  <c r="K671" i="12"/>
  <c r="L672" i="12"/>
  <c r="P671" i="12"/>
  <c r="B544" i="9"/>
  <c r="L544" i="9"/>
  <c r="B672" i="12"/>
  <c r="J673" i="12"/>
  <c r="D543" i="9"/>
  <c r="G544" i="9"/>
  <c r="N545" i="9"/>
  <c r="C543" i="9"/>
  <c r="J545" i="9"/>
  <c r="G672" i="12"/>
  <c r="N673" i="12"/>
  <c r="C671" i="12"/>
  <c r="T671" i="12"/>
  <c r="D671" i="12"/>
  <c r="H671" i="12"/>
  <c r="E544" i="9"/>
  <c r="H543" i="9"/>
  <c r="E672" i="12"/>
  <c r="P672" i="12"/>
  <c r="U671" i="12"/>
  <c r="V671" i="12"/>
  <c r="M545" i="9"/>
  <c r="F544" i="9"/>
  <c r="K544" i="9"/>
  <c r="M673" i="12"/>
  <c r="R672" i="12"/>
  <c r="O672" i="12"/>
  <c r="F672" i="12"/>
  <c r="K672" i="12"/>
  <c r="L673" i="12"/>
  <c r="S672" i="12"/>
  <c r="Q672" i="12"/>
  <c r="L545" i="9"/>
  <c r="B545" i="9"/>
  <c r="B673" i="12"/>
  <c r="D672" i="12"/>
  <c r="N546" i="9"/>
  <c r="G545" i="9"/>
  <c r="D544" i="9"/>
  <c r="C544" i="9"/>
  <c r="J546" i="9"/>
  <c r="J674" i="12"/>
  <c r="C672" i="12"/>
  <c r="H672" i="12"/>
  <c r="G673" i="12"/>
  <c r="N674" i="12"/>
  <c r="T672" i="12"/>
  <c r="E673" i="12"/>
  <c r="U672" i="12"/>
  <c r="V672" i="12"/>
  <c r="H544" i="9"/>
  <c r="E545" i="9"/>
  <c r="R673" i="12"/>
  <c r="F673" i="12"/>
  <c r="K673" i="12"/>
  <c r="L674" i="12"/>
  <c r="O673" i="12"/>
  <c r="P673" i="12"/>
  <c r="M674" i="12"/>
  <c r="S673" i="12"/>
  <c r="Q673" i="12"/>
  <c r="M546" i="9"/>
  <c r="F545" i="9"/>
  <c r="K545" i="9"/>
  <c r="B674" i="12"/>
  <c r="G674" i="12"/>
  <c r="L546" i="9"/>
  <c r="B546" i="9"/>
  <c r="C673" i="12"/>
  <c r="E674" i="12"/>
  <c r="S674" i="12"/>
  <c r="D673" i="12"/>
  <c r="N675" i="12"/>
  <c r="J675" i="12"/>
  <c r="H673" i="12"/>
  <c r="D545" i="9"/>
  <c r="G546" i="9"/>
  <c r="N547" i="9"/>
  <c r="C545" i="9"/>
  <c r="J547" i="9"/>
  <c r="P674" i="12"/>
  <c r="U673" i="12"/>
  <c r="V673" i="12"/>
  <c r="F674" i="12"/>
  <c r="K674" i="12"/>
  <c r="L675" i="12"/>
  <c r="T673" i="12"/>
  <c r="M675" i="12"/>
  <c r="O674" i="12"/>
  <c r="Q674" i="12"/>
  <c r="R674" i="12"/>
  <c r="H545" i="9"/>
  <c r="E546" i="9"/>
  <c r="B675" i="12"/>
  <c r="C674" i="12"/>
  <c r="M547" i="9"/>
  <c r="F546" i="9"/>
  <c r="K546" i="9"/>
  <c r="D674" i="12"/>
  <c r="N676" i="12"/>
  <c r="G675" i="12"/>
  <c r="J676" i="12"/>
  <c r="T674" i="12"/>
  <c r="E675" i="12"/>
  <c r="U674" i="12"/>
  <c r="V674" i="12"/>
  <c r="H674" i="12"/>
  <c r="L547" i="9"/>
  <c r="B547" i="9"/>
  <c r="O675" i="12"/>
  <c r="F675" i="12"/>
  <c r="K675" i="12"/>
  <c r="L676" i="12"/>
  <c r="M676" i="12"/>
  <c r="P675" i="12"/>
  <c r="R675" i="12"/>
  <c r="S675" i="12"/>
  <c r="Q675" i="12"/>
  <c r="D546" i="9"/>
  <c r="G547" i="9"/>
  <c r="N548" i="9"/>
  <c r="C546" i="9"/>
  <c r="J548" i="9"/>
  <c r="B676" i="12"/>
  <c r="C675" i="12"/>
  <c r="H546" i="9"/>
  <c r="E547" i="9"/>
  <c r="D675" i="12"/>
  <c r="G676" i="12"/>
  <c r="J677" i="12"/>
  <c r="N677" i="12"/>
  <c r="E676" i="12"/>
  <c r="T675" i="12"/>
  <c r="U675" i="12"/>
  <c r="V675" i="12"/>
  <c r="H675" i="12"/>
  <c r="F547" i="9"/>
  <c r="K547" i="9"/>
  <c r="M548" i="9"/>
  <c r="S676" i="12"/>
  <c r="Q676" i="12"/>
  <c r="M677" i="12"/>
  <c r="O676" i="12"/>
  <c r="P676" i="12"/>
  <c r="F676" i="12"/>
  <c r="K676" i="12"/>
  <c r="L677" i="12"/>
  <c r="B677" i="12"/>
  <c r="R676" i="12"/>
  <c r="L548" i="9"/>
  <c r="B548" i="9"/>
  <c r="G677" i="12"/>
  <c r="D676" i="12"/>
  <c r="J678" i="12"/>
  <c r="C676" i="12"/>
  <c r="N678" i="12"/>
  <c r="N549" i="9"/>
  <c r="D547" i="9"/>
  <c r="G548" i="9"/>
  <c r="C547" i="9"/>
  <c r="J549" i="9"/>
  <c r="T676" i="12"/>
  <c r="E677" i="12"/>
  <c r="H676" i="12"/>
  <c r="U676" i="12"/>
  <c r="V676" i="12"/>
  <c r="H547" i="9"/>
  <c r="E548" i="9"/>
  <c r="S677" i="12"/>
  <c r="R677" i="12"/>
  <c r="M678" i="12"/>
  <c r="P677" i="12"/>
  <c r="F677" i="12"/>
  <c r="K677" i="12"/>
  <c r="L678" i="12"/>
  <c r="B678" i="12"/>
  <c r="O677" i="12"/>
  <c r="Q677" i="12"/>
  <c r="M549" i="9"/>
  <c r="F548" i="9"/>
  <c r="K548" i="9"/>
  <c r="D677" i="12"/>
  <c r="C677" i="12"/>
  <c r="J679" i="12"/>
  <c r="N679" i="12"/>
  <c r="G678" i="12"/>
  <c r="L549" i="9"/>
  <c r="B549" i="9"/>
  <c r="H677" i="12"/>
  <c r="U677" i="12"/>
  <c r="V677" i="12"/>
  <c r="E678" i="12"/>
  <c r="T677" i="12"/>
  <c r="G549" i="9"/>
  <c r="D548" i="9"/>
  <c r="N550" i="9"/>
  <c r="C548" i="9"/>
  <c r="J550" i="9"/>
  <c r="O678" i="12"/>
  <c r="M679" i="12"/>
  <c r="R678" i="12"/>
  <c r="S678" i="12"/>
  <c r="F678" i="12"/>
  <c r="K678" i="12"/>
  <c r="L679" i="12"/>
  <c r="B679" i="12"/>
  <c r="D678" i="12"/>
  <c r="P678" i="12"/>
  <c r="Q678" i="12"/>
  <c r="H548" i="9"/>
  <c r="E549" i="9"/>
  <c r="N680" i="12"/>
  <c r="G679" i="12"/>
  <c r="C678" i="12"/>
  <c r="H678" i="12"/>
  <c r="J680" i="12"/>
  <c r="F549" i="9"/>
  <c r="K549" i="9"/>
  <c r="M550" i="9"/>
  <c r="U678" i="12"/>
  <c r="V678" i="12"/>
  <c r="T678" i="12"/>
  <c r="E679" i="12"/>
  <c r="F679" i="12"/>
  <c r="K679" i="12"/>
  <c r="L680" i="12"/>
  <c r="L550" i="9"/>
  <c r="B550" i="9"/>
  <c r="R679" i="12"/>
  <c r="S679" i="12"/>
  <c r="O679" i="12"/>
  <c r="Q679" i="12"/>
  <c r="P679" i="12"/>
  <c r="M680" i="12"/>
  <c r="B680" i="12"/>
  <c r="N681" i="12"/>
  <c r="N551" i="9"/>
  <c r="C549" i="9"/>
  <c r="D549" i="9"/>
  <c r="G550" i="9"/>
  <c r="J551" i="9"/>
  <c r="J681" i="12"/>
  <c r="G680" i="12"/>
  <c r="C679" i="12"/>
  <c r="D679" i="12"/>
  <c r="H549" i="9"/>
  <c r="E550" i="9"/>
  <c r="U679" i="12"/>
  <c r="V679" i="12"/>
  <c r="H679" i="12"/>
  <c r="E680" i="12"/>
  <c r="T679" i="12"/>
  <c r="F550" i="9"/>
  <c r="K550" i="9"/>
  <c r="M551" i="9"/>
  <c r="M681" i="12"/>
  <c r="F680" i="12"/>
  <c r="K680" i="12"/>
  <c r="L681" i="12"/>
  <c r="P680" i="12"/>
  <c r="R680" i="12"/>
  <c r="Q680" i="12"/>
  <c r="O680" i="12"/>
  <c r="S680" i="12"/>
  <c r="L551" i="9"/>
  <c r="B551" i="9"/>
  <c r="B681" i="12"/>
  <c r="D680" i="12"/>
  <c r="G551" i="9"/>
  <c r="D550" i="9"/>
  <c r="N552" i="9"/>
  <c r="C550" i="9"/>
  <c r="J552" i="9"/>
  <c r="N682" i="12"/>
  <c r="C680" i="12"/>
  <c r="T680" i="12"/>
  <c r="G681" i="12"/>
  <c r="J682" i="12"/>
  <c r="E551" i="9"/>
  <c r="H550" i="9"/>
  <c r="H680" i="12"/>
  <c r="E681" i="12"/>
  <c r="O681" i="12"/>
  <c r="U680" i="12"/>
  <c r="V680" i="12"/>
  <c r="F551" i="9"/>
  <c r="K551" i="9"/>
  <c r="M552" i="9"/>
  <c r="M682" i="12"/>
  <c r="S681" i="12"/>
  <c r="F681" i="12"/>
  <c r="K681" i="12"/>
  <c r="L682" i="12"/>
  <c r="R681" i="12"/>
  <c r="P681" i="12"/>
  <c r="Q681" i="12"/>
  <c r="L552" i="9"/>
  <c r="B552" i="9"/>
  <c r="B682" i="12"/>
  <c r="N683" i="12"/>
  <c r="G682" i="12"/>
  <c r="D681" i="12"/>
  <c r="C551" i="9"/>
  <c r="G552" i="9"/>
  <c r="D551" i="9"/>
  <c r="N553" i="9"/>
  <c r="J553" i="9"/>
  <c r="C681" i="12"/>
  <c r="U681" i="12"/>
  <c r="V681" i="12"/>
  <c r="J683" i="12"/>
  <c r="E682" i="12"/>
  <c r="P682" i="12"/>
  <c r="H681" i="12"/>
  <c r="T681" i="12"/>
  <c r="E552" i="9"/>
  <c r="H551" i="9"/>
  <c r="S682" i="12"/>
  <c r="F682" i="12"/>
  <c r="K682" i="12"/>
  <c r="L683" i="12"/>
  <c r="Q682" i="12"/>
  <c r="M683" i="12"/>
  <c r="O682" i="12"/>
  <c r="R682" i="12"/>
  <c r="F552" i="9"/>
  <c r="K552" i="9"/>
  <c r="M553" i="9"/>
  <c r="B683" i="12"/>
  <c r="D682" i="12"/>
  <c r="L553" i="9"/>
  <c r="B553" i="9"/>
  <c r="C682" i="12"/>
  <c r="U682" i="12"/>
  <c r="V682" i="12"/>
  <c r="J684" i="12"/>
  <c r="G683" i="12"/>
  <c r="N684" i="12"/>
  <c r="H682" i="12"/>
  <c r="E683" i="12"/>
  <c r="M684" i="12"/>
  <c r="T682" i="12"/>
  <c r="G553" i="9"/>
  <c r="N554" i="9"/>
  <c r="D552" i="9"/>
  <c r="C552" i="9"/>
  <c r="J554" i="9"/>
  <c r="R683" i="12"/>
  <c r="Q683" i="12"/>
  <c r="P683" i="12"/>
  <c r="O683" i="12"/>
  <c r="F683" i="12"/>
  <c r="K683" i="12"/>
  <c r="L684" i="12"/>
  <c r="B684" i="12"/>
  <c r="S683" i="12"/>
  <c r="H552" i="9"/>
  <c r="E553" i="9"/>
  <c r="N685" i="12"/>
  <c r="C683" i="12"/>
  <c r="T683" i="12"/>
  <c r="D683" i="12"/>
  <c r="J685" i="12"/>
  <c r="G684" i="12"/>
  <c r="U683" i="12"/>
  <c r="V683" i="12"/>
  <c r="E684" i="12"/>
  <c r="H683" i="12"/>
  <c r="F553" i="9"/>
  <c r="K553" i="9"/>
  <c r="M554" i="9"/>
  <c r="P684" i="12"/>
  <c r="Q684" i="12"/>
  <c r="R684" i="12"/>
  <c r="O684" i="12"/>
  <c r="F684" i="12"/>
  <c r="K684" i="12"/>
  <c r="L685" i="12"/>
  <c r="M685" i="12"/>
  <c r="S684" i="12"/>
  <c r="L554" i="9"/>
  <c r="B554" i="9"/>
  <c r="B685" i="12"/>
  <c r="D684" i="12"/>
  <c r="G554" i="9"/>
  <c r="D553" i="9"/>
  <c r="N555" i="9"/>
  <c r="C553" i="9"/>
  <c r="J555" i="9"/>
  <c r="C684" i="12"/>
  <c r="U684" i="12"/>
  <c r="V684" i="12"/>
  <c r="G685" i="12"/>
  <c r="N686" i="12"/>
  <c r="J686" i="12"/>
  <c r="H553" i="9"/>
  <c r="E554" i="9"/>
  <c r="E685" i="12"/>
  <c r="P685" i="12"/>
  <c r="H684" i="12"/>
  <c r="T684" i="12"/>
  <c r="F554" i="9"/>
  <c r="K554" i="9"/>
  <c r="M555" i="9"/>
  <c r="R685" i="12"/>
  <c r="Q685" i="12"/>
  <c r="O685" i="12"/>
  <c r="M686" i="12"/>
  <c r="S685" i="12"/>
  <c r="F685" i="12"/>
  <c r="K685" i="12"/>
  <c r="L686" i="12"/>
  <c r="L555" i="9"/>
  <c r="B555" i="9"/>
  <c r="B686" i="12"/>
  <c r="G686" i="12"/>
  <c r="G555" i="9"/>
  <c r="N556" i="9"/>
  <c r="D554" i="9"/>
  <c r="C554" i="9"/>
  <c r="J556" i="9"/>
  <c r="C685" i="12"/>
  <c r="T685" i="12"/>
  <c r="D685" i="12"/>
  <c r="J687" i="12"/>
  <c r="N687" i="12"/>
  <c r="H554" i="9"/>
  <c r="E555" i="9"/>
  <c r="E686" i="12"/>
  <c r="P686" i="12"/>
  <c r="U685" i="12"/>
  <c r="V685" i="12"/>
  <c r="H685" i="12"/>
  <c r="F555" i="9"/>
  <c r="K555" i="9"/>
  <c r="M556" i="9"/>
  <c r="F686" i="12"/>
  <c r="K686" i="12"/>
  <c r="L687" i="12"/>
  <c r="M687" i="12"/>
  <c r="S686" i="12"/>
  <c r="O686" i="12"/>
  <c r="R686" i="12"/>
  <c r="Q686" i="12"/>
  <c r="L556" i="9"/>
  <c r="B556" i="9"/>
  <c r="B687" i="12"/>
  <c r="J688" i="12"/>
  <c r="D555" i="9"/>
  <c r="G556" i="9"/>
  <c r="N557" i="9"/>
  <c r="C555" i="9"/>
  <c r="J557" i="9"/>
  <c r="C686" i="12"/>
  <c r="H686" i="12"/>
  <c r="N688" i="12"/>
  <c r="G687" i="12"/>
  <c r="D686" i="12"/>
  <c r="E556" i="9"/>
  <c r="H555" i="9"/>
  <c r="T686" i="12"/>
  <c r="E687" i="12"/>
  <c r="F687" i="12"/>
  <c r="K687" i="12"/>
  <c r="L688" i="12"/>
  <c r="U686" i="12"/>
  <c r="V686" i="12"/>
  <c r="F556" i="9"/>
  <c r="K556" i="9"/>
  <c r="M557" i="9"/>
  <c r="M688" i="12"/>
  <c r="B688" i="12"/>
  <c r="C687" i="12"/>
  <c r="T687" i="12"/>
  <c r="Q687" i="12"/>
  <c r="P687" i="12"/>
  <c r="S687" i="12"/>
  <c r="O687" i="12"/>
  <c r="R687" i="12"/>
  <c r="L557" i="9"/>
  <c r="B557" i="9"/>
  <c r="D687" i="12"/>
  <c r="N689" i="12"/>
  <c r="J689" i="12"/>
  <c r="G688" i="12"/>
  <c r="H687" i="12"/>
  <c r="E688" i="12"/>
  <c r="U687" i="12"/>
  <c r="V687" i="12"/>
  <c r="D556" i="9"/>
  <c r="N558" i="9"/>
  <c r="G557" i="9"/>
  <c r="C556" i="9"/>
  <c r="J558" i="9"/>
  <c r="R688" i="12"/>
  <c r="M689" i="12"/>
  <c r="Q688" i="12"/>
  <c r="P688" i="12"/>
  <c r="S688" i="12"/>
  <c r="O688" i="12"/>
  <c r="F688" i="12"/>
  <c r="K688" i="12"/>
  <c r="L689" i="12"/>
  <c r="H556" i="9"/>
  <c r="E557" i="9"/>
  <c r="B689" i="12"/>
  <c r="J690" i="12"/>
  <c r="F557" i="9"/>
  <c r="K557" i="9"/>
  <c r="M558" i="9"/>
  <c r="D688" i="12"/>
  <c r="C688" i="12"/>
  <c r="T688" i="12"/>
  <c r="N690" i="12"/>
  <c r="G689" i="12"/>
  <c r="H688" i="12"/>
  <c r="E689" i="12"/>
  <c r="U688" i="12"/>
  <c r="V688" i="12"/>
  <c r="B558" i="9"/>
  <c r="L558" i="9"/>
  <c r="S689" i="12"/>
  <c r="O689" i="12"/>
  <c r="M690" i="12"/>
  <c r="R689" i="12"/>
  <c r="P689" i="12"/>
  <c r="F689" i="12"/>
  <c r="K689" i="12"/>
  <c r="L690" i="12"/>
  <c r="B690" i="12"/>
  <c r="C689" i="12"/>
  <c r="T689" i="12"/>
  <c r="Q689" i="12"/>
  <c r="G558" i="9"/>
  <c r="D557" i="9"/>
  <c r="N559" i="9"/>
  <c r="C557" i="9"/>
  <c r="J559" i="9"/>
  <c r="J691" i="12"/>
  <c r="E690" i="12"/>
  <c r="M691" i="12"/>
  <c r="N691" i="12"/>
  <c r="D689" i="12"/>
  <c r="H689" i="12"/>
  <c r="G690" i="12"/>
  <c r="P690" i="12"/>
  <c r="U689" i="12"/>
  <c r="V689" i="12"/>
  <c r="H557" i="9"/>
  <c r="E558" i="9"/>
  <c r="F690" i="12"/>
  <c r="K690" i="12"/>
  <c r="L691" i="12"/>
  <c r="B691" i="12"/>
  <c r="N692" i="12"/>
  <c r="O690" i="12"/>
  <c r="R690" i="12"/>
  <c r="S690" i="12"/>
  <c r="Q690" i="12"/>
  <c r="M559" i="9"/>
  <c r="F558" i="9"/>
  <c r="K558" i="9"/>
  <c r="D690" i="12"/>
  <c r="G691" i="12"/>
  <c r="J692" i="12"/>
  <c r="C690" i="12"/>
  <c r="H690" i="12"/>
  <c r="L559" i="9"/>
  <c r="B559" i="9"/>
  <c r="U690" i="12"/>
  <c r="V690" i="12"/>
  <c r="E691" i="12"/>
  <c r="P691" i="12"/>
  <c r="T690" i="12"/>
  <c r="D558" i="9"/>
  <c r="G559" i="9"/>
  <c r="N560" i="9"/>
  <c r="C558" i="9"/>
  <c r="J560" i="9"/>
  <c r="O691" i="12"/>
  <c r="F691" i="12"/>
  <c r="K691" i="12"/>
  <c r="L692" i="12"/>
  <c r="S691" i="12"/>
  <c r="M692" i="12"/>
  <c r="R691" i="12"/>
  <c r="Q691" i="12"/>
  <c r="H558" i="9"/>
  <c r="E559" i="9"/>
  <c r="B692" i="12"/>
  <c r="D691" i="12"/>
  <c r="F559" i="9"/>
  <c r="K559" i="9"/>
  <c r="M560" i="9"/>
  <c r="G692" i="12"/>
  <c r="J693" i="12"/>
  <c r="C691" i="12"/>
  <c r="H691" i="12"/>
  <c r="N693" i="12"/>
  <c r="L560" i="9"/>
  <c r="B560" i="9"/>
  <c r="T691" i="12"/>
  <c r="E692" i="12"/>
  <c r="U691" i="12"/>
  <c r="V691" i="12"/>
  <c r="N561" i="9"/>
  <c r="G560" i="9"/>
  <c r="D559" i="9"/>
  <c r="C559" i="9"/>
  <c r="J561" i="9"/>
  <c r="S692" i="12"/>
  <c r="Q692" i="12"/>
  <c r="P692" i="12"/>
  <c r="F692" i="12"/>
  <c r="K692" i="12"/>
  <c r="L693" i="12"/>
  <c r="O692" i="12"/>
  <c r="M693" i="12"/>
  <c r="R692" i="12"/>
  <c r="E560" i="9"/>
  <c r="H559" i="9"/>
  <c r="B693" i="12"/>
  <c r="D692" i="12"/>
  <c r="F560" i="9"/>
  <c r="K560" i="9"/>
  <c r="M561" i="9"/>
  <c r="J694" i="12"/>
  <c r="C692" i="12"/>
  <c r="E693" i="12"/>
  <c r="M694" i="12"/>
  <c r="N694" i="12"/>
  <c r="G693" i="12"/>
  <c r="R693" i="12"/>
  <c r="U692" i="12"/>
  <c r="V692" i="12"/>
  <c r="H692" i="12"/>
  <c r="L561" i="9"/>
  <c r="B561" i="9"/>
  <c r="T692" i="12"/>
  <c r="P693" i="12"/>
  <c r="O693" i="12"/>
  <c r="Q693" i="12"/>
  <c r="F693" i="12"/>
  <c r="K693" i="12"/>
  <c r="L694" i="12"/>
  <c r="B694" i="12"/>
  <c r="G694" i="12"/>
  <c r="S693" i="12"/>
  <c r="G561" i="9"/>
  <c r="N562" i="9"/>
  <c r="D560" i="9"/>
  <c r="C560" i="9"/>
  <c r="J562" i="9"/>
  <c r="J695" i="12"/>
  <c r="N695" i="12"/>
  <c r="C693" i="12"/>
  <c r="T693" i="12"/>
  <c r="D693" i="12"/>
  <c r="H560" i="9"/>
  <c r="E561" i="9"/>
  <c r="E694" i="12"/>
  <c r="Q694" i="12"/>
  <c r="U693" i="12"/>
  <c r="V693" i="12"/>
  <c r="H693" i="12"/>
  <c r="M562" i="9"/>
  <c r="F561" i="9"/>
  <c r="K561" i="9"/>
  <c r="F694" i="12"/>
  <c r="K694" i="12"/>
  <c r="L695" i="12"/>
  <c r="M695" i="12"/>
  <c r="R694" i="12"/>
  <c r="O694" i="12"/>
  <c r="S694" i="12"/>
  <c r="P694" i="12"/>
  <c r="L562" i="9"/>
  <c r="B562" i="9"/>
  <c r="B695" i="12"/>
  <c r="G695" i="12"/>
  <c r="G562" i="9"/>
  <c r="D561" i="9"/>
  <c r="N563" i="9"/>
  <c r="C561" i="9"/>
  <c r="J563" i="9"/>
  <c r="D694" i="12"/>
  <c r="N696" i="12"/>
  <c r="J696" i="12"/>
  <c r="C694" i="12"/>
  <c r="H561" i="9"/>
  <c r="E562" i="9"/>
  <c r="U694" i="12"/>
  <c r="V694" i="12"/>
  <c r="E695" i="12"/>
  <c r="T694" i="12"/>
  <c r="H694" i="12"/>
  <c r="M563" i="9"/>
  <c r="F562" i="9"/>
  <c r="K562" i="9"/>
  <c r="F695" i="12"/>
  <c r="K695" i="12"/>
  <c r="L696" i="12"/>
  <c r="Q695" i="12"/>
  <c r="M696" i="12"/>
  <c r="R695" i="12"/>
  <c r="O695" i="12"/>
  <c r="S695" i="12"/>
  <c r="P695" i="12"/>
  <c r="L563" i="9"/>
  <c r="B563" i="9"/>
  <c r="B696" i="12"/>
  <c r="G696" i="12"/>
  <c r="D562" i="9"/>
  <c r="N564" i="9"/>
  <c r="G563" i="9"/>
  <c r="C562" i="9"/>
  <c r="J564" i="9"/>
  <c r="J697" i="12"/>
  <c r="C695" i="12"/>
  <c r="N697" i="12"/>
  <c r="D695" i="12"/>
  <c r="E563" i="9"/>
  <c r="H562" i="9"/>
  <c r="E696" i="12"/>
  <c r="U695" i="12"/>
  <c r="V695" i="12"/>
  <c r="T695" i="12"/>
  <c r="H695" i="12"/>
  <c r="M564" i="9"/>
  <c r="F563" i="9"/>
  <c r="K563" i="9"/>
  <c r="P696" i="12"/>
  <c r="O696" i="12"/>
  <c r="F696" i="12"/>
  <c r="K696" i="12"/>
  <c r="L697" i="12"/>
  <c r="M697" i="12"/>
  <c r="R696" i="12"/>
  <c r="S696" i="12"/>
  <c r="Q696" i="12"/>
  <c r="L564" i="9"/>
  <c r="B564" i="9"/>
  <c r="B697" i="12"/>
  <c r="J698" i="12"/>
  <c r="G564" i="9"/>
  <c r="N565" i="9"/>
  <c r="D563" i="9"/>
  <c r="C563" i="9"/>
  <c r="J565" i="9"/>
  <c r="N698" i="12"/>
  <c r="G697" i="12"/>
  <c r="C696" i="12"/>
  <c r="D696" i="12"/>
  <c r="H696" i="12"/>
  <c r="T696" i="12"/>
  <c r="U696" i="12"/>
  <c r="V696" i="12"/>
  <c r="E697" i="12"/>
  <c r="H563" i="9"/>
  <c r="E564" i="9"/>
  <c r="S697" i="12"/>
  <c r="F697" i="12"/>
  <c r="K697" i="12"/>
  <c r="L698" i="12"/>
  <c r="R697" i="12"/>
  <c r="P697" i="12"/>
  <c r="M698" i="12"/>
  <c r="Q697" i="12"/>
  <c r="O697" i="12"/>
  <c r="M565" i="9"/>
  <c r="F564" i="9"/>
  <c r="K564" i="9"/>
  <c r="B698" i="12"/>
  <c r="L565" i="9"/>
  <c r="B565" i="9"/>
  <c r="D697" i="12"/>
  <c r="C697" i="12"/>
  <c r="G698" i="12"/>
  <c r="J699" i="12"/>
  <c r="N699" i="12"/>
  <c r="N566" i="9"/>
  <c r="G565" i="9"/>
  <c r="D564" i="9"/>
  <c r="C564" i="9"/>
  <c r="J566" i="9"/>
  <c r="H697" i="12"/>
  <c r="T697" i="12"/>
  <c r="U697" i="12"/>
  <c r="V697" i="12"/>
  <c r="E698" i="12"/>
  <c r="E565" i="9"/>
  <c r="H564" i="9"/>
  <c r="S698" i="12"/>
  <c r="P698" i="12"/>
  <c r="R698" i="12"/>
  <c r="M699" i="12"/>
  <c r="Q698" i="12"/>
  <c r="O698" i="12"/>
  <c r="F698" i="12"/>
  <c r="K698" i="12"/>
  <c r="L699" i="12"/>
  <c r="B699" i="12"/>
  <c r="M566" i="9"/>
  <c r="F565" i="9"/>
  <c r="K565" i="9"/>
  <c r="N700" i="12"/>
  <c r="D698" i="12"/>
  <c r="C698" i="12"/>
  <c r="J700" i="12"/>
  <c r="G699" i="12"/>
  <c r="L566" i="9"/>
  <c r="B566" i="9"/>
  <c r="E699" i="12"/>
  <c r="U698" i="12"/>
  <c r="V698" i="12"/>
  <c r="T698" i="12"/>
  <c r="H698" i="12"/>
  <c r="N567" i="9"/>
  <c r="G566" i="9"/>
  <c r="D565" i="9"/>
  <c r="C565" i="9"/>
  <c r="J567" i="9"/>
  <c r="Q699" i="12"/>
  <c r="S699" i="12"/>
  <c r="P699" i="12"/>
  <c r="F699" i="12"/>
  <c r="K699" i="12"/>
  <c r="L700" i="12"/>
  <c r="O699" i="12"/>
  <c r="R699" i="12"/>
  <c r="M700" i="12"/>
  <c r="H565" i="9"/>
  <c r="E566" i="9"/>
  <c r="B700" i="12"/>
  <c r="C701" i="12"/>
  <c r="M567" i="9"/>
  <c r="F566" i="9"/>
  <c r="K566" i="9"/>
  <c r="C699" i="12"/>
  <c r="H699" i="12"/>
  <c r="N701" i="12"/>
  <c r="G700" i="12"/>
  <c r="D699" i="12"/>
  <c r="J701" i="12"/>
  <c r="T701" i="12"/>
  <c r="H701" i="12"/>
  <c r="L567" i="9"/>
  <c r="B567" i="9"/>
  <c r="E700" i="12"/>
  <c r="O700" i="12"/>
  <c r="U699" i="12"/>
  <c r="V699" i="12"/>
  <c r="T699" i="12"/>
  <c r="D566" i="9"/>
  <c r="G567" i="9"/>
  <c r="N568" i="9"/>
  <c r="C566" i="9"/>
  <c r="J568" i="9"/>
  <c r="M701" i="12"/>
  <c r="S700" i="12"/>
  <c r="R700" i="12"/>
  <c r="Q700" i="12"/>
  <c r="P700" i="12"/>
  <c r="F700" i="12"/>
  <c r="K700" i="12"/>
  <c r="L701" i="12"/>
  <c r="H566" i="9"/>
  <c r="E567" i="9"/>
  <c r="B701" i="12"/>
  <c r="C700" i="12"/>
  <c r="G701" i="12"/>
  <c r="D700" i="12"/>
  <c r="Y25" i="12"/>
  <c r="F567" i="9"/>
  <c r="K567" i="9"/>
  <c r="M568" i="9"/>
  <c r="D701" i="12"/>
  <c r="U700" i="12"/>
  <c r="V700" i="12"/>
  <c r="E701" i="12"/>
  <c r="H700" i="12"/>
  <c r="T700" i="12"/>
  <c r="L568" i="9"/>
  <c r="B568" i="9"/>
  <c r="Q701" i="12"/>
  <c r="O701" i="12"/>
  <c r="P701" i="12"/>
  <c r="F701" i="12"/>
  <c r="K701" i="12"/>
  <c r="S701" i="12"/>
  <c r="S1" i="12"/>
  <c r="R701" i="12"/>
  <c r="U701" i="12"/>
  <c r="V701" i="12"/>
  <c r="G568" i="9"/>
  <c r="D567" i="9"/>
  <c r="N569" i="9"/>
  <c r="C567" i="9"/>
  <c r="J569" i="9"/>
  <c r="R1" i="12"/>
  <c r="Y24" i="12"/>
  <c r="P1" i="12"/>
  <c r="Y22" i="12"/>
  <c r="O1" i="12"/>
  <c r="Y21" i="12"/>
  <c r="Q1" i="12"/>
  <c r="Y23" i="12"/>
  <c r="H567" i="9"/>
  <c r="E568" i="9"/>
  <c r="M569" i="9"/>
  <c r="F568" i="9"/>
  <c r="K568" i="9"/>
  <c r="L569" i="9"/>
  <c r="B569" i="9"/>
  <c r="N570" i="9"/>
  <c r="D568" i="9"/>
  <c r="C568" i="9"/>
  <c r="G569" i="9"/>
  <c r="J570" i="9"/>
  <c r="H568" i="9"/>
  <c r="E569" i="9"/>
  <c r="M570" i="9"/>
  <c r="F569" i="9"/>
  <c r="K569" i="9"/>
  <c r="L570" i="9"/>
  <c r="B570" i="9"/>
  <c r="N571" i="9"/>
  <c r="G570" i="9"/>
  <c r="D569" i="9"/>
  <c r="C569" i="9"/>
  <c r="J571" i="9"/>
  <c r="H569" i="9"/>
  <c r="E570" i="9"/>
  <c r="F570" i="9"/>
  <c r="K570" i="9"/>
  <c r="M571" i="9"/>
  <c r="L571" i="9"/>
  <c r="B571" i="9"/>
  <c r="G571" i="9"/>
  <c r="D570" i="9"/>
  <c r="N572" i="9"/>
  <c r="C570" i="9"/>
  <c r="J572" i="9"/>
  <c r="H570" i="9"/>
  <c r="E571" i="9"/>
  <c r="F571" i="9"/>
  <c r="K571" i="9"/>
  <c r="M572" i="9"/>
  <c r="L572" i="9"/>
  <c r="B572" i="9"/>
  <c r="D571" i="9"/>
  <c r="N573" i="9"/>
  <c r="G572" i="9"/>
  <c r="C571" i="9"/>
  <c r="J573" i="9"/>
  <c r="H571" i="9"/>
  <c r="E572" i="9"/>
  <c r="M573" i="9"/>
  <c r="F572" i="9"/>
  <c r="K572" i="9"/>
  <c r="L573" i="9"/>
  <c r="B573" i="9"/>
  <c r="D572" i="9"/>
  <c r="N574" i="9"/>
  <c r="G573" i="9"/>
  <c r="C572" i="9"/>
  <c r="J574" i="9"/>
  <c r="E573" i="9"/>
  <c r="H572" i="9"/>
  <c r="F573" i="9"/>
  <c r="K573" i="9"/>
  <c r="M574" i="9"/>
  <c r="L574" i="9"/>
  <c r="B574" i="9"/>
  <c r="N575" i="9"/>
  <c r="D573" i="9"/>
  <c r="G574" i="9"/>
  <c r="C573" i="9"/>
  <c r="J575" i="9"/>
  <c r="H573" i="9"/>
  <c r="E574" i="9"/>
  <c r="M575" i="9"/>
  <c r="F574" i="9"/>
  <c r="K574" i="9"/>
  <c r="L575" i="9"/>
  <c r="B575" i="9"/>
  <c r="G575" i="9"/>
  <c r="N576" i="9"/>
  <c r="D574" i="9"/>
  <c r="C574" i="9"/>
  <c r="J576" i="9"/>
  <c r="H574" i="9"/>
  <c r="E575" i="9"/>
  <c r="F575" i="9"/>
  <c r="K575" i="9"/>
  <c r="M576" i="9"/>
  <c r="L576" i="9"/>
  <c r="B576" i="9"/>
  <c r="G576" i="9"/>
  <c r="D575" i="9"/>
  <c r="N577" i="9"/>
  <c r="C575" i="9"/>
  <c r="J577" i="9"/>
  <c r="H575" i="9"/>
  <c r="E576" i="9"/>
  <c r="F576" i="9"/>
  <c r="K576" i="9"/>
  <c r="M577" i="9"/>
  <c r="L577" i="9"/>
  <c r="B577" i="9"/>
  <c r="G577" i="9"/>
  <c r="D576" i="9"/>
  <c r="N578" i="9"/>
  <c r="C576" i="9"/>
  <c r="J578" i="9"/>
  <c r="H576" i="9"/>
  <c r="E577" i="9"/>
  <c r="M578" i="9"/>
  <c r="F577" i="9"/>
  <c r="K577" i="9"/>
  <c r="L578" i="9"/>
  <c r="B578" i="9"/>
  <c r="N579" i="9"/>
  <c r="G578" i="9"/>
  <c r="D577" i="9"/>
  <c r="C577" i="9"/>
  <c r="J579" i="9"/>
  <c r="E578" i="9"/>
  <c r="H577" i="9"/>
  <c r="F578" i="9"/>
  <c r="K578" i="9"/>
  <c r="M579" i="9"/>
  <c r="L579" i="9"/>
  <c r="B579" i="9"/>
  <c r="D578" i="9"/>
  <c r="N580" i="9"/>
  <c r="G579" i="9"/>
  <c r="C578" i="9"/>
  <c r="J580" i="9"/>
  <c r="H578" i="9"/>
  <c r="E579" i="9"/>
  <c r="M580" i="9"/>
  <c r="F579" i="9"/>
  <c r="K579" i="9"/>
  <c r="L580" i="9"/>
  <c r="B580" i="9"/>
  <c r="G580" i="9"/>
  <c r="N581" i="9"/>
  <c r="D579" i="9"/>
  <c r="C579" i="9"/>
  <c r="J581" i="9"/>
  <c r="H579" i="9"/>
  <c r="E580" i="9"/>
  <c r="M581" i="9"/>
  <c r="F580" i="9"/>
  <c r="K580" i="9"/>
  <c r="L581" i="9"/>
  <c r="B581" i="9"/>
  <c r="N582" i="9"/>
  <c r="D580" i="9"/>
  <c r="G581" i="9"/>
  <c r="C580" i="9"/>
  <c r="J582" i="9"/>
  <c r="E581" i="9"/>
  <c r="H580" i="9"/>
  <c r="F581" i="9"/>
  <c r="K581" i="9"/>
  <c r="M582" i="9"/>
  <c r="L582" i="9"/>
  <c r="B582" i="9"/>
  <c r="N583" i="9"/>
  <c r="D581" i="9"/>
  <c r="G582" i="9"/>
  <c r="C581" i="9"/>
  <c r="J583" i="9"/>
  <c r="E582" i="9"/>
  <c r="H581" i="9"/>
  <c r="F582" i="9"/>
  <c r="K582" i="9"/>
  <c r="M583" i="9"/>
  <c r="L583" i="9"/>
  <c r="B583" i="9"/>
  <c r="D582" i="9"/>
  <c r="G583" i="9"/>
  <c r="N584" i="9"/>
  <c r="C582" i="9"/>
  <c r="J584" i="9"/>
  <c r="E583" i="9"/>
  <c r="H582" i="9"/>
  <c r="F583" i="9"/>
  <c r="K583" i="9"/>
  <c r="M584" i="9"/>
  <c r="B584" i="9"/>
  <c r="L584" i="9"/>
  <c r="N585" i="9"/>
  <c r="D583" i="9"/>
  <c r="G584" i="9"/>
  <c r="C583" i="9"/>
  <c r="J585" i="9"/>
  <c r="H583" i="9"/>
  <c r="E584" i="9"/>
  <c r="M585" i="9"/>
  <c r="F584" i="9"/>
  <c r="K584" i="9"/>
  <c r="L585" i="9"/>
  <c r="B585" i="9"/>
  <c r="G585" i="9"/>
  <c r="D584" i="9"/>
  <c r="N586" i="9"/>
  <c r="C584" i="9"/>
  <c r="J586" i="9"/>
  <c r="H584" i="9"/>
  <c r="E585" i="9"/>
  <c r="F585" i="9"/>
  <c r="K585" i="9"/>
  <c r="M586" i="9"/>
  <c r="L586" i="9"/>
  <c r="B586" i="9"/>
  <c r="G586" i="9"/>
  <c r="N587" i="9"/>
  <c r="D585" i="9"/>
  <c r="C585" i="9"/>
  <c r="J587" i="9"/>
  <c r="E586" i="9"/>
  <c r="H585" i="9"/>
  <c r="M587" i="9"/>
  <c r="F586" i="9"/>
  <c r="K586" i="9"/>
  <c r="B587" i="9"/>
  <c r="L587" i="9"/>
  <c r="G587" i="9"/>
  <c r="D586" i="9"/>
  <c r="N588" i="9"/>
  <c r="C586" i="9"/>
  <c r="J588" i="9"/>
  <c r="H586" i="9"/>
  <c r="E587" i="9"/>
  <c r="M588" i="9"/>
  <c r="F587" i="9"/>
  <c r="K587" i="9"/>
  <c r="L588" i="9"/>
  <c r="B588" i="9"/>
  <c r="N589" i="9"/>
  <c r="D587" i="9"/>
  <c r="G588" i="9"/>
  <c r="C587" i="9"/>
  <c r="J589" i="9"/>
  <c r="E588" i="9"/>
  <c r="H587" i="9"/>
  <c r="F588" i="9"/>
  <c r="K588" i="9"/>
  <c r="M589" i="9"/>
  <c r="L589" i="9"/>
  <c r="B589" i="9"/>
  <c r="G589" i="9"/>
  <c r="D588" i="9"/>
  <c r="N590" i="9"/>
  <c r="C588" i="9"/>
  <c r="J590" i="9"/>
  <c r="E589" i="9"/>
  <c r="H588" i="9"/>
  <c r="M590" i="9"/>
  <c r="F589" i="9"/>
  <c r="K589" i="9"/>
  <c r="L590" i="9"/>
  <c r="B590" i="9"/>
  <c r="D589" i="9"/>
  <c r="N591" i="9"/>
  <c r="G590" i="9"/>
  <c r="C589" i="9"/>
  <c r="J591" i="9"/>
  <c r="H589" i="9"/>
  <c r="E590" i="9"/>
  <c r="M591" i="9"/>
  <c r="F590" i="9"/>
  <c r="K590" i="9"/>
  <c r="L591" i="9"/>
  <c r="B591" i="9"/>
  <c r="G591" i="9"/>
  <c r="D590" i="9"/>
  <c r="N592" i="9"/>
  <c r="C590" i="9"/>
  <c r="J592" i="9"/>
  <c r="E591" i="9"/>
  <c r="H590" i="9"/>
  <c r="M592" i="9"/>
  <c r="F591" i="9"/>
  <c r="K591" i="9"/>
  <c r="L592" i="9"/>
  <c r="B592" i="9"/>
  <c r="G592" i="9"/>
  <c r="D591" i="9"/>
  <c r="N593" i="9"/>
  <c r="C591" i="9"/>
  <c r="J593" i="9"/>
  <c r="E592" i="9"/>
  <c r="H591" i="9"/>
  <c r="M593" i="9"/>
  <c r="F592" i="9"/>
  <c r="K592" i="9"/>
  <c r="L593" i="9"/>
  <c r="B593" i="9"/>
  <c r="G593" i="9"/>
  <c r="N594" i="9"/>
  <c r="D592" i="9"/>
  <c r="C592" i="9"/>
  <c r="J594" i="9"/>
  <c r="E593" i="9"/>
  <c r="H592" i="9"/>
  <c r="M594" i="9"/>
  <c r="F593" i="9"/>
  <c r="K593" i="9"/>
  <c r="L594" i="9"/>
  <c r="B594" i="9"/>
  <c r="N595" i="9"/>
  <c r="D593" i="9"/>
  <c r="G594" i="9"/>
  <c r="C593" i="9"/>
  <c r="J595" i="9"/>
  <c r="E594" i="9"/>
  <c r="H593" i="9"/>
  <c r="F594" i="9"/>
  <c r="K594" i="9"/>
  <c r="M595" i="9"/>
  <c r="L595" i="9"/>
  <c r="B595" i="9"/>
  <c r="N596" i="9"/>
  <c r="D594" i="9"/>
  <c r="G595" i="9"/>
  <c r="C594" i="9"/>
  <c r="J596" i="9"/>
  <c r="E595" i="9"/>
  <c r="H594" i="9"/>
  <c r="M596" i="9"/>
  <c r="F595" i="9"/>
  <c r="K595" i="9"/>
  <c r="B596" i="9"/>
  <c r="L596" i="9"/>
  <c r="G596" i="9"/>
  <c r="N597" i="9"/>
  <c r="D595" i="9"/>
  <c r="C595" i="9"/>
  <c r="J597" i="9"/>
  <c r="H595" i="9"/>
  <c r="E596" i="9"/>
  <c r="F596" i="9"/>
  <c r="K596" i="9"/>
  <c r="M597" i="9"/>
  <c r="L597" i="9"/>
  <c r="B597" i="9"/>
  <c r="D596" i="9"/>
  <c r="N598" i="9"/>
  <c r="G597" i="9"/>
  <c r="C596" i="9"/>
  <c r="J598" i="9"/>
  <c r="H596" i="9"/>
  <c r="E597" i="9"/>
  <c r="F597" i="9"/>
  <c r="K597" i="9"/>
  <c r="M598" i="9"/>
  <c r="L598" i="9"/>
  <c r="B598" i="9"/>
  <c r="G598" i="9"/>
  <c r="N599" i="9"/>
  <c r="C597" i="9"/>
  <c r="D597" i="9"/>
  <c r="J599" i="9"/>
  <c r="H597" i="9"/>
  <c r="E598" i="9"/>
  <c r="F598" i="9"/>
  <c r="K598" i="9"/>
  <c r="M599" i="9"/>
  <c r="L599" i="9"/>
  <c r="B599" i="9"/>
  <c r="D598" i="9"/>
  <c r="G599" i="9"/>
  <c r="N600" i="9"/>
  <c r="C598" i="9"/>
  <c r="J600" i="9"/>
  <c r="E599" i="9"/>
  <c r="H598" i="9"/>
  <c r="F599" i="9"/>
  <c r="K599" i="9"/>
  <c r="M600" i="9"/>
  <c r="B600" i="9"/>
  <c r="L600" i="9"/>
  <c r="N601" i="9"/>
  <c r="G600" i="9"/>
  <c r="D599" i="9"/>
  <c r="C599" i="9"/>
  <c r="J601" i="9"/>
  <c r="E600" i="9"/>
  <c r="H599" i="9"/>
  <c r="M601" i="9"/>
  <c r="F600" i="9"/>
  <c r="K600" i="9"/>
  <c r="L601" i="9"/>
  <c r="B601" i="9"/>
  <c r="N602" i="9"/>
  <c r="G601" i="9"/>
  <c r="D600" i="9"/>
  <c r="C600" i="9"/>
  <c r="J602" i="9"/>
  <c r="H600" i="9"/>
  <c r="E601" i="9"/>
  <c r="F601" i="9"/>
  <c r="K601" i="9"/>
  <c r="M602" i="9"/>
  <c r="B602" i="9"/>
  <c r="L602" i="9"/>
  <c r="G602" i="9"/>
  <c r="N603" i="9"/>
  <c r="D601" i="9"/>
  <c r="C601" i="9"/>
  <c r="J603" i="9"/>
  <c r="E602" i="9"/>
  <c r="H601" i="9"/>
  <c r="F602" i="9"/>
  <c r="K602" i="9"/>
  <c r="M603" i="9"/>
  <c r="L603" i="9"/>
  <c r="B603" i="9"/>
  <c r="D602" i="9"/>
  <c r="N604" i="9"/>
  <c r="G603" i="9"/>
  <c r="C602" i="9"/>
  <c r="J604" i="9"/>
  <c r="H602" i="9"/>
  <c r="E603" i="9"/>
  <c r="M604" i="9"/>
  <c r="F603" i="9"/>
  <c r="K603" i="9"/>
  <c r="L604" i="9"/>
  <c r="B604" i="9"/>
  <c r="D603" i="9"/>
  <c r="G604" i="9"/>
  <c r="N605" i="9"/>
  <c r="C603" i="9"/>
  <c r="J605" i="9"/>
  <c r="H603" i="9"/>
  <c r="E604" i="9"/>
  <c r="M605" i="9"/>
  <c r="F604" i="9"/>
  <c r="K604" i="9"/>
  <c r="L605" i="9"/>
  <c r="B605" i="9"/>
  <c r="N606" i="9"/>
  <c r="G605" i="9"/>
  <c r="D604" i="9"/>
  <c r="C604" i="9"/>
  <c r="J606" i="9"/>
  <c r="H604" i="9"/>
  <c r="E605" i="9"/>
  <c r="F605" i="9"/>
  <c r="K605" i="9"/>
  <c r="M606" i="9"/>
  <c r="L606" i="9"/>
  <c r="B606" i="9"/>
  <c r="G606" i="9"/>
  <c r="D605" i="9"/>
  <c r="N607" i="9"/>
  <c r="C605" i="9"/>
  <c r="J607" i="9"/>
  <c r="E606" i="9"/>
  <c r="H605" i="9"/>
  <c r="F606" i="9"/>
  <c r="K606" i="9"/>
  <c r="M607" i="9"/>
  <c r="L607" i="9"/>
  <c r="B607" i="9"/>
  <c r="G607" i="9"/>
  <c r="N608" i="9"/>
  <c r="D606" i="9"/>
  <c r="C606" i="9"/>
  <c r="J608" i="9"/>
  <c r="E607" i="9"/>
  <c r="H606" i="9"/>
  <c r="F607" i="9"/>
  <c r="K607" i="9"/>
  <c r="M608" i="9"/>
  <c r="L608" i="9"/>
  <c r="B608" i="9"/>
  <c r="N609" i="9"/>
  <c r="G608" i="9"/>
  <c r="D607" i="9"/>
  <c r="J609" i="9"/>
  <c r="C607" i="9"/>
  <c r="H607" i="9"/>
  <c r="E608" i="9"/>
  <c r="F608" i="9"/>
  <c r="K608" i="9"/>
  <c r="M609" i="9"/>
  <c r="L609" i="9"/>
  <c r="B609" i="9"/>
  <c r="G609" i="9"/>
  <c r="D608" i="9"/>
  <c r="N610" i="9"/>
  <c r="C608" i="9"/>
  <c r="J610" i="9"/>
  <c r="H608" i="9"/>
  <c r="E609" i="9"/>
  <c r="M610" i="9"/>
  <c r="F609" i="9"/>
  <c r="K609" i="9"/>
  <c r="L610" i="9"/>
  <c r="B610" i="9"/>
  <c r="N611" i="9"/>
  <c r="D609" i="9"/>
  <c r="G610" i="9"/>
  <c r="C609" i="9"/>
  <c r="J611" i="9"/>
  <c r="H609" i="9"/>
  <c r="E610" i="9"/>
  <c r="M611" i="9"/>
  <c r="F610" i="9"/>
  <c r="K610" i="9"/>
  <c r="L611" i="9"/>
  <c r="B611" i="9"/>
  <c r="D610" i="9"/>
  <c r="G611" i="9"/>
  <c r="N612" i="9"/>
  <c r="C610" i="9"/>
  <c r="J612" i="9"/>
  <c r="H610" i="9"/>
  <c r="E611" i="9"/>
  <c r="M612" i="9"/>
  <c r="F611" i="9"/>
  <c r="K611" i="9"/>
  <c r="L612" i="9"/>
  <c r="B612" i="9"/>
  <c r="D611" i="9"/>
  <c r="N613" i="9"/>
  <c r="G612" i="9"/>
  <c r="C611" i="9"/>
  <c r="J613" i="9"/>
  <c r="H611" i="9"/>
  <c r="E612" i="9"/>
  <c r="M613" i="9"/>
  <c r="F612" i="9"/>
  <c r="K612" i="9"/>
  <c r="L613" i="9"/>
  <c r="B613" i="9"/>
  <c r="N614" i="9"/>
  <c r="D612" i="9"/>
  <c r="G613" i="9"/>
  <c r="C612" i="9"/>
  <c r="J614" i="9"/>
  <c r="E613" i="9"/>
  <c r="H612" i="9"/>
  <c r="F613" i="9"/>
  <c r="K613" i="9"/>
  <c r="M614" i="9"/>
  <c r="L614" i="9"/>
  <c r="B614" i="9"/>
  <c r="D613" i="9"/>
  <c r="G614" i="9"/>
  <c r="N615" i="9"/>
  <c r="C613" i="9"/>
  <c r="J615" i="9"/>
  <c r="H613" i="9"/>
  <c r="E614" i="9"/>
  <c r="F614" i="9"/>
  <c r="K614" i="9"/>
  <c r="M615" i="9"/>
  <c r="L615" i="9"/>
  <c r="B615" i="9"/>
  <c r="G615" i="9"/>
  <c r="N616" i="9"/>
  <c r="D614" i="9"/>
  <c r="C614" i="9"/>
  <c r="J616" i="9"/>
  <c r="E615" i="9"/>
  <c r="H614" i="9"/>
  <c r="M616" i="9"/>
  <c r="F615" i="9"/>
  <c r="K615" i="9"/>
  <c r="L616" i="9"/>
  <c r="B616" i="9"/>
  <c r="D615" i="9"/>
  <c r="G616" i="9"/>
  <c r="N617" i="9"/>
  <c r="C615" i="9"/>
  <c r="J617" i="9"/>
  <c r="H615" i="9"/>
  <c r="E616" i="9"/>
  <c r="M617" i="9"/>
  <c r="F616" i="9"/>
  <c r="K616" i="9"/>
  <c r="L617" i="9"/>
  <c r="B617" i="9"/>
  <c r="N618" i="9"/>
  <c r="D616" i="9"/>
  <c r="G617" i="9"/>
  <c r="C616" i="9"/>
  <c r="J618" i="9"/>
  <c r="H616" i="9"/>
  <c r="E617" i="9"/>
  <c r="M618" i="9"/>
  <c r="F617" i="9"/>
  <c r="K617" i="9"/>
  <c r="L618" i="9"/>
  <c r="B618" i="9"/>
  <c r="D617" i="9"/>
  <c r="G618" i="9"/>
  <c r="N619" i="9"/>
  <c r="C617" i="9"/>
  <c r="J619" i="9"/>
  <c r="E618" i="9"/>
  <c r="H617" i="9"/>
  <c r="F618" i="9"/>
  <c r="K618" i="9"/>
  <c r="M619" i="9"/>
  <c r="L619" i="9"/>
  <c r="B619" i="9"/>
  <c r="G619" i="9"/>
  <c r="D618" i="9"/>
  <c r="N620" i="9"/>
  <c r="C618" i="9"/>
  <c r="J620" i="9"/>
  <c r="H618" i="9"/>
  <c r="E619" i="9"/>
  <c r="M620" i="9"/>
  <c r="F619" i="9"/>
  <c r="K619" i="9"/>
  <c r="L620" i="9"/>
  <c r="B620" i="9"/>
  <c r="D619" i="9"/>
  <c r="G620" i="9"/>
  <c r="N621" i="9"/>
  <c r="J621" i="9"/>
  <c r="C619" i="9"/>
  <c r="H619" i="9"/>
  <c r="E620" i="9"/>
  <c r="F620" i="9"/>
  <c r="K620" i="9"/>
  <c r="M621" i="9"/>
  <c r="L621" i="9"/>
  <c r="B621" i="9"/>
  <c r="G621" i="9"/>
  <c r="D620" i="9"/>
  <c r="N622" i="9"/>
  <c r="C620" i="9"/>
  <c r="J622" i="9"/>
  <c r="E621" i="9"/>
  <c r="H620" i="9"/>
  <c r="F621" i="9"/>
  <c r="K621" i="9"/>
  <c r="M622" i="9"/>
  <c r="L622" i="9"/>
  <c r="B622" i="9"/>
  <c r="G622" i="9"/>
  <c r="N623" i="9"/>
  <c r="D621" i="9"/>
  <c r="C621" i="9"/>
  <c r="J623" i="9"/>
  <c r="E622" i="9"/>
  <c r="H621" i="9"/>
  <c r="F622" i="9"/>
  <c r="K622" i="9"/>
  <c r="M623" i="9"/>
  <c r="L623" i="9"/>
  <c r="B623" i="9"/>
  <c r="N624" i="9"/>
  <c r="D622" i="9"/>
  <c r="G623" i="9"/>
  <c r="C622" i="9"/>
  <c r="J624" i="9"/>
  <c r="E623" i="9"/>
  <c r="H622" i="9"/>
  <c r="F623" i="9"/>
  <c r="K623" i="9"/>
  <c r="M624" i="9"/>
  <c r="L624" i="9"/>
  <c r="B624" i="9"/>
  <c r="G624" i="9"/>
  <c r="D623" i="9"/>
  <c r="N625" i="9"/>
  <c r="C623" i="9"/>
  <c r="J625" i="9"/>
  <c r="H623" i="9"/>
  <c r="E624" i="9"/>
  <c r="F624" i="9"/>
  <c r="K624" i="9"/>
  <c r="M625" i="9"/>
  <c r="B625" i="9"/>
  <c r="L625" i="9"/>
  <c r="N626" i="9"/>
  <c r="G625" i="9"/>
  <c r="D624" i="9"/>
  <c r="C624" i="9"/>
  <c r="J626" i="9"/>
  <c r="H624" i="9"/>
  <c r="E625" i="9"/>
  <c r="F625" i="9"/>
  <c r="K625" i="9"/>
  <c r="M626" i="9"/>
  <c r="L626" i="9"/>
  <c r="B626" i="9"/>
  <c r="N627" i="9"/>
  <c r="G626" i="9"/>
  <c r="D625" i="9"/>
  <c r="C625" i="9"/>
  <c r="J627" i="9"/>
  <c r="H625" i="9"/>
  <c r="E626" i="9"/>
  <c r="M627" i="9"/>
  <c r="F626" i="9"/>
  <c r="K626" i="9"/>
  <c r="L627" i="9"/>
  <c r="B627" i="9"/>
  <c r="G627" i="9"/>
  <c r="D626" i="9"/>
  <c r="N628" i="9"/>
  <c r="C626" i="9"/>
  <c r="J628" i="9"/>
  <c r="E627" i="9"/>
  <c r="H626" i="9"/>
  <c r="F627" i="9"/>
  <c r="K627" i="9"/>
  <c r="M628" i="9"/>
  <c r="L628" i="9"/>
  <c r="B628" i="9"/>
  <c r="N629" i="9"/>
  <c r="D627" i="9"/>
  <c r="G628" i="9"/>
  <c r="C627" i="9"/>
  <c r="J629" i="9"/>
  <c r="H627" i="9"/>
  <c r="E628" i="9"/>
  <c r="M629" i="9"/>
  <c r="F628" i="9"/>
  <c r="K628" i="9"/>
  <c r="L629" i="9"/>
  <c r="B629" i="9"/>
  <c r="N630" i="9"/>
  <c r="G629" i="9"/>
  <c r="D628" i="9"/>
  <c r="C628" i="9"/>
  <c r="J630" i="9"/>
  <c r="H628" i="9"/>
  <c r="E629" i="9"/>
  <c r="M630" i="9"/>
  <c r="F629" i="9"/>
  <c r="K629" i="9"/>
  <c r="L630" i="9"/>
  <c r="B630" i="9"/>
  <c r="D629" i="9"/>
  <c r="N631" i="9"/>
  <c r="G630" i="9"/>
  <c r="C629" i="9"/>
  <c r="J631" i="9"/>
  <c r="H629" i="9"/>
  <c r="E630" i="9"/>
  <c r="F630" i="9"/>
  <c r="K630" i="9"/>
  <c r="M631" i="9"/>
  <c r="L631" i="9"/>
  <c r="B631" i="9"/>
  <c r="D630" i="9"/>
  <c r="N632" i="9"/>
  <c r="G631" i="9"/>
  <c r="C630" i="9"/>
  <c r="J632" i="9"/>
  <c r="H630" i="9"/>
  <c r="E631" i="9"/>
  <c r="M632" i="9"/>
  <c r="F631" i="9"/>
  <c r="K631" i="9"/>
  <c r="L632" i="9"/>
  <c r="B632" i="9"/>
  <c r="N633" i="9"/>
  <c r="G632" i="9"/>
  <c r="D631" i="9"/>
  <c r="J633" i="9"/>
  <c r="C631" i="9"/>
  <c r="H631" i="9"/>
  <c r="E632" i="9"/>
  <c r="F632" i="9"/>
  <c r="K632" i="9"/>
  <c r="M633" i="9"/>
  <c r="L633" i="9"/>
  <c r="B633" i="9"/>
  <c r="G633" i="9"/>
  <c r="D632" i="9"/>
  <c r="N634" i="9"/>
  <c r="C632" i="9"/>
  <c r="J634" i="9"/>
  <c r="H632" i="9"/>
  <c r="E633" i="9"/>
  <c r="F633" i="9"/>
  <c r="K633" i="9"/>
  <c r="M634" i="9"/>
  <c r="L634" i="9"/>
  <c r="B634" i="9"/>
  <c r="N635" i="9"/>
  <c r="D633" i="9"/>
  <c r="G634" i="9"/>
  <c r="C633" i="9"/>
  <c r="J635" i="9"/>
  <c r="H633" i="9"/>
  <c r="E634" i="9"/>
  <c r="M635" i="9"/>
  <c r="F634" i="9"/>
  <c r="K634" i="9"/>
  <c r="L635" i="9"/>
  <c r="B635" i="9"/>
  <c r="G635" i="9"/>
  <c r="D634" i="9"/>
  <c r="N636" i="9"/>
  <c r="C634" i="9"/>
  <c r="J636" i="9"/>
  <c r="H634" i="9"/>
  <c r="E635" i="9"/>
  <c r="M636" i="9"/>
  <c r="F635" i="9"/>
  <c r="K635" i="9"/>
  <c r="L636" i="9"/>
  <c r="B636" i="9"/>
  <c r="N637" i="9"/>
  <c r="G636" i="9"/>
  <c r="D635" i="9"/>
  <c r="C635" i="9"/>
  <c r="J637" i="9"/>
  <c r="E636" i="9"/>
  <c r="H635" i="9"/>
  <c r="M637" i="9"/>
  <c r="F636" i="9"/>
  <c r="K636" i="9"/>
  <c r="L637" i="9"/>
  <c r="B637" i="9"/>
  <c r="D636" i="9"/>
  <c r="N638" i="9"/>
  <c r="G637" i="9"/>
  <c r="C636" i="9"/>
  <c r="J638" i="9"/>
  <c r="E637" i="9"/>
  <c r="H636" i="9"/>
  <c r="F637" i="9"/>
  <c r="K637" i="9"/>
  <c r="M638" i="9"/>
  <c r="L638" i="9"/>
  <c r="B638" i="9"/>
  <c r="N639" i="9"/>
  <c r="G638" i="9"/>
  <c r="D637" i="9"/>
  <c r="C637" i="9"/>
  <c r="J639" i="9"/>
  <c r="H637" i="9"/>
  <c r="E638" i="9"/>
  <c r="M639" i="9"/>
  <c r="F638" i="9"/>
  <c r="K638" i="9"/>
  <c r="L639" i="9"/>
  <c r="B639" i="9"/>
  <c r="D638" i="9"/>
  <c r="G639" i="9"/>
  <c r="N640" i="9"/>
  <c r="C638" i="9"/>
  <c r="J640" i="9"/>
  <c r="E639" i="9"/>
  <c r="H638" i="9"/>
  <c r="F639" i="9"/>
  <c r="K639" i="9"/>
  <c r="M640" i="9"/>
  <c r="L640" i="9"/>
  <c r="B640" i="9"/>
  <c r="N641" i="9"/>
  <c r="G640" i="9"/>
  <c r="D639" i="9"/>
  <c r="C639" i="9"/>
  <c r="J641" i="9"/>
  <c r="H639" i="9"/>
  <c r="E640" i="9"/>
  <c r="M641" i="9"/>
  <c r="F640" i="9"/>
  <c r="K640" i="9"/>
  <c r="L641" i="9"/>
  <c r="B641" i="9"/>
  <c r="G641" i="9"/>
  <c r="N642" i="9"/>
  <c r="D640" i="9"/>
  <c r="C640" i="9"/>
  <c r="J642" i="9"/>
  <c r="H640" i="9"/>
  <c r="E641" i="9"/>
  <c r="M642" i="9"/>
  <c r="F641" i="9"/>
  <c r="K641" i="9"/>
  <c r="L642" i="9"/>
  <c r="B642" i="9"/>
  <c r="N643" i="9"/>
  <c r="D641" i="9"/>
  <c r="G642" i="9"/>
  <c r="C641" i="9"/>
  <c r="J643" i="9"/>
  <c r="E642" i="9"/>
  <c r="H641" i="9"/>
  <c r="F642" i="9"/>
  <c r="K642" i="9"/>
  <c r="M643" i="9"/>
  <c r="L643" i="9"/>
  <c r="B643" i="9"/>
  <c r="D642" i="9"/>
  <c r="G643" i="9"/>
  <c r="N644" i="9"/>
  <c r="C642" i="9"/>
  <c r="J644" i="9"/>
  <c r="H642" i="9"/>
  <c r="E643" i="9"/>
  <c r="F643" i="9"/>
  <c r="K643" i="9"/>
  <c r="M644" i="9"/>
  <c r="L644" i="9"/>
  <c r="B644" i="9"/>
  <c r="D643" i="9"/>
  <c r="G644" i="9"/>
  <c r="N645" i="9"/>
  <c r="C643" i="9"/>
  <c r="J645" i="9"/>
  <c r="H643" i="9"/>
  <c r="E644" i="9"/>
  <c r="F644" i="9"/>
  <c r="K644" i="9"/>
  <c r="M645" i="9"/>
  <c r="L645" i="9"/>
  <c r="B645" i="9"/>
  <c r="D644" i="9"/>
  <c r="N646" i="9"/>
  <c r="G645" i="9"/>
  <c r="C644" i="9"/>
  <c r="J646" i="9"/>
  <c r="H644" i="9"/>
  <c r="E645" i="9"/>
  <c r="F645" i="9"/>
  <c r="K645" i="9"/>
  <c r="M646" i="9"/>
  <c r="L646" i="9"/>
  <c r="B646" i="9"/>
  <c r="D645" i="9"/>
  <c r="N647" i="9"/>
  <c r="G646" i="9"/>
  <c r="C645" i="9"/>
  <c r="J647" i="9"/>
  <c r="H645" i="9"/>
  <c r="E646" i="9"/>
  <c r="M647" i="9"/>
  <c r="F646" i="9"/>
  <c r="K646" i="9"/>
  <c r="L647" i="9"/>
  <c r="B647" i="9"/>
  <c r="D646" i="9"/>
  <c r="G647" i="9"/>
  <c r="N648" i="9"/>
  <c r="C646" i="9"/>
  <c r="J648" i="9"/>
  <c r="H646" i="9"/>
  <c r="E647" i="9"/>
  <c r="F647" i="9"/>
  <c r="K647" i="9"/>
  <c r="M648" i="9"/>
  <c r="L648" i="9"/>
  <c r="B648" i="9"/>
  <c r="G648" i="9"/>
  <c r="N649" i="9"/>
  <c r="D647" i="9"/>
  <c r="C647" i="9"/>
  <c r="J649" i="9"/>
  <c r="H647" i="9"/>
  <c r="E648" i="9"/>
  <c r="M649" i="9"/>
  <c r="F648" i="9"/>
  <c r="K648" i="9"/>
  <c r="L649" i="9"/>
  <c r="B649" i="9"/>
  <c r="D648" i="9"/>
  <c r="G649" i="9"/>
  <c r="N650" i="9"/>
  <c r="C648" i="9"/>
  <c r="J650" i="9"/>
  <c r="E649" i="9"/>
  <c r="H648" i="9"/>
  <c r="F649" i="9"/>
  <c r="K649" i="9"/>
  <c r="M650" i="9"/>
  <c r="L650" i="9"/>
  <c r="B650" i="9"/>
  <c r="G650" i="9"/>
  <c r="N651" i="9"/>
  <c r="D649" i="9"/>
  <c r="C649" i="9"/>
  <c r="J651" i="9"/>
  <c r="H649" i="9"/>
  <c r="E650" i="9"/>
  <c r="M651" i="9"/>
  <c r="F650" i="9"/>
  <c r="K650" i="9"/>
  <c r="L651" i="9"/>
  <c r="B651" i="9"/>
  <c r="D650" i="9"/>
  <c r="N652" i="9"/>
  <c r="G651" i="9"/>
  <c r="C650" i="9"/>
  <c r="J652" i="9"/>
  <c r="H650" i="9"/>
  <c r="E651" i="9"/>
  <c r="F651" i="9"/>
  <c r="K651" i="9"/>
  <c r="M652" i="9"/>
  <c r="L652" i="9"/>
  <c r="B652" i="9"/>
  <c r="G652" i="9"/>
  <c r="N653" i="9"/>
  <c r="D651" i="9"/>
  <c r="C651" i="9"/>
  <c r="J653" i="9"/>
  <c r="E652" i="9"/>
  <c r="H651" i="9"/>
  <c r="F652" i="9"/>
  <c r="K652" i="9"/>
  <c r="M653" i="9"/>
  <c r="L653" i="9"/>
  <c r="B653" i="9"/>
  <c r="G653" i="9"/>
  <c r="N654" i="9"/>
  <c r="D652" i="9"/>
  <c r="C652" i="9"/>
  <c r="J654" i="9"/>
  <c r="E653" i="9"/>
  <c r="H652" i="9"/>
  <c r="M654" i="9"/>
  <c r="F653" i="9"/>
  <c r="K653" i="9"/>
  <c r="L654" i="9"/>
  <c r="B654" i="9"/>
  <c r="D653" i="9"/>
  <c r="G654" i="9"/>
  <c r="N655" i="9"/>
  <c r="C653" i="9"/>
  <c r="J655" i="9"/>
  <c r="H653" i="9"/>
  <c r="E654" i="9"/>
  <c r="F654" i="9"/>
  <c r="K654" i="9"/>
  <c r="M655" i="9"/>
  <c r="L655" i="9"/>
  <c r="B655" i="9"/>
  <c r="N656" i="9"/>
  <c r="D654" i="9"/>
  <c r="G655" i="9"/>
  <c r="C654" i="9"/>
  <c r="J656" i="9"/>
  <c r="E655" i="9"/>
  <c r="H654" i="9"/>
  <c r="M656" i="9"/>
  <c r="F655" i="9"/>
  <c r="K655" i="9"/>
  <c r="L656" i="9"/>
  <c r="B656" i="9"/>
  <c r="N657" i="9"/>
  <c r="D655" i="9"/>
  <c r="G656" i="9"/>
  <c r="C655" i="9"/>
  <c r="J657" i="9"/>
  <c r="H655" i="9"/>
  <c r="E656" i="9"/>
  <c r="M657" i="9"/>
  <c r="F656" i="9"/>
  <c r="K656" i="9"/>
  <c r="L657" i="9"/>
  <c r="B657" i="9"/>
  <c r="N658" i="9"/>
  <c r="G657" i="9"/>
  <c r="D656" i="9"/>
  <c r="C656" i="9"/>
  <c r="J658" i="9"/>
  <c r="H656" i="9"/>
  <c r="E657" i="9"/>
  <c r="M658" i="9"/>
  <c r="F657" i="9"/>
  <c r="K657" i="9"/>
  <c r="L658" i="9"/>
  <c r="B658" i="9"/>
  <c r="N659" i="9"/>
  <c r="G658" i="9"/>
  <c r="D657" i="9"/>
  <c r="C657" i="9"/>
  <c r="J659" i="9"/>
  <c r="H657" i="9"/>
  <c r="E658" i="9"/>
  <c r="M659" i="9"/>
  <c r="F658" i="9"/>
  <c r="K658" i="9"/>
  <c r="L659" i="9"/>
  <c r="B659" i="9"/>
  <c r="G659" i="9"/>
  <c r="D658" i="9"/>
  <c r="N660" i="9"/>
  <c r="J660" i="9"/>
  <c r="C658" i="9"/>
  <c r="H658" i="9"/>
  <c r="E659" i="9"/>
  <c r="F659" i="9"/>
  <c r="K659" i="9"/>
  <c r="M660" i="9"/>
  <c r="L660" i="9"/>
  <c r="B660" i="9"/>
  <c r="N661" i="9"/>
  <c r="G660" i="9"/>
  <c r="D659" i="9"/>
  <c r="C659" i="9"/>
  <c r="J661" i="9"/>
  <c r="H659" i="9"/>
  <c r="E660" i="9"/>
  <c r="F660" i="9"/>
  <c r="K660" i="9"/>
  <c r="M661" i="9"/>
  <c r="L661" i="9"/>
  <c r="B661" i="9"/>
  <c r="N662" i="9"/>
  <c r="D660" i="9"/>
  <c r="G661" i="9"/>
  <c r="C660" i="9"/>
  <c r="J662" i="9"/>
  <c r="H660" i="9"/>
  <c r="E661" i="9"/>
  <c r="M662" i="9"/>
  <c r="F661" i="9"/>
  <c r="K661" i="9"/>
  <c r="L662" i="9"/>
  <c r="B662" i="9"/>
  <c r="D661" i="9"/>
  <c r="N663" i="9"/>
  <c r="G662" i="9"/>
  <c r="C661" i="9"/>
  <c r="J663" i="9"/>
  <c r="H661" i="9"/>
  <c r="E662" i="9"/>
  <c r="M663" i="9"/>
  <c r="F662" i="9"/>
  <c r="K662" i="9"/>
  <c r="L663" i="9"/>
  <c r="B663" i="9"/>
  <c r="G663" i="9"/>
  <c r="N664" i="9"/>
  <c r="D662" i="9"/>
  <c r="C662" i="9"/>
  <c r="J664" i="9"/>
  <c r="E663" i="9"/>
  <c r="H662" i="9"/>
  <c r="F663" i="9"/>
  <c r="K663" i="9"/>
  <c r="M664" i="9"/>
  <c r="L664" i="9"/>
  <c r="B664" i="9"/>
  <c r="N665" i="9"/>
  <c r="D663" i="9"/>
  <c r="G664" i="9"/>
  <c r="J665" i="9"/>
  <c r="C663" i="9"/>
  <c r="H663" i="9"/>
  <c r="E664" i="9"/>
  <c r="M665" i="9"/>
  <c r="F664" i="9"/>
  <c r="K664" i="9"/>
  <c r="L665" i="9"/>
  <c r="B665" i="9"/>
  <c r="N666" i="9"/>
  <c r="G665" i="9"/>
  <c r="D664" i="9"/>
  <c r="C664" i="9"/>
  <c r="J666" i="9"/>
  <c r="E665" i="9"/>
  <c r="H664" i="9"/>
  <c r="M666" i="9"/>
  <c r="F665" i="9"/>
  <c r="K665" i="9"/>
  <c r="L666" i="9"/>
  <c r="B666" i="9"/>
  <c r="N667" i="9"/>
  <c r="D665" i="9"/>
  <c r="G666" i="9"/>
  <c r="C665" i="9"/>
  <c r="J667" i="9"/>
  <c r="H665" i="9"/>
  <c r="E666" i="9"/>
  <c r="M667" i="9"/>
  <c r="F666" i="9"/>
  <c r="K666" i="9"/>
  <c r="L667" i="9"/>
  <c r="B667" i="9"/>
  <c r="G667" i="9"/>
  <c r="N668" i="9"/>
  <c r="D666" i="9"/>
  <c r="C666" i="9"/>
  <c r="J668" i="9"/>
  <c r="H666" i="9"/>
  <c r="E667" i="9"/>
  <c r="M668" i="9"/>
  <c r="F667" i="9"/>
  <c r="K667" i="9"/>
  <c r="L668" i="9"/>
  <c r="B668" i="9"/>
  <c r="N669" i="9"/>
  <c r="G668" i="9"/>
  <c r="D667" i="9"/>
  <c r="C667" i="9"/>
  <c r="J669" i="9"/>
  <c r="E668" i="9"/>
  <c r="H667" i="9"/>
  <c r="F668" i="9"/>
  <c r="K668" i="9"/>
  <c r="M669" i="9"/>
  <c r="L669" i="9"/>
  <c r="B669" i="9"/>
  <c r="N670" i="9"/>
  <c r="G669" i="9"/>
  <c r="D668" i="9"/>
  <c r="C668" i="9"/>
  <c r="J670" i="9"/>
  <c r="H668" i="9"/>
  <c r="E669" i="9"/>
  <c r="M670" i="9"/>
  <c r="F669" i="9"/>
  <c r="K669" i="9"/>
  <c r="L670" i="9"/>
  <c r="B670" i="9"/>
  <c r="D669" i="9"/>
  <c r="N671" i="9"/>
  <c r="G670" i="9"/>
  <c r="C669" i="9"/>
  <c r="J671" i="9"/>
  <c r="E670" i="9"/>
  <c r="H669" i="9"/>
  <c r="M671" i="9"/>
  <c r="F670" i="9"/>
  <c r="K670" i="9"/>
  <c r="L671" i="9"/>
  <c r="B671" i="9"/>
  <c r="D670" i="9"/>
  <c r="N672" i="9"/>
  <c r="G671" i="9"/>
  <c r="C670" i="9"/>
  <c r="J672" i="9"/>
  <c r="E671" i="9"/>
  <c r="H670" i="9"/>
  <c r="F671" i="9"/>
  <c r="K671" i="9"/>
  <c r="M672" i="9"/>
  <c r="L672" i="9"/>
  <c r="B672" i="9"/>
  <c r="G672" i="9"/>
  <c r="D671" i="9"/>
  <c r="N673" i="9"/>
  <c r="C671" i="9"/>
  <c r="J673" i="9"/>
  <c r="H671" i="9"/>
  <c r="E672" i="9"/>
  <c r="F672" i="9"/>
  <c r="K672" i="9"/>
  <c r="M673" i="9"/>
  <c r="L673" i="9"/>
  <c r="B673" i="9"/>
  <c r="G673" i="9"/>
  <c r="N674" i="9"/>
  <c r="D672" i="9"/>
  <c r="C672" i="9"/>
  <c r="J674" i="9"/>
  <c r="H672" i="9"/>
  <c r="E673" i="9"/>
  <c r="F673" i="9"/>
  <c r="K673" i="9"/>
  <c r="M674" i="9"/>
  <c r="L674" i="9"/>
  <c r="B674" i="9"/>
  <c r="G674" i="9"/>
  <c r="N675" i="9"/>
  <c r="D673" i="9"/>
  <c r="C673" i="9"/>
  <c r="J675" i="9"/>
  <c r="E674" i="9"/>
  <c r="H673" i="9"/>
  <c r="M675" i="9"/>
  <c r="F674" i="9"/>
  <c r="K674" i="9"/>
  <c r="L675" i="9"/>
  <c r="B675" i="9"/>
  <c r="G675" i="9"/>
  <c r="D674" i="9"/>
  <c r="N676" i="9"/>
  <c r="C674" i="9"/>
  <c r="J676" i="9"/>
  <c r="E675" i="9"/>
  <c r="H674" i="9"/>
  <c r="M676" i="9"/>
  <c r="F675" i="9"/>
  <c r="K675" i="9"/>
  <c r="L676" i="9"/>
  <c r="B676" i="9"/>
  <c r="G676" i="9"/>
  <c r="D675" i="9"/>
  <c r="N677" i="9"/>
  <c r="C675" i="9"/>
  <c r="J677" i="9"/>
  <c r="H675" i="9"/>
  <c r="E676" i="9"/>
  <c r="F676" i="9"/>
  <c r="K676" i="9"/>
  <c r="M677" i="9"/>
  <c r="L677" i="9"/>
  <c r="B677" i="9"/>
  <c r="D676" i="9"/>
  <c r="N678" i="9"/>
  <c r="G677" i="9"/>
  <c r="C676" i="9"/>
  <c r="J678" i="9"/>
  <c r="H676" i="9"/>
  <c r="E677" i="9"/>
  <c r="F677" i="9"/>
  <c r="K677" i="9"/>
  <c r="M678" i="9"/>
  <c r="L678" i="9"/>
  <c r="B678" i="9"/>
  <c r="G678" i="9"/>
  <c r="D677" i="9"/>
  <c r="N679" i="9"/>
  <c r="C677" i="9"/>
  <c r="J679" i="9"/>
  <c r="H677" i="9"/>
  <c r="E678" i="9"/>
  <c r="F678" i="9"/>
  <c r="K678" i="9"/>
  <c r="M679" i="9"/>
  <c r="L679" i="9"/>
  <c r="B679" i="9"/>
  <c r="G679" i="9"/>
  <c r="D678" i="9"/>
  <c r="N680" i="9"/>
  <c r="C678" i="9"/>
  <c r="J680" i="9"/>
  <c r="E679" i="9"/>
  <c r="H678" i="9"/>
  <c r="F679" i="9"/>
  <c r="K679" i="9"/>
  <c r="M680" i="9"/>
  <c r="L680" i="9"/>
  <c r="B680" i="9"/>
  <c r="D679" i="9"/>
  <c r="N681" i="9"/>
  <c r="G680" i="9"/>
  <c r="C679" i="9"/>
  <c r="J681" i="9"/>
  <c r="H679" i="9"/>
  <c r="E680" i="9"/>
  <c r="F680" i="9"/>
  <c r="K680" i="9"/>
  <c r="M681" i="9"/>
  <c r="L681" i="9"/>
  <c r="B681" i="9"/>
  <c r="N682" i="9"/>
  <c r="D680" i="9"/>
  <c r="G681" i="9"/>
  <c r="C680" i="9"/>
  <c r="J682" i="9"/>
  <c r="H680" i="9"/>
  <c r="E681" i="9"/>
  <c r="M682" i="9"/>
  <c r="F681" i="9"/>
  <c r="K681" i="9"/>
  <c r="L682" i="9"/>
  <c r="B682" i="9"/>
  <c r="N683" i="9"/>
  <c r="D681" i="9"/>
  <c r="G682" i="9"/>
  <c r="C681" i="9"/>
  <c r="J683" i="9"/>
  <c r="E682" i="9"/>
  <c r="H681" i="9"/>
  <c r="F682" i="9"/>
  <c r="K682" i="9"/>
  <c r="M683" i="9"/>
  <c r="L683" i="9"/>
  <c r="B683" i="9"/>
  <c r="G683" i="9"/>
  <c r="D682" i="9"/>
  <c r="N684" i="9"/>
  <c r="C682" i="9"/>
  <c r="J684" i="9"/>
  <c r="E683" i="9"/>
  <c r="H682" i="9"/>
  <c r="M684" i="9"/>
  <c r="F683" i="9"/>
  <c r="K683" i="9"/>
  <c r="L684" i="9"/>
  <c r="B684" i="9"/>
  <c r="N685" i="9"/>
  <c r="D683" i="9"/>
  <c r="G684" i="9"/>
  <c r="C683" i="9"/>
  <c r="J685" i="9"/>
  <c r="E684" i="9"/>
  <c r="H683" i="9"/>
  <c r="F684" i="9"/>
  <c r="K684" i="9"/>
  <c r="M685" i="9"/>
  <c r="L685" i="9"/>
  <c r="B685" i="9"/>
  <c r="N686" i="9"/>
  <c r="G685" i="9"/>
  <c r="D684" i="9"/>
  <c r="C684" i="9"/>
  <c r="J686" i="9"/>
  <c r="H684" i="9"/>
  <c r="E685" i="9"/>
  <c r="F685" i="9"/>
  <c r="K685" i="9"/>
  <c r="M686" i="9"/>
  <c r="L686" i="9"/>
  <c r="B686" i="9"/>
  <c r="D685" i="9"/>
  <c r="N687" i="9"/>
  <c r="G686" i="9"/>
  <c r="C685" i="9"/>
  <c r="J687" i="9"/>
  <c r="H685" i="9"/>
  <c r="E686" i="9"/>
  <c r="F686" i="9"/>
  <c r="K686" i="9"/>
  <c r="M687" i="9"/>
  <c r="L687" i="9"/>
  <c r="B687" i="9"/>
  <c r="D686" i="9"/>
  <c r="G687" i="9"/>
  <c r="N688" i="9"/>
  <c r="C686" i="9"/>
  <c r="J688" i="9"/>
  <c r="H686" i="9"/>
  <c r="E687" i="9"/>
  <c r="M688" i="9"/>
  <c r="F687" i="9"/>
  <c r="K687" i="9"/>
  <c r="L688" i="9"/>
  <c r="B688" i="9"/>
  <c r="G688" i="9"/>
  <c r="N689" i="9"/>
  <c r="D687" i="9"/>
  <c r="C687" i="9"/>
  <c r="J689" i="9"/>
  <c r="E688" i="9"/>
  <c r="H687" i="9"/>
  <c r="F688" i="9"/>
  <c r="K688" i="9"/>
  <c r="M689" i="9"/>
  <c r="L689" i="9"/>
  <c r="B689" i="9"/>
  <c r="G689" i="9"/>
  <c r="N690" i="9"/>
  <c r="D688" i="9"/>
  <c r="C688" i="9"/>
  <c r="J690" i="9"/>
  <c r="H688" i="9"/>
  <c r="E689" i="9"/>
  <c r="F689" i="9"/>
  <c r="K689" i="9"/>
  <c r="M690" i="9"/>
  <c r="L690" i="9"/>
  <c r="B690" i="9"/>
  <c r="D689" i="9"/>
  <c r="N691" i="9"/>
  <c r="G690" i="9"/>
  <c r="C689" i="9"/>
  <c r="J691" i="9"/>
  <c r="H689" i="9"/>
  <c r="E690" i="9"/>
  <c r="M691" i="9"/>
  <c r="F690" i="9"/>
  <c r="K690" i="9"/>
  <c r="L691" i="9"/>
  <c r="B691" i="9"/>
  <c r="N692" i="9"/>
  <c r="D690" i="9"/>
  <c r="G691" i="9"/>
  <c r="C690" i="9"/>
  <c r="J692" i="9"/>
  <c r="E691" i="9"/>
  <c r="H690" i="9"/>
  <c r="F691" i="9"/>
  <c r="K691" i="9"/>
  <c r="M692" i="9"/>
  <c r="L692" i="9"/>
  <c r="B692" i="9"/>
  <c r="G692" i="9"/>
  <c r="N693" i="9"/>
  <c r="D691" i="9"/>
  <c r="C691" i="9"/>
  <c r="J693" i="9"/>
  <c r="H691" i="9"/>
  <c r="E692" i="9"/>
  <c r="M693" i="9"/>
  <c r="F692" i="9"/>
  <c r="K692" i="9"/>
  <c r="L693" i="9"/>
  <c r="B693" i="9"/>
  <c r="N694" i="9"/>
  <c r="D692" i="9"/>
  <c r="G693" i="9"/>
  <c r="C692" i="9"/>
  <c r="J694" i="9"/>
  <c r="H692" i="9"/>
  <c r="E693" i="9"/>
  <c r="F693" i="9"/>
  <c r="K693" i="9"/>
  <c r="M694" i="9"/>
  <c r="B694" i="9"/>
  <c r="L694" i="9"/>
  <c r="D693" i="9"/>
  <c r="N695" i="9"/>
  <c r="G694" i="9"/>
  <c r="C693" i="9"/>
  <c r="J695" i="9"/>
  <c r="H693" i="9"/>
  <c r="E694" i="9"/>
  <c r="M695" i="9"/>
  <c r="F694" i="9"/>
  <c r="K694" i="9"/>
  <c r="L695" i="9"/>
  <c r="B695" i="9"/>
  <c r="D694" i="9"/>
  <c r="G695" i="9"/>
  <c r="N696" i="9"/>
  <c r="C694" i="9"/>
  <c r="J696" i="9"/>
  <c r="E695" i="9"/>
  <c r="H694" i="9"/>
  <c r="M696" i="9"/>
  <c r="F695" i="9"/>
  <c r="K695" i="9"/>
  <c r="L696" i="9"/>
  <c r="B696" i="9"/>
  <c r="G696" i="9"/>
  <c r="N697" i="9"/>
  <c r="D695" i="9"/>
  <c r="C695" i="9"/>
  <c r="J697" i="9"/>
  <c r="H695" i="9"/>
  <c r="E696" i="9"/>
  <c r="M697" i="9"/>
  <c r="F696" i="9"/>
  <c r="K696" i="9"/>
  <c r="L697" i="9"/>
  <c r="B697" i="9"/>
  <c r="N698" i="9"/>
  <c r="D696" i="9"/>
  <c r="G697" i="9"/>
  <c r="C696" i="9"/>
  <c r="J698" i="9"/>
  <c r="E697" i="9"/>
  <c r="H696" i="9"/>
  <c r="F697" i="9"/>
  <c r="K697" i="9"/>
  <c r="M698" i="9"/>
  <c r="L698" i="9"/>
  <c r="B698" i="9"/>
  <c r="D697" i="9"/>
  <c r="N699" i="9"/>
  <c r="G698" i="9"/>
  <c r="C697" i="9"/>
  <c r="J699" i="9"/>
  <c r="H697" i="9"/>
  <c r="E698" i="9"/>
  <c r="M699" i="9"/>
  <c r="F698" i="9"/>
  <c r="K698" i="9"/>
  <c r="L699" i="9"/>
  <c r="B699" i="9"/>
  <c r="G699" i="9"/>
  <c r="D698" i="9"/>
  <c r="N700" i="9"/>
  <c r="C698" i="9"/>
  <c r="J700" i="9"/>
  <c r="E699" i="9"/>
  <c r="H698" i="9"/>
  <c r="M700" i="9"/>
  <c r="F699" i="9"/>
  <c r="K699" i="9"/>
  <c r="L700" i="9"/>
  <c r="B700" i="9"/>
  <c r="D699" i="9"/>
  <c r="N701" i="9"/>
  <c r="G700" i="9"/>
  <c r="J701" i="9"/>
  <c r="C699" i="9"/>
  <c r="C701" i="9"/>
  <c r="H701" i="9"/>
  <c r="H699" i="9"/>
  <c r="E700" i="9"/>
  <c r="M701" i="9"/>
  <c r="F700" i="9"/>
  <c r="K700" i="9"/>
  <c r="L701" i="9"/>
  <c r="B701" i="9"/>
  <c r="D701" i="9"/>
  <c r="G701" i="9"/>
  <c r="D700" i="9"/>
  <c r="C700" i="9"/>
  <c r="H700" i="9"/>
  <c r="E701" i="9"/>
  <c r="F701" i="9"/>
  <c r="K701" i="9"/>
</calcChain>
</file>

<file path=xl/sharedStrings.xml><?xml version="1.0" encoding="utf-8"?>
<sst xmlns="http://schemas.openxmlformats.org/spreadsheetml/2006/main" count="235" uniqueCount="93">
  <si>
    <t>Wheel Power</t>
  </si>
  <si>
    <t>kW</t>
  </si>
  <si>
    <t>hp</t>
  </si>
  <si>
    <t>Target Velocity</t>
  </si>
  <si>
    <t>m/s</t>
  </si>
  <si>
    <t>mph</t>
  </si>
  <si>
    <t>Capable Velocity</t>
  </si>
  <si>
    <t>Capability</t>
  </si>
  <si>
    <t>Drivetrain eff</t>
  </si>
  <si>
    <t>Aerodynamic Drag</t>
  </si>
  <si>
    <t>N</t>
  </si>
  <si>
    <t>Drag Coefficient</t>
  </si>
  <si>
    <t>Cd</t>
  </si>
  <si>
    <t>Frontal Area</t>
  </si>
  <si>
    <t>m^2</t>
  </si>
  <si>
    <t>Density</t>
  </si>
  <si>
    <t>kg/m^3</t>
  </si>
  <si>
    <t>Engine Power</t>
  </si>
  <si>
    <t>Velocity</t>
  </si>
  <si>
    <t>Air Density</t>
  </si>
  <si>
    <t>q=½ρv²</t>
  </si>
  <si>
    <t>kg/m³</t>
  </si>
  <si>
    <t>Pa</t>
  </si>
  <si>
    <t>Aero Lift</t>
  </si>
  <si>
    <t>m/sec</t>
  </si>
  <si>
    <t>lift coeff</t>
  </si>
  <si>
    <t>m²</t>
  </si>
  <si>
    <t>Aero Drag</t>
  </si>
  <si>
    <t>drag coeff</t>
  </si>
  <si>
    <t>W</t>
  </si>
  <si>
    <t>HP</t>
  </si>
  <si>
    <t>m</t>
  </si>
  <si>
    <t>m/s²</t>
  </si>
  <si>
    <t>mi</t>
  </si>
  <si>
    <t>Δt</t>
  </si>
  <si>
    <t>sec</t>
  </si>
  <si>
    <t>t</t>
  </si>
  <si>
    <t>x</t>
  </si>
  <si>
    <t>v</t>
  </si>
  <si>
    <t>a</t>
  </si>
  <si>
    <t>Gear</t>
  </si>
  <si>
    <t>F_ext</t>
  </si>
  <si>
    <t>c</t>
  </si>
  <si>
    <t>b</t>
  </si>
  <si>
    <t>d</t>
  </si>
  <si>
    <t>α</t>
  </si>
  <si>
    <t>β</t>
  </si>
  <si>
    <t>γ</t>
  </si>
  <si>
    <t>ModelSpeed</t>
  </si>
  <si>
    <t>GearLimit</t>
  </si>
  <si>
    <t>AccnLimit</t>
  </si>
  <si>
    <t>Speed @ 100% RPM</t>
  </si>
  <si>
    <t>Shift RPM</t>
  </si>
  <si>
    <t>Shift MPH</t>
  </si>
  <si>
    <t>vmax</t>
  </si>
  <si>
    <t>RPM</t>
  </si>
  <si>
    <t>Nm</t>
  </si>
  <si>
    <t>Gear1Active</t>
  </si>
  <si>
    <t>Gear2Active</t>
  </si>
  <si>
    <t>Gear3Active</t>
  </si>
  <si>
    <t>Gear4Active</t>
  </si>
  <si>
    <t>Gear5Active</t>
  </si>
  <si>
    <t>WheelSpeed</t>
  </si>
  <si>
    <t>EngineSpeed</t>
  </si>
  <si>
    <t>EngineTorque</t>
  </si>
  <si>
    <t>Avg. G1 Accn</t>
  </si>
  <si>
    <t>Avg. G2 Accn</t>
  </si>
  <si>
    <t>Avg. G3 Accn</t>
  </si>
  <si>
    <t>Avg. G4 Accn</t>
  </si>
  <si>
    <t>Avg. G5 Accn</t>
  </si>
  <si>
    <t>Gear Ratio</t>
  </si>
  <si>
    <t>lb-ft</t>
  </si>
  <si>
    <t>Dry Pressure</t>
  </si>
  <si>
    <t>kPa</t>
  </si>
  <si>
    <t>Corrected Torque</t>
  </si>
  <si>
    <t>Corrected Power</t>
  </si>
  <si>
    <t>Actual Torque</t>
  </si>
  <si>
    <t>Temp</t>
  </si>
  <si>
    <t>°C</t>
  </si>
  <si>
    <t>Absolute Temp</t>
  </si>
  <si>
    <t>K</t>
  </si>
  <si>
    <t>Gasoline</t>
  </si>
  <si>
    <t>A</t>
  </si>
  <si>
    <t>B</t>
  </si>
  <si>
    <t>Correction Factor</t>
  </si>
  <si>
    <t>Losses</t>
  </si>
  <si>
    <t>Drive Wheel Radius</t>
  </si>
  <si>
    <t>Max Engine RPM</t>
  </si>
  <si>
    <t>Drivetrain Efficiency</t>
  </si>
  <si>
    <t>Average Torque</t>
  </si>
  <si>
    <t>Max Allowable Accn</t>
  </si>
  <si>
    <t>Mass, 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</si>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</sst>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Border="1"/>
    <xf numFmtId="0" fontId="2" fillId="2" borderId="2" xfId="2"/>
    <xf numFmtId="0" fontId="3" fillId="3" borderId="2" xfId="3"/>
    <xf numFmtId="0" fontId="1" fillId="0" borderId="1" xfId="1"/>
    <xf numFmtId="0" fontId="4" fillId="0" borderId="0" xfId="0" applyFont="1"/>
    <xf numFmtId="0" fontId="5" fillId="0" borderId="0" xfId="0" applyFont="1"/>
    <xf numFmtId="0" fontId="4" fillId="0" borderId="0" xfId="0" applyFont="1" applyFill="1" applyBorder="1"/>
    <xf numFmtId="0" fontId="2" fillId="2" borderId="0" xfId="2" applyBorder="1"/>
  </cellXfs>
  <cellStyles count="4">
    <cellStyle name="Calculation" xfId="3" builtinId="22"/>
    <cellStyle name="Heading 3" xfId="1" builtinId="18"/>
    <cellStyle name="Input" xfId="2" builtinId="20"/>
    <cellStyle name="Normal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calcChain" Target="calcChain.xml"/><Relationship Id="rId10" Type="http://schemas.openxmlformats.org/officeDocument/2006/relationships/worksheet" Target="worksheets/sheet9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2"/>
          <c:tx>
            <c:v>Qualification_Ordinate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2.25</c:v>
              </c:pt>
            </c:numLit>
          </c:xVal>
          <c:yVal>
            <c:numLit>
              <c:formatCode>General</c:formatCode>
              <c:ptCount val="2"/>
              <c:pt idx="0">
                <c:v>175</c:v>
              </c:pt>
              <c:pt idx="1">
                <c:v>175</c:v>
              </c:pt>
            </c:numLit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DEF7-4E32-9163-F35DF89ECB03}"/>
            </c:ext>
          </c:extLst>
        </c:ser>
        <c:ser>
          <c:idx val="2"/>
          <c:order val="3"/>
          <c:tx>
            <c:v>Qualification_Abscisa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2.25</c:v>
              </c:pt>
              <c:pt idx="1">
                <c:v>2.25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175</c:v>
              </c:pt>
            </c:numLit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DEF7-4E32-9163-F35DF89ECB03}"/>
            </c:ext>
          </c:extLst>
        </c:ser>
        <c:ser>
          <c:idx val="3"/>
          <c:order val="4"/>
          <c:tx>
            <c:v>Target_Abscisa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6"/>
                </a:solidFill>
                <a:prstDash val="dash"/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EF7-4E32-9163-F35DF89ECB03}"/>
              </c:ext>
            </c:extLst>
          </c:dPt>
          <c:xVal>
            <c:numLit>
              <c:formatCode>General</c:formatCode>
              <c:ptCount val="2"/>
              <c:pt idx="0">
                <c:v>0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350</c:v>
              </c:pt>
              <c:pt idx="1">
                <c:v>350</c:v>
              </c:pt>
            </c:numLit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DEF7-4E32-9163-F35DF89ECB03}"/>
            </c:ext>
          </c:extLst>
        </c:ser>
        <c:ser>
          <c:idx val="4"/>
          <c:order val="5"/>
          <c:tx>
            <c:v>Target_Ordinate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5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350</c:v>
              </c:pt>
            </c:numLit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DEF7-4E32-9163-F35DF89ECB03}"/>
            </c:ext>
          </c:extLst>
        </c:ser>
        <c:ser>
          <c:idx val="6"/>
          <c:order val="6"/>
          <c:tx>
            <c:v>v_slip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Non_Linear_Model_With_Slip!$G$3:$G$700</c:f>
              <c:numCache>
                <c:formatCode>General</c:formatCode>
                <c:ptCount val="698"/>
                <c:pt idx="0">
                  <c:v>0</c:v>
                </c:pt>
                <c:pt idx="1">
                  <c:v>4.4525129493756462E-5</c:v>
                </c:pt>
                <c:pt idx="2">
                  <c:v>1.7810051797502585E-4</c:v>
                </c:pt>
                <c:pt idx="3">
                  <c:v>3.2860546868589098E-4</c:v>
                </c:pt>
                <c:pt idx="4">
                  <c:v>5.0611498426658631E-4</c:v>
                </c:pt>
                <c:pt idx="5">
                  <c:v>7.1480429192861765E-4</c:v>
                </c:pt>
                <c:pt idx="6">
                  <c:v>9.6020278092648684E-4</c:v>
                </c:pt>
                <c:pt idx="7">
                  <c:v>1.2487615298442105E-3</c:v>
                </c:pt>
                <c:pt idx="8">
                  <c:v>1.5880693086855529E-3</c:v>
                </c:pt>
                <c:pt idx="9">
                  <c:v>1.9870478526874315E-3</c:v>
                </c:pt>
                <c:pt idx="10">
                  <c:v>2.4561860381920901E-3</c:v>
                </c:pt>
                <c:pt idx="11">
                  <c:v>3.0078146115814536E-3</c:v>
                </c:pt>
                <c:pt idx="12">
                  <c:v>3.6484934439583302E-3</c:v>
                </c:pt>
                <c:pt idx="13">
                  <c:v>4.3782225353227204E-3</c:v>
                </c:pt>
                <c:pt idx="14">
                  <c:v>5.1970018856746228E-3</c:v>
                </c:pt>
                <c:pt idx="15">
                  <c:v>6.1048314950140374E-3</c:v>
                </c:pt>
                <c:pt idx="16">
                  <c:v>7.101711363340966E-3</c:v>
                </c:pt>
                <c:pt idx="17">
                  <c:v>8.1876414906554076E-3</c:v>
                </c:pt>
                <c:pt idx="18">
                  <c:v>9.3626218769573607E-3</c:v>
                </c:pt>
                <c:pt idx="19">
                  <c:v>1.0626652522246829E-2</c:v>
                </c:pt>
                <c:pt idx="20">
                  <c:v>1.197973342652381E-2</c:v>
                </c:pt>
                <c:pt idx="21">
                  <c:v>1.3421864589788304E-2</c:v>
                </c:pt>
                <c:pt idx="22">
                  <c:v>1.4953046012040313E-2</c:v>
                </c:pt>
                <c:pt idx="23">
                  <c:v>1.6573277693279834E-2</c:v>
                </c:pt>
                <c:pt idx="24">
                  <c:v>1.8282559633506865E-2</c:v>
                </c:pt>
                <c:pt idx="25">
                  <c:v>2.0080891832721413E-2</c:v>
                </c:pt>
                <c:pt idx="26">
                  <c:v>2.1968274290923472E-2</c:v>
                </c:pt>
                <c:pt idx="27">
                  <c:v>2.3944707008113044E-2</c:v>
                </c:pt>
                <c:pt idx="28">
                  <c:v>2.6010189984290132E-2</c:v>
                </c:pt>
                <c:pt idx="29">
                  <c:v>2.8164723219454731E-2</c:v>
                </c:pt>
                <c:pt idx="30">
                  <c:v>3.0408306713606843E-2</c:v>
                </c:pt>
                <c:pt idx="31">
                  <c:v>3.2740940466746471E-2</c:v>
                </c:pt>
                <c:pt idx="32">
                  <c:v>3.5162624478873611E-2</c:v>
                </c:pt>
                <c:pt idx="33">
                  <c:v>3.7673358749988263E-2</c:v>
                </c:pt>
                <c:pt idx="34">
                  <c:v>4.0273143280090427E-2</c:v>
                </c:pt>
                <c:pt idx="35">
                  <c:v>4.2961978069180097E-2</c:v>
                </c:pt>
                <c:pt idx="36">
                  <c:v>4.5739863117257286E-2</c:v>
                </c:pt>
                <c:pt idx="37">
                  <c:v>4.860679842432198E-2</c:v>
                </c:pt>
                <c:pt idx="38">
                  <c:v>5.1562783990374172E-2</c:v>
                </c:pt>
                <c:pt idx="39">
                  <c:v>5.4607819815413884E-2</c:v>
                </c:pt>
                <c:pt idx="40">
                  <c:v>5.7741905899441101E-2</c:v>
                </c:pt>
                <c:pt idx="41">
                  <c:v>6.096504224245583E-2</c:v>
                </c:pt>
                <c:pt idx="42">
                  <c:v>6.4277228844458065E-2</c:v>
                </c:pt>
                <c:pt idx="43">
                  <c:v>6.7678465705447804E-2</c:v>
                </c:pt>
                <c:pt idx="44">
                  <c:v>7.116875282542505E-2</c:v>
                </c:pt>
                <c:pt idx="45">
                  <c:v>7.4748090204389814E-2</c:v>
                </c:pt>
                <c:pt idx="46">
                  <c:v>7.8416477842342097E-2</c:v>
                </c:pt>
                <c:pt idx="47">
                  <c:v>8.2173915739281886E-2</c:v>
                </c:pt>
                <c:pt idx="48">
                  <c:v>8.6020403895209194E-2</c:v>
                </c:pt>
                <c:pt idx="49">
                  <c:v>8.9955942310124021E-2</c:v>
                </c:pt>
                <c:pt idx="50">
                  <c:v>9.3980530984026353E-2</c:v>
                </c:pt>
                <c:pt idx="51">
                  <c:v>9.8094169916916218E-2</c:v>
                </c:pt>
                <c:pt idx="52">
                  <c:v>0.1022968591087936</c:v>
                </c:pt>
                <c:pt idx="53">
                  <c:v>0.10658859855965848</c:v>
                </c:pt>
                <c:pt idx="54">
                  <c:v>0.11096938826951089</c:v>
                </c:pt>
                <c:pt idx="55">
                  <c:v>0.11543922823835083</c:v>
                </c:pt>
                <c:pt idx="56">
                  <c:v>0.11999811846617828</c:v>
                </c:pt>
                <c:pt idx="57">
                  <c:v>0.12464605895299323</c:v>
                </c:pt>
                <c:pt idx="58">
                  <c:v>0.12938304969879572</c:v>
                </c:pt>
                <c:pt idx="59">
                  <c:v>0.13420909070358572</c:v>
                </c:pt>
                <c:pt idx="60">
                  <c:v>0.13912418196736323</c:v>
                </c:pt>
                <c:pt idx="61">
                  <c:v>0.14412832349012825</c:v>
                </c:pt>
                <c:pt idx="62">
                  <c:v>0.14922151527188082</c:v>
                </c:pt>
                <c:pt idx="63">
                  <c:v>0.1544037573126209</c:v>
                </c:pt>
                <c:pt idx="64">
                  <c:v>0.15967504961234846</c:v>
                </c:pt>
                <c:pt idx="65">
                  <c:v>0.16503539217106353</c:v>
                </c:pt>
                <c:pt idx="66">
                  <c:v>0.17048478498876607</c:v>
                </c:pt>
                <c:pt idx="67">
                  <c:v>0.17602322806545612</c:v>
                </c:pt>
                <c:pt idx="68">
                  <c:v>0.18165072140113364</c:v>
                </c:pt>
                <c:pt idx="69">
                  <c:v>0.1873672649957987</c:v>
                </c:pt>
                <c:pt idx="70">
                  <c:v>0.19317285884945126</c:v>
                </c:pt>
                <c:pt idx="71">
                  <c:v>0.1990675029620913</c:v>
                </c:pt>
                <c:pt idx="72">
                  <c:v>0.20505119733371888</c:v>
                </c:pt>
                <c:pt idx="73">
                  <c:v>0.21112394196433393</c:v>
                </c:pt>
                <c:pt idx="74">
                  <c:v>0.21728573685393646</c:v>
                </c:pt>
                <c:pt idx="75">
                  <c:v>0.22353658200252652</c:v>
                </c:pt>
                <c:pt idx="76">
                  <c:v>0.22987647741010406</c:v>
                </c:pt>
                <c:pt idx="77">
                  <c:v>0.2363054230766691</c:v>
                </c:pt>
                <c:pt idx="78">
                  <c:v>0.24279314407677074</c:v>
                </c:pt>
                <c:pt idx="79">
                  <c:v>0.24936991533585981</c:v>
                </c:pt>
                <c:pt idx="80">
                  <c:v>0.25603573685393644</c:v>
                </c:pt>
                <c:pt idx="81">
                  <c:v>0.26279060863100051</c:v>
                </c:pt>
                <c:pt idx="82">
                  <c:v>0.26963453066705212</c:v>
                </c:pt>
                <c:pt idx="83">
                  <c:v>0.27656750296209121</c:v>
                </c:pt>
                <c:pt idx="84">
                  <c:v>0.28358952551611782</c:v>
                </c:pt>
                <c:pt idx="85">
                  <c:v>0.29070059832913198</c:v>
                </c:pt>
                <c:pt idx="86">
                  <c:v>0.29790072140113355</c:v>
                </c:pt>
                <c:pt idx="87">
                  <c:v>0.3051898947321226</c:v>
                </c:pt>
                <c:pt idx="88">
                  <c:v>0.31256811832209924</c:v>
                </c:pt>
                <c:pt idx="89">
                  <c:v>0.32003539217106336</c:v>
                </c:pt>
                <c:pt idx="90">
                  <c:v>0.32759171627901496</c:v>
                </c:pt>
                <c:pt idx="91">
                  <c:v>0.33523709064595403</c:v>
                </c:pt>
                <c:pt idx="92">
                  <c:v>0.34297151527188063</c:v>
                </c:pt>
                <c:pt idx="93">
                  <c:v>0.35079499015679472</c:v>
                </c:pt>
                <c:pt idx="94">
                  <c:v>0.35870751530069639</c:v>
                </c:pt>
                <c:pt idx="95">
                  <c:v>0.36670909070358543</c:v>
                </c:pt>
                <c:pt idx="96">
                  <c:v>0.37479971636546205</c:v>
                </c:pt>
                <c:pt idx="97">
                  <c:v>0.38297939228632616</c:v>
                </c:pt>
                <c:pt idx="98">
                  <c:v>0.3912481184661778</c:v>
                </c:pt>
                <c:pt idx="99">
                  <c:v>0.39960589490501686</c:v>
                </c:pt>
                <c:pt idx="100">
                  <c:v>0.4080527216028435</c:v>
                </c:pt>
                <c:pt idx="101">
                  <c:v>0.41658859855965757</c:v>
                </c:pt>
                <c:pt idx="102">
                  <c:v>0.42521352577545918</c:v>
                </c:pt>
                <c:pt idx="103">
                  <c:v>0.43392750325024826</c:v>
                </c:pt>
                <c:pt idx="104">
                  <c:v>0.44273053098402487</c:v>
                </c:pt>
                <c:pt idx="105">
                  <c:v>0.45162260897678902</c:v>
                </c:pt>
                <c:pt idx="106">
                  <c:v>0.46060373722854059</c:v>
                </c:pt>
                <c:pt idx="107">
                  <c:v>0.46967391573927969</c:v>
                </c:pt>
                <c:pt idx="108">
                  <c:v>0.47883314450900627</c:v>
                </c:pt>
                <c:pt idx="109">
                  <c:v>0.48808142353772038</c:v>
                </c:pt>
                <c:pt idx="110">
                  <c:v>0.49741875282542197</c:v>
                </c:pt>
                <c:pt idx="111">
                  <c:v>0.50684513237211104</c:v>
                </c:pt>
                <c:pt idx="112">
                  <c:v>0.51630764171431087</c:v>
                </c:pt>
                <c:pt idx="113">
                  <c:v>0.52585920131549813</c:v>
                </c:pt>
                <c:pt idx="114">
                  <c:v>0.53549981117567302</c:v>
                </c:pt>
                <c:pt idx="115">
                  <c:v>0.54522947129483534</c:v>
                </c:pt>
                <c:pt idx="116">
                  <c:v>0.55504818167298509</c:v>
                </c:pt>
                <c:pt idx="117">
                  <c:v>0.56495594231012236</c:v>
                </c:pt>
                <c:pt idx="118">
                  <c:v>0.57495275320624717</c:v>
                </c:pt>
                <c:pt idx="119">
                  <c:v>0.58503861436135951</c:v>
                </c:pt>
                <c:pt idx="120">
                  <c:v>0.59521352577545938</c:v>
                </c:pt>
                <c:pt idx="121">
                  <c:v>0.60547748744854657</c:v>
                </c:pt>
                <c:pt idx="122">
                  <c:v>0.6158304993806214</c:v>
                </c:pt>
                <c:pt idx="123">
                  <c:v>0.62627239561720793</c:v>
                </c:pt>
                <c:pt idx="124">
                  <c:v>0.63680266461469559</c:v>
                </c:pt>
                <c:pt idx="125">
                  <c:v>0.6474207505781685</c:v>
                </c:pt>
                <c:pt idx="126">
                  <c:v>0.65812647591165285</c:v>
                </c:pt>
                <c:pt idx="127">
                  <c:v>0.66891972562324198</c:v>
                </c:pt>
                <c:pt idx="128">
                  <c:v>0.67980054478277629</c:v>
                </c:pt>
                <c:pt idx="129">
                  <c:v>0.69076900944907793</c:v>
                </c:pt>
                <c:pt idx="130">
                  <c:v>0.70182515427363001</c:v>
                </c:pt>
                <c:pt idx="131">
                  <c:v>0.71296900122950135</c:v>
                </c:pt>
                <c:pt idx="132">
                  <c:v>0.72420051439400357</c:v>
                </c:pt>
                <c:pt idx="133">
                  <c:v>0.73551963815905064</c:v>
                </c:pt>
                <c:pt idx="134">
                  <c:v>0.74692630726908271</c:v>
                </c:pt>
                <c:pt idx="135">
                  <c:v>0.75842045124925705</c:v>
                </c:pt>
                <c:pt idx="136">
                  <c:v>0.77000207255282993</c:v>
                </c:pt>
                <c:pt idx="137">
                  <c:v>0.78167120264740464</c:v>
                </c:pt>
                <c:pt idx="138">
                  <c:v>0.79342787303603413</c:v>
                </c:pt>
                <c:pt idx="139">
                  <c:v>0.80527211387070841</c:v>
                </c:pt>
                <c:pt idx="140">
                  <c:v>0.81720386264658407</c:v>
                </c:pt>
                <c:pt idx="141">
                  <c:v>0.82922300280241068</c:v>
                </c:pt>
                <c:pt idx="142">
                  <c:v>0.84132930034420739</c:v>
                </c:pt>
                <c:pt idx="143">
                  <c:v>0.85352244364510188</c:v>
                </c:pt>
                <c:pt idx="144">
                  <c:v>0.86580201286214953</c:v>
                </c:pt>
                <c:pt idx="145">
                  <c:v>0.87816750520785847</c:v>
                </c:pt>
                <c:pt idx="146">
                  <c:v>0.89061834999826506</c:v>
                </c:pt>
                <c:pt idx="147">
                  <c:v>0.90315391242128307</c:v>
                </c:pt>
                <c:pt idx="148">
                  <c:v>0.91577354036801339</c:v>
                </c:pt>
                <c:pt idx="149">
                  <c:v>0.92847655878920754</c:v>
                </c:pt>
                <c:pt idx="150">
                  <c:v>0.94126227735014467</c:v>
                </c:pt>
                <c:pt idx="151">
                  <c:v>0.9541299706425822</c:v>
                </c:pt>
                <c:pt idx="152">
                  <c:v>0.96707889704657013</c:v>
                </c:pt>
                <c:pt idx="153">
                  <c:v>0.98010822386405339</c:v>
                </c:pt>
                <c:pt idx="154">
                  <c:v>0.99321712432503606</c:v>
                </c:pt>
                <c:pt idx="155">
                  <c:v>1.0064046712926737</c:v>
                </c:pt>
                <c:pt idx="156">
                  <c:v>1.0196699440474846</c:v>
                </c:pt>
                <c:pt idx="157">
                  <c:v>1.0330119884858509</c:v>
                </c:pt>
                <c:pt idx="158">
                  <c:v>1.0464298454995238</c:v>
                </c:pt>
                <c:pt idx="159">
                  <c:v>1.0599226974820675</c:v>
                </c:pt>
                <c:pt idx="160">
                  <c:v>1.0734898993633211</c:v>
                </c:pt>
                <c:pt idx="161">
                  <c:v>1.0871308099280765</c:v>
                </c:pt>
                <c:pt idx="162">
                  <c:v>1.1008447915240096</c:v>
                </c:pt>
                <c:pt idx="163">
                  <c:v>1.1146312100813456</c:v>
                </c:pt>
                <c:pt idx="164">
                  <c:v>1.1284894351321106</c:v>
                </c:pt>
                <c:pt idx="165">
                  <c:v>1.142418839828399</c:v>
                </c:pt>
                <c:pt idx="166">
                  <c:v>1.156418800959677</c:v>
                </c:pt>
                <c:pt idx="167">
                  <c:v>1.170488698969125</c:v>
                </c:pt>
                <c:pt idx="168">
                  <c:v>1.1846279179690467</c:v>
                </c:pt>
                <c:pt idx="169">
                  <c:v>1.1988358457553501</c:v>
                </c:pt>
                <c:pt idx="170">
                  <c:v>1.2131001401912689</c:v>
                </c:pt>
                <c:pt idx="171">
                  <c:v>1.2274320126391838</c:v>
                </c:pt>
                <c:pt idx="172">
                  <c:v>1.2418209991768829</c:v>
                </c:pt>
                <c:pt idx="173">
                  <c:v>1.2562668509006043</c:v>
                </c:pt>
                <c:pt idx="174">
                  <c:v>1.2707693020516555</c:v>
                </c:pt>
                <c:pt idx="175">
                  <c:v>1.2853280869583377</c:v>
                </c:pt>
                <c:pt idx="176">
                  <c:v>1.2999429252748187</c:v>
                </c:pt>
                <c:pt idx="177">
                  <c:v>1.3146134667796703</c:v>
                </c:pt>
                <c:pt idx="178">
                  <c:v>1.3293393622831744</c:v>
                </c:pt>
                <c:pt idx="179">
                  <c:v>1.3441202636753162</c:v>
                </c:pt>
                <c:pt idx="180">
                  <c:v>1.3589558034515457</c:v>
                </c:pt>
                <c:pt idx="181">
                  <c:v>1.3738455767804987</c:v>
                </c:pt>
                <c:pt idx="182">
                  <c:v>1.3887891807262562</c:v>
                </c:pt>
                <c:pt idx="183">
                  <c:v>1.4037862142975495</c:v>
                </c:pt>
                <c:pt idx="184">
                  <c:v>1.4188362702487713</c:v>
                </c:pt>
                <c:pt idx="185">
                  <c:v>1.433938932056303</c:v>
                </c:pt>
                <c:pt idx="186">
                  <c:v>1.4490937854531891</c:v>
                </c:pt>
                <c:pt idx="187">
                  <c:v>1.4643004184487731</c:v>
                </c:pt>
                <c:pt idx="188">
                  <c:v>1.4795584122634386</c:v>
                </c:pt>
                <c:pt idx="189">
                  <c:v>1.4948673352802397</c:v>
                </c:pt>
                <c:pt idx="190">
                  <c:v>1.5102267585485718</c:v>
                </c:pt>
                <c:pt idx="191">
                  <c:v>1.5256362558075558</c:v>
                </c:pt>
                <c:pt idx="192">
                  <c:v>1.5410953942137664</c:v>
                </c:pt>
                <c:pt idx="193">
                  <c:v>1.5566037040828034</c:v>
                </c:pt>
                <c:pt idx="194">
                  <c:v>1.5721607192223734</c:v>
                </c:pt>
                <c:pt idx="195">
                  <c:v>1.5877659770014034</c:v>
                </c:pt>
                <c:pt idx="196">
                  <c:v>1.603419018340835</c:v>
                </c:pt>
                <c:pt idx="197">
                  <c:v>1.6191193495152618</c:v>
                </c:pt>
                <c:pt idx="198">
                  <c:v>1.634866474107227</c:v>
                </c:pt>
                <c:pt idx="199">
                  <c:v>1.6506599001010369</c:v>
                </c:pt>
                <c:pt idx="200">
                  <c:v>1.6664991398784552</c:v>
                </c:pt>
                <c:pt idx="201">
                  <c:v>1.6823837030410376</c:v>
                </c:pt>
                <c:pt idx="202">
                  <c:v>1.6983130878746158</c:v>
                </c:pt>
                <c:pt idx="203">
                  <c:v>1.7142867974495919</c:v>
                </c:pt>
                <c:pt idx="204">
                  <c:v>1.7303043396346247</c:v>
                </c:pt>
                <c:pt idx="205">
                  <c:v>1.7463652270671495</c:v>
                </c:pt>
                <c:pt idx="206">
                  <c:v>1.762469041289807</c:v>
                </c:pt>
                <c:pt idx="207">
                  <c:v>1.7786154211752956</c:v>
                </c:pt>
                <c:pt idx="208">
                  <c:v>1.794804008048372</c:v>
                </c:pt>
                <c:pt idx="209">
                  <c:v>1.8110344456116321</c:v>
                </c:pt>
                <c:pt idx="210">
                  <c:v>1.8273063799416691</c:v>
                </c:pt>
                <c:pt idx="211">
                  <c:v>1.8436194594850757</c:v>
                </c:pt>
                <c:pt idx="212">
                  <c:v>1.8599733350542027</c:v>
                </c:pt>
                <c:pt idx="213">
                  <c:v>1.8763676598226771</c:v>
                </c:pt>
                <c:pt idx="214">
                  <c:v>1.8928020893206821</c:v>
                </c:pt>
                <c:pt idx="215">
                  <c:v>1.9092762814300175</c:v>
                </c:pt>
                <c:pt idx="216">
                  <c:v>1.9257898963789288</c:v>
                </c:pt>
                <c:pt idx="217">
                  <c:v>1.9423425967367205</c:v>
                </c:pt>
                <c:pt idx="218">
                  <c:v>1.9589340474081585</c:v>
                </c:pt>
                <c:pt idx="219">
                  <c:v>1.9755639156276625</c:v>
                </c:pt>
                <c:pt idx="220">
                  <c:v>1.9922318709532933</c:v>
                </c:pt>
                <c:pt idx="221">
                  <c:v>2.0089375852605498</c:v>
                </c:pt>
                <c:pt idx="222">
                  <c:v>2.0256807327359612</c:v>
                </c:pt>
                <c:pt idx="223">
                  <c:v>2.0424609898705017</c:v>
                </c:pt>
                <c:pt idx="224">
                  <c:v>2.0592780354528197</c:v>
                </c:pt>
                <c:pt idx="225">
                  <c:v>2.0761315505622822</c:v>
                </c:pt>
                <c:pt idx="226">
                  <c:v>2.0930212185618511</c:v>
                </c:pt>
                <c:pt idx="227">
                  <c:v>2.1099467250907895</c:v>
                </c:pt>
                <c:pt idx="228">
                  <c:v>2.1269077580572007</c:v>
                </c:pt>
                <c:pt idx="229">
                  <c:v>2.1439040076304114</c:v>
                </c:pt>
                <c:pt idx="230">
                  <c:v>2.1609351662331928</c:v>
                </c:pt>
                <c:pt idx="231">
                  <c:v>2.1780009285338373</c:v>
                </c:pt>
                <c:pt idx="232">
                  <c:v>2.1951009914380841</c:v>
                </c:pt>
                <c:pt idx="233">
                  <c:v>2.2122350540809039</c:v>
                </c:pt>
                <c:pt idx="234">
                  <c:v>2.2293979473662047</c:v>
                </c:pt>
                <c:pt idx="235">
                  <c:v>2.2465894343886528</c:v>
                </c:pt>
                <c:pt idx="236">
                  <c:v>2.2638092843591804</c:v>
                </c:pt>
                <c:pt idx="237">
                  <c:v>2.2810572680646271</c:v>
                </c:pt>
                <c:pt idx="238">
                  <c:v>2.2983331578579218</c:v>
                </c:pt>
                <c:pt idx="239">
                  <c:v>2.3156367276523553</c:v>
                </c:pt>
                <c:pt idx="240">
                  <c:v>2.3329677529157835</c:v>
                </c:pt>
                <c:pt idx="241">
                  <c:v>2.3503260106647597</c:v>
                </c:pt>
                <c:pt idx="242">
                  <c:v>2.3677112700663301</c:v>
                </c:pt>
                <c:pt idx="243">
                  <c:v>2.3851233015132003</c:v>
                </c:pt>
                <c:pt idx="244">
                  <c:v>2.4025618770907875</c:v>
                </c:pt>
                <c:pt idx="245">
                  <c:v>2.4200267705699448</c:v>
                </c:pt>
                <c:pt idx="246">
                  <c:v>2.43751775739912</c:v>
                </c:pt>
                <c:pt idx="247">
                  <c:v>2.4550346146964488</c:v>
                </c:pt>
                <c:pt idx="248">
                  <c:v>2.4725771212418031</c:v>
                </c:pt>
                <c:pt idx="249">
                  <c:v>2.490145057468792</c:v>
                </c:pt>
                <c:pt idx="250">
                  <c:v>2.5077382054567185</c:v>
                </c:pt>
                <c:pt idx="251">
                  <c:v>2.5253563353740351</c:v>
                </c:pt>
                <c:pt idx="252">
                  <c:v>2.5429992138226316</c:v>
                </c:pt>
                <c:pt idx="253">
                  <c:v>2.5606666093553967</c:v>
                </c:pt>
                <c:pt idx="254">
                  <c:v>2.5783582924723061</c:v>
                </c:pt>
                <c:pt idx="255">
                  <c:v>2.5960740356083138</c:v>
                </c:pt>
                <c:pt idx="256">
                  <c:v>2.6138136131212182</c:v>
                </c:pt>
                <c:pt idx="257">
                  <c:v>2.6315768012795204</c:v>
                </c:pt>
                <c:pt idx="258">
                  <c:v>2.6493633782502708</c:v>
                </c:pt>
                <c:pt idx="259">
                  <c:v>2.6671731240869176</c:v>
                </c:pt>
                <c:pt idx="260">
                  <c:v>2.6850058207171466</c:v>
                </c:pt>
                <c:pt idx="261">
                  <c:v>2.7028612412696216</c:v>
                </c:pt>
                <c:pt idx="262">
                  <c:v>2.720739155015484</c:v>
                </c:pt>
                <c:pt idx="263">
                  <c:v>2.738639333374711</c:v>
                </c:pt>
                <c:pt idx="264">
                  <c:v>2.7565615499108675</c:v>
                </c:pt>
                <c:pt idx="265">
                  <c:v>2.7745055803148029</c:v>
                </c:pt>
                <c:pt idx="266">
                  <c:v>2.7924712023883531</c:v>
                </c:pt>
                <c:pt idx="267">
                  <c:v>2.8104581960281028</c:v>
                </c:pt>
                <c:pt idx="268">
                  <c:v>2.8284663432091834</c:v>
                </c:pt>
                <c:pt idx="269">
                  <c:v>2.8464954279691277</c:v>
                </c:pt>
                <c:pt idx="270">
                  <c:v>2.8645452363917676</c:v>
                </c:pt>
                <c:pt idx="271">
                  <c:v>2.8826155565911868</c:v>
                </c:pt>
                <c:pt idx="272">
                  <c:v>2.9007061749573517</c:v>
                </c:pt>
                <c:pt idx="273">
                  <c:v>2.9188168757981168</c:v>
                </c:pt>
                <c:pt idx="274">
                  <c:v>2.9369474455589915</c:v>
                </c:pt>
                <c:pt idx="275">
                  <c:v>2.9550976728136327</c:v>
                </c:pt>
                <c:pt idx="276">
                  <c:v>2.9732673482457712</c:v>
                </c:pt>
                <c:pt idx="277">
                  <c:v>2.9914562646312057</c:v>
                </c:pt>
                <c:pt idx="278">
                  <c:v>3.0096642168198855</c:v>
                </c:pt>
                <c:pt idx="279">
                  <c:v>3.0278910017180749</c:v>
                </c:pt>
                <c:pt idx="280">
                  <c:v>3.046136418270609</c:v>
                </c:pt>
                <c:pt idx="281">
                  <c:v>3.06440026744324</c:v>
                </c:pt>
                <c:pt idx="282">
                  <c:v>3.0826823522050688</c:v>
                </c:pt>
                <c:pt idx="283">
                  <c:v>3.1009824775110708</c:v>
                </c:pt>
                <c:pt idx="284">
                  <c:v>3.1193004502847157</c:v>
                </c:pt>
                <c:pt idx="285">
                  <c:v>3.1376361101959973</c:v>
                </c:pt>
                <c:pt idx="286">
                  <c:v>3.1559893048103156</c:v>
                </c:pt>
                <c:pt idx="287">
                  <c:v>3.1743598829021344</c:v>
                </c:pt>
                <c:pt idx="288">
                  <c:v>3.1927476944408939</c:v>
                </c:pt>
                <c:pt idx="289">
                  <c:v>3.2111525905835161</c:v>
                </c:pt>
                <c:pt idx="290">
                  <c:v>3.229574423666933</c:v>
                </c:pt>
                <c:pt idx="291">
                  <c:v>3.2480130472006206</c:v>
                </c:pt>
                <c:pt idx="292">
                  <c:v>3.2664683158591532</c:v>
                </c:pt>
                <c:pt idx="293">
                  <c:v>3.2849400854747626</c:v>
                </c:pt>
                <c:pt idx="294">
                  <c:v>3.3034282130299166</c:v>
                </c:pt>
                <c:pt idx="295">
                  <c:v>3.3219325566499043</c:v>
                </c:pt>
                <c:pt idx="296">
                  <c:v>3.3404529755954475</c:v>
                </c:pt>
                <c:pt idx="297">
                  <c:v>3.3589893302553175</c:v>
                </c:pt>
                <c:pt idx="298">
                  <c:v>3.3775414821389762</c:v>
                </c:pt>
                <c:pt idx="299">
                  <c:v>3.3961092938692268</c:v>
                </c:pt>
                <c:pt idx="300">
                  <c:v>3.4146926291748838</c:v>
                </c:pt>
                <c:pt idx="301">
                  <c:v>3.4332913528834705</c:v>
                </c:pt>
                <c:pt idx="302">
                  <c:v>3.451905330913922</c:v>
                </c:pt>
                <c:pt idx="303">
                  <c:v>3.470534430269316</c:v>
                </c:pt>
                <c:pt idx="304">
                  <c:v>3.4891785190296161</c:v>
                </c:pt>
                <c:pt idx="305">
                  <c:v>3.5078374663444478</c:v>
                </c:pt>
                <c:pt idx="306">
                  <c:v>3.5265111424258806</c:v>
                </c:pt>
                <c:pt idx="307">
                  <c:v>3.5451994185412476</c:v>
                </c:pt>
                <c:pt idx="308">
                  <c:v>3.5639021670059678</c:v>
                </c:pt>
                <c:pt idx="309">
                  <c:v>3.5826192611764145</c:v>
                </c:pt>
                <c:pt idx="310">
                  <c:v>3.6013505754427833</c:v>
                </c:pt>
                <c:pt idx="311">
                  <c:v>3.6200959852220009</c:v>
                </c:pt>
                <c:pt idx="312">
                  <c:v>3.638855366950648</c:v>
                </c:pt>
                <c:pt idx="313">
                  <c:v>3.6576285980779115</c:v>
                </c:pt>
                <c:pt idx="314">
                  <c:v>3.676415557058557</c:v>
                </c:pt>
                <c:pt idx="315">
                  <c:v>3.6952161233459306</c:v>
                </c:pt>
                <c:pt idx="316">
                  <c:v>3.7140301773849873</c:v>
                </c:pt>
                <c:pt idx="317">
                  <c:v>3.7328576006053398</c:v>
                </c:pt>
                <c:pt idx="318">
                  <c:v>3.7516982754143409</c:v>
                </c:pt>
                <c:pt idx="319">
                  <c:v>3.7705520851901824</c:v>
                </c:pt>
                <c:pt idx="320">
                  <c:v>3.7894189142750307</c:v>
                </c:pt>
                <c:pt idx="321">
                  <c:v>3.8082986479681864</c:v>
                </c:pt>
                <c:pt idx="322">
                  <c:v>3.8271911725192718</c:v>
                </c:pt>
                <c:pt idx="323">
                  <c:v>3.8460963751214416</c:v>
                </c:pt>
                <c:pt idx="324">
                  <c:v>3.8650141439046322</c:v>
                </c:pt>
                <c:pt idx="325">
                  <c:v>3.8839443679288297</c:v>
                </c:pt>
                <c:pt idx="326">
                  <c:v>3.9028869371773744</c:v>
                </c:pt>
                <c:pt idx="327">
                  <c:v>3.9218417425502876</c:v>
                </c:pt>
                <c:pt idx="328">
                  <c:v>3.9408086758576331</c:v>
                </c:pt>
                <c:pt idx="329">
                  <c:v>3.9597876298129049</c:v>
                </c:pt>
                <c:pt idx="330">
                  <c:v>3.9787784980264473</c:v>
                </c:pt>
                <c:pt idx="331">
                  <c:v>3.9977811749989023</c:v>
                </c:pt>
                <c:pt idx="332">
                  <c:v>4.0167955561146922</c:v>
                </c:pt>
                <c:pt idx="333">
                  <c:v>4.0358215376355266</c:v>
                </c:pt>
                <c:pt idx="334">
                  <c:v>4.0548590166939462</c:v>
                </c:pt>
                <c:pt idx="335">
                  <c:v>4.0739078912868925</c:v>
                </c:pt>
                <c:pt idx="336">
                  <c:v>4.0929680602693139</c:v>
                </c:pt>
                <c:pt idx="337">
                  <c:v>4.1120394233477962</c:v>
                </c:pt>
                <c:pt idx="338">
                  <c:v>4.1311218810742281</c:v>
                </c:pt>
                <c:pt idx="339">
                  <c:v>4.1502153348395048</c:v>
                </c:pt>
                <c:pt idx="340">
                  <c:v>4.1693196868672517</c:v>
                </c:pt>
                <c:pt idx="341">
                  <c:v>4.1884348402075853</c:v>
                </c:pt>
                <c:pt idx="342">
                  <c:v>4.2075606987309131</c:v>
                </c:pt>
                <c:pt idx="343">
                  <c:v>4.2266971671217499</c:v>
                </c:pt>
                <c:pt idx="344">
                  <c:v>4.2458441508725828</c:v>
                </c:pt>
                <c:pt idx="345">
                  <c:v>4.2650015562777597</c:v>
                </c:pt>
                <c:pt idx="346">
                  <c:v>4.2841692904274113</c:v>
                </c:pt>
                <c:pt idx="347">
                  <c:v>4.303347261201405</c:v>
                </c:pt>
                <c:pt idx="348">
                  <c:v>4.3225353772633346</c:v>
                </c:pt>
                <c:pt idx="349">
                  <c:v>4.3417335480545445</c:v>
                </c:pt>
                <c:pt idx="350">
                  <c:v>4.3609416837881794</c:v>
                </c:pt>
                <c:pt idx="351">
                  <c:v>4.3801596954432718</c:v>
                </c:pt>
                <c:pt idx="352">
                  <c:v>4.3993874947588658</c:v>
                </c:pt>
                <c:pt idx="353">
                  <c:v>4.4186249942281632</c:v>
                </c:pt>
                <c:pt idx="354">
                  <c:v>4.4378721070927138</c:v>
                </c:pt>
                <c:pt idx="355">
                  <c:v>4.4571287473366379</c:v>
                </c:pt>
                <c:pt idx="356">
                  <c:v>4.4763948296808733</c:v>
                </c:pt>
                <c:pt idx="357">
                  <c:v>4.4956702695774604</c:v>
                </c:pt>
                <c:pt idx="358">
                  <c:v>4.514954983203868</c:v>
                </c:pt>
                <c:pt idx="359">
                  <c:v>4.5342488874573386</c:v>
                </c:pt>
                <c:pt idx="360">
                  <c:v>4.553551899949281</c:v>
                </c:pt>
                <c:pt idx="361">
                  <c:v>4.5728639389996806</c:v>
                </c:pt>
                <c:pt idx="362">
                  <c:v>4.5921849236315584</c:v>
                </c:pt>
                <c:pt idx="363">
                  <c:v>4.611514773565454</c:v>
                </c:pt>
                <c:pt idx="364">
                  <c:v>4.6308534092139464</c:v>
                </c:pt>
                <c:pt idx="365">
                  <c:v>4.6502007516762065</c:v>
                </c:pt>
                <c:pt idx="366">
                  <c:v>4.6695567227325796</c:v>
                </c:pt>
                <c:pt idx="367">
                  <c:v>4.6889212448392055</c:v>
                </c:pt>
                <c:pt idx="368">
                  <c:v>4.708294241122676</c:v>
                </c:pt>
                <c:pt idx="369">
                  <c:v>4.7276756353747098</c:v>
                </c:pt>
                <c:pt idx="370">
                  <c:v>4.7470653520468806</c:v>
                </c:pt>
                <c:pt idx="371">
                  <c:v>4.7664633162453658</c:v>
                </c:pt>
                <c:pt idx="372">
                  <c:v>4.7858694537257298</c:v>
                </c:pt>
                <c:pt idx="373">
                  <c:v>4.8052836908877454</c:v>
                </c:pt>
                <c:pt idx="374">
                  <c:v>4.824705954770244</c:v>
                </c:pt>
                <c:pt idx="375">
                  <c:v>4.8441361730459942</c:v>
                </c:pt>
                <c:pt idx="376">
                  <c:v>4.8635742740166306</c:v>
                </c:pt>
                <c:pt idx="377">
                  <c:v>4.8830201866075909</c:v>
                </c:pt>
                <c:pt idx="378">
                  <c:v>4.9024738403631094</c:v>
                </c:pt>
                <c:pt idx="379">
                  <c:v>4.9219351654412264</c:v>
                </c:pt>
                <c:pt idx="380">
                  <c:v>4.9414040926088374</c:v>
                </c:pt>
                <c:pt idx="381">
                  <c:v>4.9608805532367768</c:v>
                </c:pt>
                <c:pt idx="382">
                  <c:v>4.9803644792949298</c:v>
                </c:pt>
                <c:pt idx="383">
                  <c:v>4.9998558033473746</c:v>
                </c:pt>
                <c:pt idx="384">
                  <c:v>5.0193544585475669</c:v>
                </c:pt>
                <c:pt idx="385">
                  <c:v>5.0388603786335509</c:v>
                </c:pt>
                <c:pt idx="386">
                  <c:v>5.0583734979231938</c:v>
                </c:pt>
                <c:pt idx="387">
                  <c:v>5.0778881564113281</c:v>
                </c:pt>
                <c:pt idx="388">
                  <c:v>5.0974012757009719</c:v>
                </c:pt>
                <c:pt idx="389">
                  <c:v>5.1169159341891062</c:v>
                </c:pt>
                <c:pt idx="390">
                  <c:v>5.1364290534787491</c:v>
                </c:pt>
                <c:pt idx="391">
                  <c:v>5.1559437119668843</c:v>
                </c:pt>
                <c:pt idx="392">
                  <c:v>5.1754568312565272</c:v>
                </c:pt>
                <c:pt idx="393">
                  <c:v>5.1949714897446615</c:v>
                </c:pt>
                <c:pt idx="394">
                  <c:v>5.2144846090343053</c:v>
                </c:pt>
                <c:pt idx="395">
                  <c:v>5.2339992675224396</c:v>
                </c:pt>
                <c:pt idx="396">
                  <c:v>5.2535123868120825</c:v>
                </c:pt>
                <c:pt idx="397">
                  <c:v>5.2730270453002168</c:v>
                </c:pt>
                <c:pt idx="398">
                  <c:v>5.2925401645898607</c:v>
                </c:pt>
                <c:pt idx="399">
                  <c:v>5.3120548230779949</c:v>
                </c:pt>
                <c:pt idx="400">
                  <c:v>5.3315679423676388</c:v>
                </c:pt>
                <c:pt idx="401">
                  <c:v>5.351082600855773</c:v>
                </c:pt>
                <c:pt idx="402">
                  <c:v>5.370595720145416</c:v>
                </c:pt>
                <c:pt idx="403">
                  <c:v>5.3901103786335502</c:v>
                </c:pt>
                <c:pt idx="404">
                  <c:v>5.4096234979231941</c:v>
                </c:pt>
                <c:pt idx="405">
                  <c:v>5.4291381564113284</c:v>
                </c:pt>
                <c:pt idx="406">
                  <c:v>5.4486512757009722</c:v>
                </c:pt>
                <c:pt idx="407">
                  <c:v>5.4681659341891056</c:v>
                </c:pt>
                <c:pt idx="408">
                  <c:v>5.4876790534787494</c:v>
                </c:pt>
                <c:pt idx="409">
                  <c:v>5.5071937119668828</c:v>
                </c:pt>
                <c:pt idx="410">
                  <c:v>5.5267068312565275</c:v>
                </c:pt>
                <c:pt idx="411">
                  <c:v>5.5462214897446609</c:v>
                </c:pt>
                <c:pt idx="412">
                  <c:v>5.5657346090343047</c:v>
                </c:pt>
                <c:pt idx="413">
                  <c:v>5.5852492675224381</c:v>
                </c:pt>
                <c:pt idx="414">
                  <c:v>5.6047623868120828</c:v>
                </c:pt>
                <c:pt idx="415">
                  <c:v>5.6242770453002162</c:v>
                </c:pt>
                <c:pt idx="416">
                  <c:v>5.64379016458986</c:v>
                </c:pt>
                <c:pt idx="417">
                  <c:v>5.6633048230779943</c:v>
                </c:pt>
                <c:pt idx="418">
                  <c:v>5.6828179423676373</c:v>
                </c:pt>
                <c:pt idx="419">
                  <c:v>5.7023326008557715</c:v>
                </c:pt>
                <c:pt idx="420">
                  <c:v>5.7218457201454154</c:v>
                </c:pt>
                <c:pt idx="421">
                  <c:v>5.7413603786335496</c:v>
                </c:pt>
                <c:pt idx="422">
                  <c:v>5.7608734979231926</c:v>
                </c:pt>
                <c:pt idx="423">
                  <c:v>5.7803881564113277</c:v>
                </c:pt>
                <c:pt idx="424">
                  <c:v>5.7999012757009707</c:v>
                </c:pt>
                <c:pt idx="425">
                  <c:v>5.819415934189105</c:v>
                </c:pt>
                <c:pt idx="426">
                  <c:v>5.8389290534787488</c:v>
                </c:pt>
                <c:pt idx="427">
                  <c:v>5.8584437119668831</c:v>
                </c:pt>
                <c:pt idx="428">
                  <c:v>5.877956831256526</c:v>
                </c:pt>
                <c:pt idx="429">
                  <c:v>5.8974714897446603</c:v>
                </c:pt>
                <c:pt idx="430">
                  <c:v>5.9169846090343041</c:v>
                </c:pt>
                <c:pt idx="431">
                  <c:v>5.9364992675224384</c:v>
                </c:pt>
                <c:pt idx="432">
                  <c:v>5.9560123868120822</c:v>
                </c:pt>
                <c:pt idx="433">
                  <c:v>5.9755270453002165</c:v>
                </c:pt>
                <c:pt idx="434">
                  <c:v>5.9950401645898594</c:v>
                </c:pt>
                <c:pt idx="435">
                  <c:v>6.0145548230779937</c:v>
                </c:pt>
                <c:pt idx="436">
                  <c:v>6.0340679423676375</c:v>
                </c:pt>
                <c:pt idx="437">
                  <c:v>6.0535826008557709</c:v>
                </c:pt>
                <c:pt idx="438">
                  <c:v>6.0730957201454157</c:v>
                </c:pt>
                <c:pt idx="439">
                  <c:v>6.092610378633549</c:v>
                </c:pt>
                <c:pt idx="440">
                  <c:v>6.1121234979231929</c:v>
                </c:pt>
                <c:pt idx="441">
                  <c:v>6.1316381564113263</c:v>
                </c:pt>
                <c:pt idx="442">
                  <c:v>6.151151275700971</c:v>
                </c:pt>
                <c:pt idx="443">
                  <c:v>6.1706659341891044</c:v>
                </c:pt>
                <c:pt idx="444">
                  <c:v>6.1901790534787482</c:v>
                </c:pt>
                <c:pt idx="445">
                  <c:v>6.2096937119668816</c:v>
                </c:pt>
                <c:pt idx="446">
                  <c:v>6.2292068312565254</c:v>
                </c:pt>
                <c:pt idx="447">
                  <c:v>6.2487214897446597</c:v>
                </c:pt>
                <c:pt idx="448">
                  <c:v>6.2682346090343035</c:v>
                </c:pt>
                <c:pt idx="449">
                  <c:v>6.2877492675224378</c:v>
                </c:pt>
                <c:pt idx="450">
                  <c:v>6.3072623868120807</c:v>
                </c:pt>
                <c:pt idx="451">
                  <c:v>6.326777045300215</c:v>
                </c:pt>
                <c:pt idx="452">
                  <c:v>6.3462901645898588</c:v>
                </c:pt>
                <c:pt idx="453">
                  <c:v>6.3658048230779931</c:v>
                </c:pt>
                <c:pt idx="454">
                  <c:v>6.3853179423676361</c:v>
                </c:pt>
                <c:pt idx="455">
                  <c:v>6.4048326008557712</c:v>
                </c:pt>
                <c:pt idx="456">
                  <c:v>6.4243457201454142</c:v>
                </c:pt>
                <c:pt idx="457">
                  <c:v>6.4438603786335484</c:v>
                </c:pt>
                <c:pt idx="458">
                  <c:v>6.4633734979231923</c:v>
                </c:pt>
                <c:pt idx="459">
                  <c:v>6.4828881564113265</c:v>
                </c:pt>
                <c:pt idx="460">
                  <c:v>6.5024012757009695</c:v>
                </c:pt>
                <c:pt idx="461">
                  <c:v>6.5219159341891038</c:v>
                </c:pt>
                <c:pt idx="462">
                  <c:v>6.5414290534787476</c:v>
                </c:pt>
                <c:pt idx="463">
                  <c:v>6.5609437119668819</c:v>
                </c:pt>
                <c:pt idx="464">
                  <c:v>6.5804568312565257</c:v>
                </c:pt>
                <c:pt idx="465">
                  <c:v>6.59997148974466</c:v>
                </c:pt>
                <c:pt idx="466">
                  <c:v>6.6194846090343029</c:v>
                </c:pt>
                <c:pt idx="467">
                  <c:v>6.6389992675224363</c:v>
                </c:pt>
                <c:pt idx="468">
                  <c:v>6.658512386812081</c:v>
                </c:pt>
                <c:pt idx="469">
                  <c:v>6.6780270453002144</c:v>
                </c:pt>
                <c:pt idx="470">
                  <c:v>6.6975401645898591</c:v>
                </c:pt>
                <c:pt idx="471">
                  <c:v>6.7170548230779925</c:v>
                </c:pt>
                <c:pt idx="472">
                  <c:v>6.7365679423676363</c:v>
                </c:pt>
                <c:pt idx="473">
                  <c:v>6.7560826008557697</c:v>
                </c:pt>
                <c:pt idx="474">
                  <c:v>6.7755957201454144</c:v>
                </c:pt>
                <c:pt idx="475">
                  <c:v>6.7951103786335478</c:v>
                </c:pt>
                <c:pt idx="476">
                  <c:v>6.8146234979231908</c:v>
                </c:pt>
                <c:pt idx="477">
                  <c:v>6.834138156411325</c:v>
                </c:pt>
                <c:pt idx="478">
                  <c:v>6.8536512757009689</c:v>
                </c:pt>
                <c:pt idx="479">
                  <c:v>6.8731659341891032</c:v>
                </c:pt>
                <c:pt idx="480">
                  <c:v>6.892679053478747</c:v>
                </c:pt>
                <c:pt idx="481">
                  <c:v>6.9121937119668813</c:v>
                </c:pt>
                <c:pt idx="482">
                  <c:v>6.9317068312565242</c:v>
                </c:pt>
                <c:pt idx="483">
                  <c:v>6.9512214897446585</c:v>
                </c:pt>
                <c:pt idx="484">
                  <c:v>6.9707346090343023</c:v>
                </c:pt>
                <c:pt idx="485">
                  <c:v>6.9902492675224366</c:v>
                </c:pt>
                <c:pt idx="486">
                  <c:v>7.0097623868120795</c:v>
                </c:pt>
                <c:pt idx="487">
                  <c:v>7.0292770453002147</c:v>
                </c:pt>
                <c:pt idx="488">
                  <c:v>7.0487901645898576</c:v>
                </c:pt>
                <c:pt idx="489">
                  <c:v>7.0683048230779919</c:v>
                </c:pt>
                <c:pt idx="490">
                  <c:v>7.0878179423676357</c:v>
                </c:pt>
                <c:pt idx="491">
                  <c:v>7.10733260085577</c:v>
                </c:pt>
                <c:pt idx="492">
                  <c:v>7.126845720145413</c:v>
                </c:pt>
                <c:pt idx="493">
                  <c:v>7.1463603786335472</c:v>
                </c:pt>
                <c:pt idx="494">
                  <c:v>7.1658734979231911</c:v>
                </c:pt>
                <c:pt idx="495">
                  <c:v>7.1853881564113244</c:v>
                </c:pt>
                <c:pt idx="496">
                  <c:v>7.2049012757009692</c:v>
                </c:pt>
                <c:pt idx="497">
                  <c:v>7.2244159341891026</c:v>
                </c:pt>
                <c:pt idx="498">
                  <c:v>7.2439290534787464</c:v>
                </c:pt>
                <c:pt idx="499">
                  <c:v>7.2634437119668798</c:v>
                </c:pt>
                <c:pt idx="500">
                  <c:v>7.2829568312565245</c:v>
                </c:pt>
                <c:pt idx="501">
                  <c:v>7.3024714897446579</c:v>
                </c:pt>
                <c:pt idx="502">
                  <c:v>7.3219846090343026</c:v>
                </c:pt>
                <c:pt idx="503">
                  <c:v>7.341499267522436</c:v>
                </c:pt>
                <c:pt idx="504">
                  <c:v>7.3610123868120789</c:v>
                </c:pt>
                <c:pt idx="505">
                  <c:v>7.3805270453002132</c:v>
                </c:pt>
                <c:pt idx="506">
                  <c:v>7.400040164589857</c:v>
                </c:pt>
                <c:pt idx="507">
                  <c:v>7.4195548230779913</c:v>
                </c:pt>
                <c:pt idx="508">
                  <c:v>7.4390679423676342</c:v>
                </c:pt>
                <c:pt idx="509">
                  <c:v>7.4585826008557685</c:v>
                </c:pt>
                <c:pt idx="510">
                  <c:v>7.4780957201454124</c:v>
                </c:pt>
                <c:pt idx="511">
                  <c:v>7.4976103786335466</c:v>
                </c:pt>
                <c:pt idx="512">
                  <c:v>7.5171234979231905</c:v>
                </c:pt>
                <c:pt idx="513">
                  <c:v>7.5366381564113247</c:v>
                </c:pt>
                <c:pt idx="514">
                  <c:v>7.5561512757009677</c:v>
                </c:pt>
                <c:pt idx="515">
                  <c:v>7.5756659341891019</c:v>
                </c:pt>
                <c:pt idx="516">
                  <c:v>7.5951790534787458</c:v>
                </c:pt>
                <c:pt idx="517">
                  <c:v>7.6146937119668801</c:v>
                </c:pt>
                <c:pt idx="518">
                  <c:v>7.634206831256523</c:v>
                </c:pt>
                <c:pt idx="519">
                  <c:v>7.6537214897446582</c:v>
                </c:pt>
                <c:pt idx="520">
                  <c:v>7.6732346090343011</c:v>
                </c:pt>
                <c:pt idx="521">
                  <c:v>7.6927492675224354</c:v>
                </c:pt>
                <c:pt idx="522">
                  <c:v>7.7122623868120792</c:v>
                </c:pt>
                <c:pt idx="523">
                  <c:v>7.7317770453002135</c:v>
                </c:pt>
                <c:pt idx="524">
                  <c:v>7.7512901645898564</c:v>
                </c:pt>
                <c:pt idx="525">
                  <c:v>7.7708048230779898</c:v>
                </c:pt>
                <c:pt idx="526">
                  <c:v>7.7903179423676345</c:v>
                </c:pt>
                <c:pt idx="527">
                  <c:v>7.8098326008557679</c:v>
                </c:pt>
                <c:pt idx="528">
                  <c:v>7.8293457201454126</c:v>
                </c:pt>
                <c:pt idx="529">
                  <c:v>7.848860378633546</c:v>
                </c:pt>
                <c:pt idx="530">
                  <c:v>7.8683734979231899</c:v>
                </c:pt>
                <c:pt idx="531">
                  <c:v>7.8878881564113232</c:v>
                </c:pt>
                <c:pt idx="532">
                  <c:v>7.907401275700968</c:v>
                </c:pt>
                <c:pt idx="533">
                  <c:v>7.9269159341891013</c:v>
                </c:pt>
                <c:pt idx="534">
                  <c:v>7.9464290534787443</c:v>
                </c:pt>
                <c:pt idx="535">
                  <c:v>7.9659437119668794</c:v>
                </c:pt>
                <c:pt idx="536">
                  <c:v>7.9854568312565224</c:v>
                </c:pt>
                <c:pt idx="537">
                  <c:v>8.0049714897446567</c:v>
                </c:pt>
                <c:pt idx="538">
                  <c:v>8.0244846090342996</c:v>
                </c:pt>
                <c:pt idx="539">
                  <c:v>8.0439992675224339</c:v>
                </c:pt>
                <c:pt idx="540">
                  <c:v>8.0635123868120786</c:v>
                </c:pt>
                <c:pt idx="541">
                  <c:v>8.0830270453002129</c:v>
                </c:pt>
                <c:pt idx="542">
                  <c:v>8.1025401645898558</c:v>
                </c:pt>
                <c:pt idx="543">
                  <c:v>8.1220548230779901</c:v>
                </c:pt>
                <c:pt idx="544">
                  <c:v>8.141567942367633</c:v>
                </c:pt>
                <c:pt idx="545">
                  <c:v>8.1610826008557673</c:v>
                </c:pt>
                <c:pt idx="546">
                  <c:v>8.180595720145412</c:v>
                </c:pt>
                <c:pt idx="547">
                  <c:v>8.2001103786335463</c:v>
                </c:pt>
                <c:pt idx="548">
                  <c:v>8.2196234979231892</c:v>
                </c:pt>
                <c:pt idx="549">
                  <c:v>8.2391381564113235</c:v>
                </c:pt>
                <c:pt idx="550">
                  <c:v>8.2586512757009665</c:v>
                </c:pt>
                <c:pt idx="551">
                  <c:v>8.2781659341891007</c:v>
                </c:pt>
                <c:pt idx="552">
                  <c:v>8.2976790534787455</c:v>
                </c:pt>
                <c:pt idx="553">
                  <c:v>8.3171937119668797</c:v>
                </c:pt>
                <c:pt idx="554">
                  <c:v>8.3367068312565227</c:v>
                </c:pt>
                <c:pt idx="555">
                  <c:v>8.3562214897446552</c:v>
                </c:pt>
                <c:pt idx="556">
                  <c:v>8.3757346090342999</c:v>
                </c:pt>
                <c:pt idx="557">
                  <c:v>8.3952492675224342</c:v>
                </c:pt>
                <c:pt idx="558">
                  <c:v>8.4147623868120789</c:v>
                </c:pt>
                <c:pt idx="559">
                  <c:v>8.4342770453002114</c:v>
                </c:pt>
                <c:pt idx="560">
                  <c:v>8.4537901645898561</c:v>
                </c:pt>
                <c:pt idx="561">
                  <c:v>8.4733048230779886</c:v>
                </c:pt>
                <c:pt idx="562">
                  <c:v>8.4928179423676333</c:v>
                </c:pt>
                <c:pt idx="563">
                  <c:v>8.5123326008557676</c:v>
                </c:pt>
                <c:pt idx="564">
                  <c:v>8.5318457201454105</c:v>
                </c:pt>
                <c:pt idx="565">
                  <c:v>8.5513603786335448</c:v>
                </c:pt>
                <c:pt idx="566">
                  <c:v>8.5708734979231878</c:v>
                </c:pt>
                <c:pt idx="567">
                  <c:v>8.590388156411322</c:v>
                </c:pt>
                <c:pt idx="568">
                  <c:v>8.6099012757009667</c:v>
                </c:pt>
                <c:pt idx="569">
                  <c:v>8.629415934189101</c:v>
                </c:pt>
                <c:pt idx="570">
                  <c:v>8.648929053478744</c:v>
                </c:pt>
                <c:pt idx="571">
                  <c:v>8.6684437119668782</c:v>
                </c:pt>
                <c:pt idx="572">
                  <c:v>8.6879568312565212</c:v>
                </c:pt>
                <c:pt idx="573">
                  <c:v>8.7074714897446555</c:v>
                </c:pt>
                <c:pt idx="574">
                  <c:v>8.7269846090342984</c:v>
                </c:pt>
                <c:pt idx="575">
                  <c:v>8.7464992675224327</c:v>
                </c:pt>
                <c:pt idx="576">
                  <c:v>8.7660123868120774</c:v>
                </c:pt>
                <c:pt idx="577">
                  <c:v>8.7855270453002099</c:v>
                </c:pt>
                <c:pt idx="578">
                  <c:v>8.8050401645898546</c:v>
                </c:pt>
                <c:pt idx="579">
                  <c:v>8.8245548230779889</c:v>
                </c:pt>
                <c:pt idx="580">
                  <c:v>8.8440679423676318</c:v>
                </c:pt>
                <c:pt idx="581">
                  <c:v>8.8635826008557661</c:v>
                </c:pt>
                <c:pt idx="582">
                  <c:v>8.883095720145409</c:v>
                </c:pt>
                <c:pt idx="583">
                  <c:v>8.9026103786335433</c:v>
                </c:pt>
                <c:pt idx="584">
                  <c:v>8.922123497923188</c:v>
                </c:pt>
                <c:pt idx="585">
                  <c:v>8.9416381564113223</c:v>
                </c:pt>
                <c:pt idx="586">
                  <c:v>8.9611512757009653</c:v>
                </c:pt>
                <c:pt idx="587">
                  <c:v>8.9806659341890995</c:v>
                </c:pt>
                <c:pt idx="588">
                  <c:v>9.0001790534787425</c:v>
                </c:pt>
                <c:pt idx="589">
                  <c:v>9.0196937119668767</c:v>
                </c:pt>
                <c:pt idx="590">
                  <c:v>9.0392068312565197</c:v>
                </c:pt>
                <c:pt idx="591">
                  <c:v>9.0587214897446557</c:v>
                </c:pt>
                <c:pt idx="592">
                  <c:v>9.0782346090342987</c:v>
                </c:pt>
                <c:pt idx="593">
                  <c:v>9.097749267522433</c:v>
                </c:pt>
                <c:pt idx="594">
                  <c:v>9.1172623868120759</c:v>
                </c:pt>
                <c:pt idx="595">
                  <c:v>9.1367770453002102</c:v>
                </c:pt>
                <c:pt idx="596">
                  <c:v>9.1562901645898531</c:v>
                </c:pt>
                <c:pt idx="597">
                  <c:v>9.1758048230779874</c:v>
                </c:pt>
                <c:pt idx="598">
                  <c:v>9.1953179423676321</c:v>
                </c:pt>
                <c:pt idx="599">
                  <c:v>9.2148326008557664</c:v>
                </c:pt>
                <c:pt idx="600">
                  <c:v>9.2343457201454093</c:v>
                </c:pt>
                <c:pt idx="601">
                  <c:v>9.2538603786335436</c:v>
                </c:pt>
                <c:pt idx="602">
                  <c:v>9.2733734979231865</c:v>
                </c:pt>
                <c:pt idx="603">
                  <c:v>9.2928881564113208</c:v>
                </c:pt>
                <c:pt idx="604">
                  <c:v>9.3124012757009655</c:v>
                </c:pt>
                <c:pt idx="605">
                  <c:v>9.3319159341890998</c:v>
                </c:pt>
                <c:pt idx="606">
                  <c:v>9.3514290534787428</c:v>
                </c:pt>
                <c:pt idx="607">
                  <c:v>9.370943711966877</c:v>
                </c:pt>
                <c:pt idx="608">
                  <c:v>9.39045683125652</c:v>
                </c:pt>
                <c:pt idx="609">
                  <c:v>9.4099714897446542</c:v>
                </c:pt>
                <c:pt idx="610">
                  <c:v>9.429484609034299</c:v>
                </c:pt>
                <c:pt idx="611">
                  <c:v>9.4489992675224332</c:v>
                </c:pt>
                <c:pt idx="612">
                  <c:v>9.4685123868120762</c:v>
                </c:pt>
                <c:pt idx="613">
                  <c:v>9.4880270453002105</c:v>
                </c:pt>
                <c:pt idx="614">
                  <c:v>9.5075401645898534</c:v>
                </c:pt>
                <c:pt idx="615">
                  <c:v>9.5270548230779877</c:v>
                </c:pt>
                <c:pt idx="616">
                  <c:v>9.5465679423676324</c:v>
                </c:pt>
                <c:pt idx="617">
                  <c:v>9.5660826008557667</c:v>
                </c:pt>
                <c:pt idx="618">
                  <c:v>9.5855957201454096</c:v>
                </c:pt>
                <c:pt idx="619">
                  <c:v>9.6051103786335439</c:v>
                </c:pt>
                <c:pt idx="620">
                  <c:v>9.6246234979231868</c:v>
                </c:pt>
                <c:pt idx="621">
                  <c:v>9.6441381564113211</c:v>
                </c:pt>
                <c:pt idx="622">
                  <c:v>9.6636512757009658</c:v>
                </c:pt>
                <c:pt idx="623">
                  <c:v>9.6831659341891001</c:v>
                </c:pt>
                <c:pt idx="624">
                  <c:v>9.702679053478743</c:v>
                </c:pt>
                <c:pt idx="625">
                  <c:v>9.7221937119668773</c:v>
                </c:pt>
                <c:pt idx="626">
                  <c:v>9.7417068312565203</c:v>
                </c:pt>
                <c:pt idx="627">
                  <c:v>9.7612214897446528</c:v>
                </c:pt>
                <c:pt idx="628">
                  <c:v>9.7807346090342975</c:v>
                </c:pt>
                <c:pt idx="629">
                  <c:v>9.80024926752243</c:v>
                </c:pt>
                <c:pt idx="630">
                  <c:v>9.8197623868120765</c:v>
                </c:pt>
                <c:pt idx="631">
                  <c:v>9.839277045300209</c:v>
                </c:pt>
                <c:pt idx="632">
                  <c:v>9.8587901645898537</c:v>
                </c:pt>
                <c:pt idx="633">
                  <c:v>9.8783048230779862</c:v>
                </c:pt>
                <c:pt idx="634">
                  <c:v>9.8978179423676309</c:v>
                </c:pt>
                <c:pt idx="635">
                  <c:v>9.9173326008557634</c:v>
                </c:pt>
                <c:pt idx="636">
                  <c:v>9.9368457201454081</c:v>
                </c:pt>
                <c:pt idx="637">
                  <c:v>9.9563603786335424</c:v>
                </c:pt>
                <c:pt idx="638">
                  <c:v>9.9758734979231853</c:v>
                </c:pt>
                <c:pt idx="639">
                  <c:v>9.9953881564113196</c:v>
                </c:pt>
                <c:pt idx="640">
                  <c:v>10.014901275700963</c:v>
                </c:pt>
                <c:pt idx="641">
                  <c:v>10.034415934189097</c:v>
                </c:pt>
                <c:pt idx="642">
                  <c:v>10.053929053478742</c:v>
                </c:pt>
                <c:pt idx="643">
                  <c:v>10.073443711966876</c:v>
                </c:pt>
                <c:pt idx="644">
                  <c:v>10.092956831256519</c:v>
                </c:pt>
                <c:pt idx="645">
                  <c:v>10.112471489744653</c:v>
                </c:pt>
                <c:pt idx="646">
                  <c:v>10.131984609034296</c:v>
                </c:pt>
                <c:pt idx="647">
                  <c:v>10.15149926752243</c:v>
                </c:pt>
                <c:pt idx="648">
                  <c:v>10.171012386812075</c:v>
                </c:pt>
                <c:pt idx="649">
                  <c:v>10.190527045300211</c:v>
                </c:pt>
                <c:pt idx="650">
                  <c:v>10.210040164589852</c:v>
                </c:pt>
                <c:pt idx="651">
                  <c:v>10.229554823077988</c:v>
                </c:pt>
                <c:pt idx="652">
                  <c:v>10.249067942367631</c:v>
                </c:pt>
                <c:pt idx="653">
                  <c:v>10.268582600855767</c:v>
                </c:pt>
                <c:pt idx="654">
                  <c:v>10.28809572014541</c:v>
                </c:pt>
                <c:pt idx="655">
                  <c:v>10.307610378633546</c:v>
                </c:pt>
                <c:pt idx="656">
                  <c:v>10.327123497923189</c:v>
                </c:pt>
                <c:pt idx="657">
                  <c:v>10.346638156411325</c:v>
                </c:pt>
                <c:pt idx="658">
                  <c:v>10.366151275700966</c:v>
                </c:pt>
                <c:pt idx="659">
                  <c:v>10.385665934189102</c:v>
                </c:pt>
                <c:pt idx="660">
                  <c:v>10.405179053478747</c:v>
                </c:pt>
                <c:pt idx="661">
                  <c:v>10.424693711966883</c:v>
                </c:pt>
                <c:pt idx="662">
                  <c:v>10.444206831256526</c:v>
                </c:pt>
                <c:pt idx="663">
                  <c:v>10.463721489744662</c:v>
                </c:pt>
                <c:pt idx="664">
                  <c:v>10.483234609034303</c:v>
                </c:pt>
                <c:pt idx="665">
                  <c:v>10.502749267522441</c:v>
                </c:pt>
                <c:pt idx="666">
                  <c:v>10.522262386812084</c:v>
                </c:pt>
                <c:pt idx="667">
                  <c:v>10.54177704530022</c:v>
                </c:pt>
                <c:pt idx="668">
                  <c:v>10.561290164589861</c:v>
                </c:pt>
                <c:pt idx="669">
                  <c:v>10.580804823077997</c:v>
                </c:pt>
                <c:pt idx="670">
                  <c:v>10.600317942367642</c:v>
                </c:pt>
                <c:pt idx="671">
                  <c:v>10.619832600855778</c:v>
                </c:pt>
                <c:pt idx="672">
                  <c:v>10.639345720145419</c:v>
                </c:pt>
                <c:pt idx="673">
                  <c:v>10.658860378633555</c:v>
                </c:pt>
                <c:pt idx="674">
                  <c:v>10.678373497923198</c:v>
                </c:pt>
                <c:pt idx="675">
                  <c:v>10.697888156411334</c:v>
                </c:pt>
                <c:pt idx="676">
                  <c:v>10.717401275700977</c:v>
                </c:pt>
                <c:pt idx="677">
                  <c:v>10.736915934189113</c:v>
                </c:pt>
                <c:pt idx="678">
                  <c:v>10.756429053478756</c:v>
                </c:pt>
                <c:pt idx="679">
                  <c:v>10.775943711966892</c:v>
                </c:pt>
                <c:pt idx="680">
                  <c:v>10.795456831256534</c:v>
                </c:pt>
                <c:pt idx="681">
                  <c:v>10.81497148974467</c:v>
                </c:pt>
                <c:pt idx="682">
                  <c:v>10.834484609034314</c:v>
                </c:pt>
                <c:pt idx="683">
                  <c:v>10.85399926752245</c:v>
                </c:pt>
                <c:pt idx="684">
                  <c:v>10.873512386812093</c:v>
                </c:pt>
                <c:pt idx="685">
                  <c:v>10.893027045300229</c:v>
                </c:pt>
                <c:pt idx="686">
                  <c:v>10.912540164589871</c:v>
                </c:pt>
                <c:pt idx="687">
                  <c:v>10.932054823078008</c:v>
                </c:pt>
                <c:pt idx="688">
                  <c:v>10.951567942367651</c:v>
                </c:pt>
                <c:pt idx="689">
                  <c:v>10.971082600855787</c:v>
                </c:pt>
                <c:pt idx="690">
                  <c:v>10.990595720145429</c:v>
                </c:pt>
                <c:pt idx="691">
                  <c:v>11.010110378633565</c:v>
                </c:pt>
                <c:pt idx="692">
                  <c:v>11.029623497923209</c:v>
                </c:pt>
                <c:pt idx="693">
                  <c:v>11.049138156411345</c:v>
                </c:pt>
                <c:pt idx="694">
                  <c:v>11.068651275700987</c:v>
                </c:pt>
                <c:pt idx="695">
                  <c:v>11.088165934189123</c:v>
                </c:pt>
                <c:pt idx="696">
                  <c:v>11.107679053478765</c:v>
                </c:pt>
                <c:pt idx="697">
                  <c:v>11.127193711966902</c:v>
                </c:pt>
              </c:numCache>
            </c:numRef>
          </c:xVal>
          <c:yVal>
            <c:numRef>
              <c:f>Non_Linear_Model_With_Slip!$H$3:$H$700</c:f>
              <c:numCache>
                <c:formatCode>General</c:formatCode>
                <c:ptCount val="698"/>
                <c:pt idx="0">
                  <c:v>0</c:v>
                </c:pt>
                <c:pt idx="1">
                  <c:v>1.2823237294201861</c:v>
                </c:pt>
                <c:pt idx="2">
                  <c:v>2.0453784421833685</c:v>
                </c:pt>
                <c:pt idx="3">
                  <c:v>2.361704157299235</c:v>
                </c:pt>
                <c:pt idx="4">
                  <c:v>2.7806315273476323</c:v>
                </c:pt>
                <c:pt idx="5">
                  <c:v>3.2694321359512841</c:v>
                </c:pt>
                <c:pt idx="6">
                  <c:v>3.8444921129922687</c:v>
                </c:pt>
                <c:pt idx="7">
                  <c:v>4.5206389998652758</c:v>
                </c:pt>
                <c:pt idx="8">
                  <c:v>5.3156615244711913</c:v>
                </c:pt>
                <c:pt idx="9">
                  <c:v>6.2504404524470685</c:v>
                </c:pt>
                <c:pt idx="10">
                  <c:v>7.3495206640369588</c:v>
                </c:pt>
                <c:pt idx="11">
                  <c:v>8.5846133215169296</c:v>
                </c:pt>
                <c:pt idx="12">
                  <c:v>9.8669370509371177</c:v>
                </c:pt>
                <c:pt idx="13">
                  <c:v>11.149260780357304</c:v>
                </c:pt>
                <c:pt idx="14">
                  <c:v>12.431584509777485</c:v>
                </c:pt>
                <c:pt idx="15">
                  <c:v>13.713908239197671</c:v>
                </c:pt>
                <c:pt idx="16">
                  <c:v>14.996231968617861</c:v>
                </c:pt>
                <c:pt idx="17">
                  <c:v>16.278555698038051</c:v>
                </c:pt>
                <c:pt idx="18">
                  <c:v>17.560879427458239</c:v>
                </c:pt>
                <c:pt idx="19">
                  <c:v>18.843203156878431</c:v>
                </c:pt>
                <c:pt idx="20">
                  <c:v>20.125526886298619</c:v>
                </c:pt>
                <c:pt idx="21">
                  <c:v>21.407850615718811</c:v>
                </c:pt>
                <c:pt idx="22">
                  <c:v>22.690174345138999</c:v>
                </c:pt>
                <c:pt idx="23">
                  <c:v>23.972498074559191</c:v>
                </c:pt>
                <c:pt idx="24">
                  <c:v>25.254821803979379</c:v>
                </c:pt>
                <c:pt idx="25">
                  <c:v>26.537145533399567</c:v>
                </c:pt>
                <c:pt idx="26">
                  <c:v>27.819469262819759</c:v>
                </c:pt>
                <c:pt idx="27">
                  <c:v>29.101792992239947</c:v>
                </c:pt>
                <c:pt idx="28">
                  <c:v>30.384116721660138</c:v>
                </c:pt>
                <c:pt idx="29">
                  <c:v>31.666440451080327</c:v>
                </c:pt>
                <c:pt idx="30">
                  <c:v>32.948764180500518</c:v>
                </c:pt>
                <c:pt idx="31">
                  <c:v>34.23108790992071</c:v>
                </c:pt>
                <c:pt idx="32">
                  <c:v>35.513411639340895</c:v>
                </c:pt>
                <c:pt idx="33">
                  <c:v>36.795735368761086</c:v>
                </c:pt>
                <c:pt idx="34">
                  <c:v>38.078059098181242</c:v>
                </c:pt>
                <c:pt idx="35">
                  <c:v>39.36038282760137</c:v>
                </c:pt>
                <c:pt idx="36">
                  <c:v>40.642706557021498</c:v>
                </c:pt>
                <c:pt idx="37">
                  <c:v>41.925030286441626</c:v>
                </c:pt>
                <c:pt idx="38">
                  <c:v>43.207354015861746</c:v>
                </c:pt>
                <c:pt idx="39">
                  <c:v>44.489677745281874</c:v>
                </c:pt>
                <c:pt idx="40">
                  <c:v>45.772001474702002</c:v>
                </c:pt>
                <c:pt idx="41">
                  <c:v>47.054325204122129</c:v>
                </c:pt>
                <c:pt idx="42">
                  <c:v>48.33664893354225</c:v>
                </c:pt>
                <c:pt idx="43">
                  <c:v>49.618972662962378</c:v>
                </c:pt>
                <c:pt idx="44">
                  <c:v>50.901296392382505</c:v>
                </c:pt>
                <c:pt idx="45">
                  <c:v>52.183620121802633</c:v>
                </c:pt>
                <c:pt idx="46">
                  <c:v>53.465943851222882</c:v>
                </c:pt>
                <c:pt idx="47">
                  <c:v>54.748267580643137</c:v>
                </c:pt>
                <c:pt idx="48">
                  <c:v>56.030591310063329</c:v>
                </c:pt>
                <c:pt idx="49">
                  <c:v>57.312915039483578</c:v>
                </c:pt>
                <c:pt idx="50">
                  <c:v>58.595238768903833</c:v>
                </c:pt>
                <c:pt idx="51">
                  <c:v>59.877562498324089</c:v>
                </c:pt>
                <c:pt idx="52">
                  <c:v>61.159886227744337</c:v>
                </c:pt>
                <c:pt idx="53">
                  <c:v>62.442209957164593</c:v>
                </c:pt>
                <c:pt idx="54">
                  <c:v>63.724533686584849</c:v>
                </c:pt>
                <c:pt idx="55">
                  <c:v>65.006857416005104</c:v>
                </c:pt>
                <c:pt idx="56">
                  <c:v>66.28918114542536</c:v>
                </c:pt>
                <c:pt idx="57">
                  <c:v>67.571504874845601</c:v>
                </c:pt>
                <c:pt idx="58">
                  <c:v>68.853828604265857</c:v>
                </c:pt>
                <c:pt idx="59">
                  <c:v>70.136152333686113</c:v>
                </c:pt>
                <c:pt idx="60">
                  <c:v>71.418476063106368</c:v>
                </c:pt>
                <c:pt idx="61">
                  <c:v>72.700799792526624</c:v>
                </c:pt>
                <c:pt idx="62">
                  <c:v>73.983123521946879</c:v>
                </c:pt>
                <c:pt idx="63">
                  <c:v>75.265447251366993</c:v>
                </c:pt>
                <c:pt idx="64">
                  <c:v>76.547770980786865</c:v>
                </c:pt>
                <c:pt idx="65">
                  <c:v>77.830094710206737</c:v>
                </c:pt>
                <c:pt idx="66">
                  <c:v>79.112418439626737</c:v>
                </c:pt>
                <c:pt idx="67">
                  <c:v>80.394742169046737</c:v>
                </c:pt>
                <c:pt idx="68">
                  <c:v>81.677065898466736</c:v>
                </c:pt>
                <c:pt idx="69">
                  <c:v>82.959389627886736</c:v>
                </c:pt>
                <c:pt idx="70">
                  <c:v>84.241713357306736</c:v>
                </c:pt>
                <c:pt idx="71">
                  <c:v>85.524037086726736</c:v>
                </c:pt>
                <c:pt idx="72">
                  <c:v>86.806360816146736</c:v>
                </c:pt>
                <c:pt idx="73">
                  <c:v>88.088684545566736</c:v>
                </c:pt>
                <c:pt idx="74">
                  <c:v>89.371008274986735</c:v>
                </c:pt>
                <c:pt idx="75">
                  <c:v>90.653332004406735</c:v>
                </c:pt>
                <c:pt idx="76">
                  <c:v>91.935655733826735</c:v>
                </c:pt>
                <c:pt idx="77">
                  <c:v>92.999999999999901</c:v>
                </c:pt>
                <c:pt idx="78">
                  <c:v>94.06434426617308</c:v>
                </c:pt>
                <c:pt idx="79">
                  <c:v>95.34666799559308</c:v>
                </c:pt>
                <c:pt idx="80">
                  <c:v>96.62899172501308</c:v>
                </c:pt>
                <c:pt idx="81">
                  <c:v>97.91131545443308</c:v>
                </c:pt>
                <c:pt idx="82">
                  <c:v>99.19363918385308</c:v>
                </c:pt>
                <c:pt idx="83">
                  <c:v>100.47596291327307</c:v>
                </c:pt>
                <c:pt idx="84">
                  <c:v>101.75828664269307</c:v>
                </c:pt>
                <c:pt idx="85">
                  <c:v>103.04061037211306</c:v>
                </c:pt>
                <c:pt idx="86">
                  <c:v>104.32293410153306</c:v>
                </c:pt>
                <c:pt idx="87">
                  <c:v>105.60525783095306</c:v>
                </c:pt>
                <c:pt idx="88">
                  <c:v>106.88758156037306</c:v>
                </c:pt>
                <c:pt idx="89">
                  <c:v>108.16990528979306</c:v>
                </c:pt>
                <c:pt idx="90">
                  <c:v>109.45222901921306</c:v>
                </c:pt>
                <c:pt idx="91">
                  <c:v>110.73455274863306</c:v>
                </c:pt>
                <c:pt idx="92">
                  <c:v>112.01687647805306</c:v>
                </c:pt>
                <c:pt idx="93">
                  <c:v>113.29920020747306</c:v>
                </c:pt>
                <c:pt idx="94">
                  <c:v>114.58152393689306</c:v>
                </c:pt>
                <c:pt idx="95">
                  <c:v>115.86384766631306</c:v>
                </c:pt>
                <c:pt idx="96">
                  <c:v>117.14617139573306</c:v>
                </c:pt>
                <c:pt idx="97">
                  <c:v>118.42849512515306</c:v>
                </c:pt>
                <c:pt idx="98">
                  <c:v>119.71081885457306</c:v>
                </c:pt>
                <c:pt idx="99">
                  <c:v>120.99314258399305</c:v>
                </c:pt>
                <c:pt idx="100">
                  <c:v>122.27546631341305</c:v>
                </c:pt>
                <c:pt idx="101">
                  <c:v>123.55779004283305</c:v>
                </c:pt>
                <c:pt idx="102">
                  <c:v>124.84011377225305</c:v>
                </c:pt>
                <c:pt idx="103">
                  <c:v>126.12243750167305</c:v>
                </c:pt>
                <c:pt idx="104">
                  <c:v>127.40476123109305</c:v>
                </c:pt>
                <c:pt idx="105">
                  <c:v>128.68708496051306</c:v>
                </c:pt>
                <c:pt idx="106">
                  <c:v>129.96940868993306</c:v>
                </c:pt>
                <c:pt idx="107">
                  <c:v>131.25173241935303</c:v>
                </c:pt>
                <c:pt idx="108">
                  <c:v>132.53405614877303</c:v>
                </c:pt>
                <c:pt idx="109">
                  <c:v>133.81637987819303</c:v>
                </c:pt>
                <c:pt idx="110">
                  <c:v>135.09870360761303</c:v>
                </c:pt>
                <c:pt idx="111">
                  <c:v>136.00000000000011</c:v>
                </c:pt>
                <c:pt idx="112">
                  <c:v>136.9012963923872</c:v>
                </c:pt>
                <c:pt idx="113">
                  <c:v>138.18362012180719</c:v>
                </c:pt>
                <c:pt idx="114">
                  <c:v>139.46594385122719</c:v>
                </c:pt>
                <c:pt idx="115">
                  <c:v>140.74826758064719</c:v>
                </c:pt>
                <c:pt idx="116">
                  <c:v>142.03059131006719</c:v>
                </c:pt>
                <c:pt idx="117">
                  <c:v>143.31291503948719</c:v>
                </c:pt>
                <c:pt idx="118">
                  <c:v>144.59523876890719</c:v>
                </c:pt>
                <c:pt idx="119">
                  <c:v>145.87756249832719</c:v>
                </c:pt>
                <c:pt idx="120">
                  <c:v>147.15988622774719</c:v>
                </c:pt>
                <c:pt idx="121">
                  <c:v>148.44220995716719</c:v>
                </c:pt>
                <c:pt idx="122">
                  <c:v>149.72333881436191</c:v>
                </c:pt>
                <c:pt idx="123">
                  <c:v>150.999589685334</c:v>
                </c:pt>
                <c:pt idx="124">
                  <c:v>152.26815571891569</c:v>
                </c:pt>
                <c:pt idx="125">
                  <c:v>153.53144133809232</c:v>
                </c:pt>
                <c:pt idx="126">
                  <c:v>154.79262032452945</c:v>
                </c:pt>
                <c:pt idx="127">
                  <c:v>156.05329587208936</c:v>
                </c:pt>
                <c:pt idx="128">
                  <c:v>157.31484354601849</c:v>
                </c:pt>
                <c:pt idx="129">
                  <c:v>158.57718833414629</c:v>
                </c:pt>
                <c:pt idx="130">
                  <c:v>159.83994081904848</c:v>
                </c:pt>
                <c:pt idx="131">
                  <c:v>161.10259286668929</c:v>
                </c:pt>
                <c:pt idx="132">
                  <c:v>162.36458589275517</c:v>
                </c:pt>
                <c:pt idx="133">
                  <c:v>163.62570870056985</c:v>
                </c:pt>
                <c:pt idx="134">
                  <c:v>164.88585424948653</c:v>
                </c:pt>
                <c:pt idx="135">
                  <c:v>166.14551004297996</c:v>
                </c:pt>
                <c:pt idx="136">
                  <c:v>167.40541006666189</c:v>
                </c:pt>
                <c:pt idx="137">
                  <c:v>168.66576347907085</c:v>
                </c:pt>
                <c:pt idx="138">
                  <c:v>169.92656080778721</c:v>
                </c:pt>
                <c:pt idx="139">
                  <c:v>171.18712519595923</c:v>
                </c:pt>
                <c:pt idx="140">
                  <c:v>172.44640030825667</c:v>
                </c:pt>
                <c:pt idx="141">
                  <c:v>173.7031514228876</c:v>
                </c:pt>
                <c:pt idx="142">
                  <c:v>174.95597406737627</c:v>
                </c:pt>
                <c:pt idx="143">
                  <c:v>176.20353012918383</c:v>
                </c:pt>
                <c:pt idx="144">
                  <c:v>177.44444325184779</c:v>
                </c:pt>
                <c:pt idx="145">
                  <c:v>178.67762738003108</c:v>
                </c:pt>
                <c:pt idx="146">
                  <c:v>179.90213193665738</c:v>
                </c:pt>
                <c:pt idx="147">
                  <c:v>181.11737066218862</c:v>
                </c:pt>
                <c:pt idx="148">
                  <c:v>182.32305384905533</c:v>
                </c:pt>
                <c:pt idx="149">
                  <c:v>183.51890627134557</c:v>
                </c:pt>
                <c:pt idx="150">
                  <c:v>184.70456534429837</c:v>
                </c:pt>
                <c:pt idx="151">
                  <c:v>185.87966181426313</c:v>
                </c:pt>
                <c:pt idx="152">
                  <c:v>187.04342319459178</c:v>
                </c:pt>
                <c:pt idx="153">
                  <c:v>188.19523640495416</c:v>
                </c:pt>
                <c:pt idx="154">
                  <c:v>189.33442148606755</c:v>
                </c:pt>
                <c:pt idx="155">
                  <c:v>190.460302001629</c:v>
                </c:pt>
                <c:pt idx="156">
                  <c:v>191.57268379087381</c:v>
                </c:pt>
                <c:pt idx="157">
                  <c:v>192.67129045468383</c:v>
                </c:pt>
                <c:pt idx="158">
                  <c:v>193.75710477276115</c:v>
                </c:pt>
                <c:pt idx="159">
                  <c:v>194.83238781933866</c:v>
                </c:pt>
                <c:pt idx="160">
                  <c:v>195.89840961126461</c:v>
                </c:pt>
                <c:pt idx="161">
                  <c:v>196.95522355695823</c:v>
                </c:pt>
                <c:pt idx="162">
                  <c:v>198.00288110353745</c:v>
                </c:pt>
                <c:pt idx="163">
                  <c:v>199.04143397832823</c:v>
                </c:pt>
                <c:pt idx="164">
                  <c:v>200.07093417878394</c:v>
                </c:pt>
                <c:pt idx="165">
                  <c:v>201.09143395847676</c:v>
                </c:pt>
                <c:pt idx="166">
                  <c:v>202.10298581322763</c:v>
                </c:pt>
                <c:pt idx="167">
                  <c:v>203.10564246746208</c:v>
                </c:pt>
                <c:pt idx="168">
                  <c:v>204.09945686082023</c:v>
                </c:pt>
                <c:pt idx="169">
                  <c:v>204.99999999999994</c:v>
                </c:pt>
                <c:pt idx="170">
                  <c:v>205.89240156360196</c:v>
                </c:pt>
                <c:pt idx="171">
                  <c:v>206.79018469642088</c:v>
                </c:pt>
                <c:pt idx="172">
                  <c:v>207.61083548222896</c:v>
                </c:pt>
                <c:pt idx="173">
                  <c:v>208.4277806983624</c:v>
                </c:pt>
                <c:pt idx="174">
                  <c:v>209.24089961567896</c:v>
                </c:pt>
                <c:pt idx="175">
                  <c:v>210.0500872067756</c:v>
                </c:pt>
                <c:pt idx="176">
                  <c:v>210.85473471359586</c:v>
                </c:pt>
                <c:pt idx="177">
                  <c:v>211.65434646016112</c:v>
                </c:pt>
                <c:pt idx="178">
                  <c:v>212.44893764865168</c:v>
                </c:pt>
                <c:pt idx="179">
                  <c:v>213.23837641227223</c:v>
                </c:pt>
                <c:pt idx="180">
                  <c:v>214.02225435731322</c:v>
                </c:pt>
                <c:pt idx="181">
                  <c:v>214.80031637791632</c:v>
                </c:pt>
                <c:pt idx="182">
                  <c:v>215.57259012276521</c:v>
                </c:pt>
                <c:pt idx="183">
                  <c:v>216.33904456210976</c:v>
                </c:pt>
                <c:pt idx="184">
                  <c:v>217.0995678630255</c:v>
                </c:pt>
                <c:pt idx="185">
                  <c:v>217.85410947180773</c:v>
                </c:pt>
                <c:pt idx="186">
                  <c:v>218.60270202578488</c:v>
                </c:pt>
                <c:pt idx="187">
                  <c:v>219.34531303379586</c:v>
                </c:pt>
                <c:pt idx="188">
                  <c:v>220.08180118656</c:v>
                </c:pt>
                <c:pt idx="189">
                  <c:v>220.81209325295913</c:v>
                </c:pt>
                <c:pt idx="190">
                  <c:v>221.5362277966754</c:v>
                </c:pt>
                <c:pt idx="191">
                  <c:v>222.25417678940099</c:v>
                </c:pt>
                <c:pt idx="192">
                  <c:v>222.96562758178337</c:v>
                </c:pt>
                <c:pt idx="193">
                  <c:v>223.67034006197028</c:v>
                </c:pt>
                <c:pt idx="194">
                  <c:v>224.36836501391892</c:v>
                </c:pt>
                <c:pt idx="195">
                  <c:v>225.05975365292508</c:v>
                </c:pt>
                <c:pt idx="196">
                  <c:v>225.74428209977984</c:v>
                </c:pt>
                <c:pt idx="197">
                  <c:v>226.4216815180217</c:v>
                </c:pt>
                <c:pt idx="198">
                  <c:v>227.09196421758134</c:v>
                </c:pt>
                <c:pt idx="199">
                  <c:v>227.75519355284362</c:v>
                </c:pt>
                <c:pt idx="200">
                  <c:v>228.41138116800391</c:v>
                </c:pt>
                <c:pt idx="201">
                  <c:v>229.06042557235432</c:v>
                </c:pt>
                <c:pt idx="202">
                  <c:v>229.70227974159269</c:v>
                </c:pt>
                <c:pt idx="203">
                  <c:v>230.33701267206351</c:v>
                </c:pt>
                <c:pt idx="204">
                  <c:v>230.96469324641424</c:v>
                </c:pt>
                <c:pt idx="205">
                  <c:v>231.58585191731422</c:v>
                </c:pt>
                <c:pt idx="206">
                  <c:v>232.20139757865229</c:v>
                </c:pt>
                <c:pt idx="207">
                  <c:v>232.81176066166822</c:v>
                </c:pt>
                <c:pt idx="208">
                  <c:v>233.41697594162147</c:v>
                </c:pt>
                <c:pt idx="209">
                  <c:v>234.01707763173991</c:v>
                </c:pt>
                <c:pt idx="210">
                  <c:v>234.6120998887944</c:v>
                </c:pt>
                <c:pt idx="211">
                  <c:v>235.20207681024067</c:v>
                </c:pt>
                <c:pt idx="212">
                  <c:v>235.78704243072983</c:v>
                </c:pt>
                <c:pt idx="213">
                  <c:v>236.36703071865205</c:v>
                </c:pt>
                <c:pt idx="214">
                  <c:v>236.94207557285281</c:v>
                </c:pt>
                <c:pt idx="215">
                  <c:v>237.51221081937564</c:v>
                </c:pt>
                <c:pt idx="216">
                  <c:v>238.07747020825994</c:v>
                </c:pt>
                <c:pt idx="217">
                  <c:v>238.63788741045462</c:v>
                </c:pt>
                <c:pt idx="218">
                  <c:v>239.19349601478274</c:v>
                </c:pt>
                <c:pt idx="219">
                  <c:v>239.74432952497096</c:v>
                </c:pt>
                <c:pt idx="220">
                  <c:v>240.29042135678932</c:v>
                </c:pt>
                <c:pt idx="221">
                  <c:v>240.83180483520681</c:v>
                </c:pt>
                <c:pt idx="222">
                  <c:v>241.36851319165314</c:v>
                </c:pt>
                <c:pt idx="223">
                  <c:v>241.90057956138185</c:v>
                </c:pt>
                <c:pt idx="224">
                  <c:v>242.42803698081761</c:v>
                </c:pt>
                <c:pt idx="225">
                  <c:v>242.95091838502503</c:v>
                </c:pt>
                <c:pt idx="226">
                  <c:v>243.46925660525537</c:v>
                </c:pt>
                <c:pt idx="227">
                  <c:v>243.98308436651911</c:v>
                </c:pt>
                <c:pt idx="228">
                  <c:v>244.49243428527708</c:v>
                </c:pt>
                <c:pt idx="229">
                  <c:v>244.99733886714333</c:v>
                </c:pt>
                <c:pt idx="230">
                  <c:v>245.49783050466763</c:v>
                </c:pt>
                <c:pt idx="231">
                  <c:v>245.99394147521559</c:v>
                </c:pt>
                <c:pt idx="232">
                  <c:v>246.48570393887914</c:v>
                </c:pt>
                <c:pt idx="233">
                  <c:v>246.93808268247017</c:v>
                </c:pt>
                <c:pt idx="234">
                  <c:v>247.35153821579129</c:v>
                </c:pt>
                <c:pt idx="235">
                  <c:v>247.76162634942443</c:v>
                </c:pt>
                <c:pt idx="236">
                  <c:v>248.16840246701327</c:v>
                </c:pt>
                <c:pt idx="237">
                  <c:v>248.57188919093846</c:v>
                </c:pt>
                <c:pt idx="238">
                  <c:v>248.97210903164753</c:v>
                </c:pt>
                <c:pt idx="239">
                  <c:v>249.36908441660364</c:v>
                </c:pt>
                <c:pt idx="240">
                  <c:v>249.76283768930878</c:v>
                </c:pt>
                <c:pt idx="241">
                  <c:v>250.15332348393775</c:v>
                </c:pt>
                <c:pt idx="242">
                  <c:v>250.54049410877465</c:v>
                </c:pt>
                <c:pt idx="243">
                  <c:v>250.92437057608896</c:v>
                </c:pt>
                <c:pt idx="244">
                  <c:v>251.30497720855911</c:v>
                </c:pt>
                <c:pt idx="245">
                  <c:v>251.68233821999632</c:v>
                </c:pt>
                <c:pt idx="246">
                  <c:v>252.05647771082613</c:v>
                </c:pt>
                <c:pt idx="247">
                  <c:v>252.42741966731728</c:v>
                </c:pt>
                <c:pt idx="248">
                  <c:v>252.7951879608737</c:v>
                </c:pt>
                <c:pt idx="249">
                  <c:v>253.15980634739159</c:v>
                </c:pt>
                <c:pt idx="250">
                  <c:v>253.52120091774958</c:v>
                </c:pt>
                <c:pt idx="251">
                  <c:v>253.87926023457536</c:v>
                </c:pt>
                <c:pt idx="252">
                  <c:v>254.23397266580315</c:v>
                </c:pt>
                <c:pt idx="253">
                  <c:v>254.5853662776554</c:v>
                </c:pt>
                <c:pt idx="254">
                  <c:v>254.93346902100345</c:v>
                </c:pt>
                <c:pt idx="255">
                  <c:v>255.27830867216827</c:v>
                </c:pt>
                <c:pt idx="256">
                  <c:v>255.61991283268648</c:v>
                </c:pt>
                <c:pt idx="257">
                  <c:v>255.95830892917809</c:v>
                </c:pt>
                <c:pt idx="258">
                  <c:v>256.29352421326109</c:v>
                </c:pt>
                <c:pt idx="259">
                  <c:v>256.62558576150661</c:v>
                </c:pt>
                <c:pt idx="260">
                  <c:v>256.95444371546961</c:v>
                </c:pt>
                <c:pt idx="261">
                  <c:v>257.28000694802904</c:v>
                </c:pt>
                <c:pt idx="262">
                  <c:v>257.60226315664141</c:v>
                </c:pt>
                <c:pt idx="263">
                  <c:v>257.92124324676024</c:v>
                </c:pt>
                <c:pt idx="264">
                  <c:v>258.23697796866105</c:v>
                </c:pt>
                <c:pt idx="265">
                  <c:v>258.54949783789704</c:v>
                </c:pt>
                <c:pt idx="266">
                  <c:v>258.85883313575903</c:v>
                </c:pt>
                <c:pt idx="267">
                  <c:v>259.1650139099753</c:v>
                </c:pt>
                <c:pt idx="268">
                  <c:v>259.46806997537874</c:v>
                </c:pt>
                <c:pt idx="269">
                  <c:v>259.76803091460704</c:v>
                </c:pt>
                <c:pt idx="270">
                  <c:v>260.06492607882666</c:v>
                </c:pt>
                <c:pt idx="271">
                  <c:v>260.35875767220722</c:v>
                </c:pt>
                <c:pt idx="272">
                  <c:v>260.64949828989774</c:v>
                </c:pt>
                <c:pt idx="273">
                  <c:v>260.93714833180803</c:v>
                </c:pt>
                <c:pt idx="274">
                  <c:v>261.2217385117151</c:v>
                </c:pt>
                <c:pt idx="275">
                  <c:v>261.50329934480993</c:v>
                </c:pt>
                <c:pt idx="276">
                  <c:v>261.78186108652517</c:v>
                </c:pt>
                <c:pt idx="277">
                  <c:v>262.05745373362527</c:v>
                </c:pt>
                <c:pt idx="278">
                  <c:v>262.33010702545579</c:v>
                </c:pt>
                <c:pt idx="279">
                  <c:v>262.5998504452088</c:v>
                </c:pt>
                <c:pt idx="280">
                  <c:v>262.86671322118855</c:v>
                </c:pt>
                <c:pt idx="281">
                  <c:v>263.13072432810901</c:v>
                </c:pt>
                <c:pt idx="282">
                  <c:v>263.39191248838421</c:v>
                </c:pt>
                <c:pt idx="283">
                  <c:v>263.65030617345855</c:v>
                </c:pt>
                <c:pt idx="284">
                  <c:v>263.90615533146996</c:v>
                </c:pt>
                <c:pt idx="285">
                  <c:v>264.15975258431877</c:v>
                </c:pt>
                <c:pt idx="286">
                  <c:v>264.41116348418564</c:v>
                </c:pt>
                <c:pt idx="287">
                  <c:v>264.66040534016412</c:v>
                </c:pt>
                <c:pt idx="288">
                  <c:v>264.90749530595019</c:v>
                </c:pt>
                <c:pt idx="289">
                  <c:v>265.15245042748131</c:v>
                </c:pt>
                <c:pt idx="290">
                  <c:v>265.39528764315236</c:v>
                </c:pt>
                <c:pt idx="291">
                  <c:v>265.63602378398627</c:v>
                </c:pt>
                <c:pt idx="292">
                  <c:v>265.87467557382155</c:v>
                </c:pt>
                <c:pt idx="293">
                  <c:v>266.1112596294949</c:v>
                </c:pt>
                <c:pt idx="294">
                  <c:v>266.34579246102072</c:v>
                </c:pt>
                <c:pt idx="295">
                  <c:v>266.57829047182287</c:v>
                </c:pt>
                <c:pt idx="296">
                  <c:v>266.80876995897864</c:v>
                </c:pt>
                <c:pt idx="297">
                  <c:v>267.03724711341027</c:v>
                </c:pt>
                <c:pt idx="298">
                  <c:v>267.26373802014098</c:v>
                </c:pt>
                <c:pt idx="299">
                  <c:v>267.48825865853132</c:v>
                </c:pt>
                <c:pt idx="300">
                  <c:v>267.71082490255975</c:v>
                </c:pt>
                <c:pt idx="301">
                  <c:v>267.93145252107888</c:v>
                </c:pt>
                <c:pt idx="302">
                  <c:v>268.15015717808416</c:v>
                </c:pt>
                <c:pt idx="303">
                  <c:v>268.3669544329947</c:v>
                </c:pt>
                <c:pt idx="304">
                  <c:v>268.58185974095016</c:v>
                </c:pt>
                <c:pt idx="305">
                  <c:v>268.79488845310777</c:v>
                </c:pt>
                <c:pt idx="306">
                  <c:v>269.00605581695584</c:v>
                </c:pt>
                <c:pt idx="307">
                  <c:v>269.21537697662689</c:v>
                </c:pt>
                <c:pt idx="308">
                  <c:v>269.42286697320282</c:v>
                </c:pt>
                <c:pt idx="309">
                  <c:v>269.62854074506902</c:v>
                </c:pt>
                <c:pt idx="310">
                  <c:v>269.83241312822349</c:v>
                </c:pt>
                <c:pt idx="311">
                  <c:v>270.03449885662695</c:v>
                </c:pt>
                <c:pt idx="312">
                  <c:v>270.23481256255661</c:v>
                </c:pt>
                <c:pt idx="313">
                  <c:v>270.43336877694412</c:v>
                </c:pt>
                <c:pt idx="314">
                  <c:v>270.63018192973743</c:v>
                </c:pt>
                <c:pt idx="315">
                  <c:v>270.82526635029586</c:v>
                </c:pt>
                <c:pt idx="316">
                  <c:v>271.0186362677477</c:v>
                </c:pt>
                <c:pt idx="317">
                  <c:v>271.2103058113488</c:v>
                </c:pt>
                <c:pt idx="318">
                  <c:v>271.40028901086464</c:v>
                </c:pt>
                <c:pt idx="319">
                  <c:v>271.58859979696507</c:v>
                </c:pt>
                <c:pt idx="320">
                  <c:v>271.7752520016316</c:v>
                </c:pt>
                <c:pt idx="321">
                  <c:v>271.96025935853515</c:v>
                </c:pt>
                <c:pt idx="322">
                  <c:v>272.14363550343546</c:v>
                </c:pt>
                <c:pt idx="323">
                  <c:v>272.32539397459567</c:v>
                </c:pt>
                <c:pt idx="324">
                  <c:v>272.50554821319361</c:v>
                </c:pt>
                <c:pt idx="325">
                  <c:v>272.68411156374464</c:v>
                </c:pt>
                <c:pt idx="326">
                  <c:v>272.86109727449656</c:v>
                </c:pt>
                <c:pt idx="327">
                  <c:v>273.03651849786104</c:v>
                </c:pt>
                <c:pt idx="328">
                  <c:v>273.21038829084449</c:v>
                </c:pt>
                <c:pt idx="329">
                  <c:v>273.3827196154636</c:v>
                </c:pt>
                <c:pt idx="330">
                  <c:v>273.55352533918443</c:v>
                </c:pt>
                <c:pt idx="331">
                  <c:v>273.72281823536207</c:v>
                </c:pt>
                <c:pt idx="332">
                  <c:v>273.89061098369211</c:v>
                </c:pt>
                <c:pt idx="333">
                  <c:v>274.0569161706299</c:v>
                </c:pt>
                <c:pt idx="334">
                  <c:v>274.22174628983817</c:v>
                </c:pt>
                <c:pt idx="335">
                  <c:v>274.38511374265062</c:v>
                </c:pt>
                <c:pt idx="336">
                  <c:v>274.54703083849944</c:v>
                </c:pt>
                <c:pt idx="337">
                  <c:v>274.70750979537911</c:v>
                </c:pt>
                <c:pt idx="338">
                  <c:v>274.86656274030605</c:v>
                </c:pt>
                <c:pt idx="339">
                  <c:v>275.02420170977052</c:v>
                </c:pt>
                <c:pt idx="340">
                  <c:v>275.18043865018393</c:v>
                </c:pt>
                <c:pt idx="341">
                  <c:v>275.33528541836324</c:v>
                </c:pt>
                <c:pt idx="342">
                  <c:v>275.48875378197857</c:v>
                </c:pt>
                <c:pt idx="343">
                  <c:v>275.64085542002096</c:v>
                </c:pt>
                <c:pt idx="344">
                  <c:v>275.79160192327441</c:v>
                </c:pt>
                <c:pt idx="345">
                  <c:v>275.94100479476367</c:v>
                </c:pt>
                <c:pt idx="346">
                  <c:v>276.08907545024226</c:v>
                </c:pt>
                <c:pt idx="347">
                  <c:v>276.23582521864824</c:v>
                </c:pt>
                <c:pt idx="348">
                  <c:v>276.38126534260499</c:v>
                </c:pt>
                <c:pt idx="349">
                  <c:v>276.52540697888043</c:v>
                </c:pt>
                <c:pt idx="350">
                  <c:v>276.66826119883928</c:v>
                </c:pt>
                <c:pt idx="351">
                  <c:v>276.80983898894721</c:v>
                </c:pt>
                <c:pt idx="352">
                  <c:v>276.95015125121853</c:v>
                </c:pt>
                <c:pt idx="353">
                  <c:v>277.08920880370869</c:v>
                </c:pt>
                <c:pt idx="354">
                  <c:v>277.22702238101857</c:v>
                </c:pt>
                <c:pt idx="355">
                  <c:v>277.36360263474222</c:v>
                </c:pt>
                <c:pt idx="356">
                  <c:v>277.49896013392265</c:v>
                </c:pt>
                <c:pt idx="357">
                  <c:v>277.63310536556025</c:v>
                </c:pt>
                <c:pt idx="358">
                  <c:v>277.76604873512156</c:v>
                </c:pt>
                <c:pt idx="359">
                  <c:v>277.89780056697055</c:v>
                </c:pt>
                <c:pt idx="360">
                  <c:v>278.02837110485694</c:v>
                </c:pt>
                <c:pt idx="361">
                  <c:v>278.15777051240025</c:v>
                </c:pt>
                <c:pt idx="362">
                  <c:v>278.28600887357413</c:v>
                </c:pt>
                <c:pt idx="363">
                  <c:v>278.41309619319878</c:v>
                </c:pt>
                <c:pt idx="364">
                  <c:v>278.53904239741684</c:v>
                </c:pt>
                <c:pt idx="365">
                  <c:v>278.66385733415325</c:v>
                </c:pt>
                <c:pt idx="366">
                  <c:v>278.78755077359546</c:v>
                </c:pt>
                <c:pt idx="367">
                  <c:v>278.91013240869381</c:v>
                </c:pt>
                <c:pt idx="368">
                  <c:v>279.0316118556255</c:v>
                </c:pt>
                <c:pt idx="369">
                  <c:v>279.15199865427462</c:v>
                </c:pt>
                <c:pt idx="370">
                  <c:v>279.27130226872453</c:v>
                </c:pt>
                <c:pt idx="371">
                  <c:v>279.38953208771767</c:v>
                </c:pt>
                <c:pt idx="372">
                  <c:v>279.50669742513981</c:v>
                </c:pt>
                <c:pt idx="373">
                  <c:v>279.62280752050009</c:v>
                </c:pt>
                <c:pt idx="374">
                  <c:v>279.73787153938673</c:v>
                </c:pt>
                <c:pt idx="375">
                  <c:v>279.85189857398404</c:v>
                </c:pt>
                <c:pt idx="376">
                  <c:v>279.96489764349525</c:v>
                </c:pt>
                <c:pt idx="377">
                  <c:v>280.07687769464718</c:v>
                </c:pt>
                <c:pt idx="378">
                  <c:v>280.1878476021746</c:v>
                </c:pt>
                <c:pt idx="379">
                  <c:v>280.29781616924322</c:v>
                </c:pt>
                <c:pt idx="380">
                  <c:v>280.40679212796653</c:v>
                </c:pt>
                <c:pt idx="381">
                  <c:v>280.51478413986149</c:v>
                </c:pt>
                <c:pt idx="382">
                  <c:v>280.62180079629616</c:v>
                </c:pt>
                <c:pt idx="383">
                  <c:v>280.727850618986</c:v>
                </c:pt>
                <c:pt idx="384">
                  <c:v>280.83294206047015</c:v>
                </c:pt>
                <c:pt idx="385">
                  <c:v>280.93708350451806</c:v>
                </c:pt>
                <c:pt idx="386">
                  <c:v>280.99999999999955</c:v>
                </c:pt>
                <c:pt idx="387">
                  <c:v>281.00000000000358</c:v>
                </c:pt>
                <c:pt idx="388">
                  <c:v>281.00000000000358</c:v>
                </c:pt>
                <c:pt idx="389">
                  <c:v>280.99999999999955</c:v>
                </c:pt>
                <c:pt idx="390">
                  <c:v>280.99999999999955</c:v>
                </c:pt>
                <c:pt idx="391">
                  <c:v>280.99999999999955</c:v>
                </c:pt>
                <c:pt idx="392">
                  <c:v>280.99999999999955</c:v>
                </c:pt>
                <c:pt idx="393">
                  <c:v>280.99999999999955</c:v>
                </c:pt>
                <c:pt idx="394">
                  <c:v>280.99999999999955</c:v>
                </c:pt>
                <c:pt idx="395">
                  <c:v>280.99999999999955</c:v>
                </c:pt>
                <c:pt idx="396">
                  <c:v>280.99999999999955</c:v>
                </c:pt>
                <c:pt idx="397">
                  <c:v>280.99999999999955</c:v>
                </c:pt>
                <c:pt idx="398">
                  <c:v>280.99999999999955</c:v>
                </c:pt>
                <c:pt idx="399">
                  <c:v>280.99999999999955</c:v>
                </c:pt>
                <c:pt idx="400">
                  <c:v>280.99999999999955</c:v>
                </c:pt>
                <c:pt idx="401">
                  <c:v>280.99999999999955</c:v>
                </c:pt>
                <c:pt idx="402">
                  <c:v>280.99999999999955</c:v>
                </c:pt>
                <c:pt idx="403">
                  <c:v>280.99999999999955</c:v>
                </c:pt>
                <c:pt idx="404">
                  <c:v>280.99999999999955</c:v>
                </c:pt>
                <c:pt idx="405">
                  <c:v>280.99999999999955</c:v>
                </c:pt>
                <c:pt idx="406">
                  <c:v>280.99999999999955</c:v>
                </c:pt>
                <c:pt idx="407">
                  <c:v>280.99999999999955</c:v>
                </c:pt>
                <c:pt idx="408">
                  <c:v>280.99999999999955</c:v>
                </c:pt>
                <c:pt idx="409">
                  <c:v>280.99999999999955</c:v>
                </c:pt>
                <c:pt idx="410">
                  <c:v>280.99999999999955</c:v>
                </c:pt>
                <c:pt idx="411">
                  <c:v>280.99999999999955</c:v>
                </c:pt>
                <c:pt idx="412">
                  <c:v>280.99999999999955</c:v>
                </c:pt>
                <c:pt idx="413">
                  <c:v>280.99999999999955</c:v>
                </c:pt>
                <c:pt idx="414">
                  <c:v>280.99999999999955</c:v>
                </c:pt>
                <c:pt idx="415">
                  <c:v>280.99999999999955</c:v>
                </c:pt>
                <c:pt idx="416">
                  <c:v>280.99999999999955</c:v>
                </c:pt>
                <c:pt idx="417">
                  <c:v>280.99999999999955</c:v>
                </c:pt>
                <c:pt idx="418">
                  <c:v>280.99999999999955</c:v>
                </c:pt>
                <c:pt idx="419">
                  <c:v>280.99999999999955</c:v>
                </c:pt>
                <c:pt idx="420">
                  <c:v>280.99999999999955</c:v>
                </c:pt>
                <c:pt idx="421">
                  <c:v>280.99999999999955</c:v>
                </c:pt>
                <c:pt idx="422">
                  <c:v>280.99999999999955</c:v>
                </c:pt>
                <c:pt idx="423">
                  <c:v>280.99999999999955</c:v>
                </c:pt>
                <c:pt idx="424">
                  <c:v>280.99999999999955</c:v>
                </c:pt>
                <c:pt idx="425">
                  <c:v>280.99999999999955</c:v>
                </c:pt>
                <c:pt idx="426">
                  <c:v>280.99999999999955</c:v>
                </c:pt>
                <c:pt idx="427">
                  <c:v>280.99999999999955</c:v>
                </c:pt>
                <c:pt idx="428">
                  <c:v>280.99999999999955</c:v>
                </c:pt>
                <c:pt idx="429">
                  <c:v>280.99999999999955</c:v>
                </c:pt>
                <c:pt idx="430">
                  <c:v>280.99999999999955</c:v>
                </c:pt>
                <c:pt idx="431">
                  <c:v>280.99999999999955</c:v>
                </c:pt>
                <c:pt idx="432">
                  <c:v>280.99999999999955</c:v>
                </c:pt>
                <c:pt idx="433">
                  <c:v>280.99999999999955</c:v>
                </c:pt>
                <c:pt idx="434">
                  <c:v>280.99999999999955</c:v>
                </c:pt>
                <c:pt idx="435">
                  <c:v>280.99999999999955</c:v>
                </c:pt>
                <c:pt idx="436">
                  <c:v>280.99999999999955</c:v>
                </c:pt>
                <c:pt idx="437">
                  <c:v>280.99999999999955</c:v>
                </c:pt>
                <c:pt idx="438">
                  <c:v>280.99999999999955</c:v>
                </c:pt>
                <c:pt idx="439">
                  <c:v>280.99999999999955</c:v>
                </c:pt>
                <c:pt idx="440">
                  <c:v>280.99999999999955</c:v>
                </c:pt>
                <c:pt idx="441">
                  <c:v>280.99999999999955</c:v>
                </c:pt>
                <c:pt idx="442">
                  <c:v>280.99999999999955</c:v>
                </c:pt>
                <c:pt idx="443">
                  <c:v>280.99999999999955</c:v>
                </c:pt>
                <c:pt idx="444">
                  <c:v>280.99999999999955</c:v>
                </c:pt>
                <c:pt idx="445">
                  <c:v>280.99999999999955</c:v>
                </c:pt>
                <c:pt idx="446">
                  <c:v>280.99999999999955</c:v>
                </c:pt>
                <c:pt idx="447">
                  <c:v>280.99999999999955</c:v>
                </c:pt>
                <c:pt idx="448">
                  <c:v>280.99999999999955</c:v>
                </c:pt>
                <c:pt idx="449">
                  <c:v>280.99999999999955</c:v>
                </c:pt>
                <c:pt idx="450">
                  <c:v>280.99999999999955</c:v>
                </c:pt>
                <c:pt idx="451">
                  <c:v>280.99999999999955</c:v>
                </c:pt>
                <c:pt idx="452">
                  <c:v>280.99999999999955</c:v>
                </c:pt>
                <c:pt idx="453">
                  <c:v>280.99999999999955</c:v>
                </c:pt>
                <c:pt idx="454">
                  <c:v>280.99999999999955</c:v>
                </c:pt>
                <c:pt idx="455">
                  <c:v>280.99999999999955</c:v>
                </c:pt>
                <c:pt idx="456">
                  <c:v>280.99999999999955</c:v>
                </c:pt>
                <c:pt idx="457">
                  <c:v>280.99999999999955</c:v>
                </c:pt>
                <c:pt idx="458">
                  <c:v>280.99999999999955</c:v>
                </c:pt>
                <c:pt idx="459">
                  <c:v>280.99999999999955</c:v>
                </c:pt>
                <c:pt idx="460">
                  <c:v>280.99999999999955</c:v>
                </c:pt>
                <c:pt idx="461">
                  <c:v>280.99999999999955</c:v>
                </c:pt>
                <c:pt idx="462">
                  <c:v>280.99999999999955</c:v>
                </c:pt>
                <c:pt idx="463">
                  <c:v>280.99999999999955</c:v>
                </c:pt>
                <c:pt idx="464">
                  <c:v>280.99999999999955</c:v>
                </c:pt>
                <c:pt idx="465">
                  <c:v>280.99999999999955</c:v>
                </c:pt>
                <c:pt idx="466">
                  <c:v>280.99999999999955</c:v>
                </c:pt>
                <c:pt idx="467">
                  <c:v>280.99999999999955</c:v>
                </c:pt>
                <c:pt idx="468">
                  <c:v>280.99999999999955</c:v>
                </c:pt>
                <c:pt idx="469">
                  <c:v>280.99999999999955</c:v>
                </c:pt>
                <c:pt idx="470">
                  <c:v>280.99999999999955</c:v>
                </c:pt>
                <c:pt idx="471">
                  <c:v>280.99999999999955</c:v>
                </c:pt>
                <c:pt idx="472">
                  <c:v>280.99999999999955</c:v>
                </c:pt>
                <c:pt idx="473">
                  <c:v>280.99999999999955</c:v>
                </c:pt>
                <c:pt idx="474">
                  <c:v>280.99999999999955</c:v>
                </c:pt>
                <c:pt idx="475">
                  <c:v>280.99999999999955</c:v>
                </c:pt>
                <c:pt idx="476">
                  <c:v>280.99999999999955</c:v>
                </c:pt>
                <c:pt idx="477">
                  <c:v>280.99999999999955</c:v>
                </c:pt>
                <c:pt idx="478">
                  <c:v>280.99999999999955</c:v>
                </c:pt>
                <c:pt idx="479">
                  <c:v>280.99999999999955</c:v>
                </c:pt>
                <c:pt idx="480">
                  <c:v>280.99999999999955</c:v>
                </c:pt>
                <c:pt idx="481">
                  <c:v>280.99999999999955</c:v>
                </c:pt>
                <c:pt idx="482">
                  <c:v>280.99999999999955</c:v>
                </c:pt>
                <c:pt idx="483">
                  <c:v>280.99999999999955</c:v>
                </c:pt>
                <c:pt idx="484">
                  <c:v>280.99999999999955</c:v>
                </c:pt>
                <c:pt idx="485">
                  <c:v>280.99999999999955</c:v>
                </c:pt>
                <c:pt idx="486">
                  <c:v>280.99999999999955</c:v>
                </c:pt>
                <c:pt idx="487">
                  <c:v>280.99999999999955</c:v>
                </c:pt>
                <c:pt idx="488">
                  <c:v>280.99999999999955</c:v>
                </c:pt>
                <c:pt idx="489">
                  <c:v>280.99999999999955</c:v>
                </c:pt>
                <c:pt idx="490">
                  <c:v>280.99999999999955</c:v>
                </c:pt>
                <c:pt idx="491">
                  <c:v>280.99999999999955</c:v>
                </c:pt>
                <c:pt idx="492">
                  <c:v>280.99999999999955</c:v>
                </c:pt>
                <c:pt idx="493">
                  <c:v>280.99999999999955</c:v>
                </c:pt>
                <c:pt idx="494">
                  <c:v>280.99999999999955</c:v>
                </c:pt>
                <c:pt idx="495">
                  <c:v>280.99999999999955</c:v>
                </c:pt>
                <c:pt idx="496">
                  <c:v>280.99999999999955</c:v>
                </c:pt>
                <c:pt idx="497">
                  <c:v>280.99999999999955</c:v>
                </c:pt>
                <c:pt idx="498">
                  <c:v>280.99999999999955</c:v>
                </c:pt>
                <c:pt idx="499">
                  <c:v>280.99999999999955</c:v>
                </c:pt>
                <c:pt idx="500">
                  <c:v>280.99999999999955</c:v>
                </c:pt>
                <c:pt idx="501">
                  <c:v>280.99999999999955</c:v>
                </c:pt>
                <c:pt idx="502">
                  <c:v>280.99999999999955</c:v>
                </c:pt>
                <c:pt idx="503">
                  <c:v>280.99999999999955</c:v>
                </c:pt>
                <c:pt idx="504">
                  <c:v>280.99999999999955</c:v>
                </c:pt>
                <c:pt idx="505">
                  <c:v>280.99999999999955</c:v>
                </c:pt>
                <c:pt idx="506">
                  <c:v>280.99999999999955</c:v>
                </c:pt>
                <c:pt idx="507">
                  <c:v>280.99999999999955</c:v>
                </c:pt>
                <c:pt idx="508">
                  <c:v>280.99999999999955</c:v>
                </c:pt>
                <c:pt idx="509">
                  <c:v>280.99999999999955</c:v>
                </c:pt>
                <c:pt idx="510">
                  <c:v>280.99999999999955</c:v>
                </c:pt>
                <c:pt idx="511">
                  <c:v>280.99999999999955</c:v>
                </c:pt>
                <c:pt idx="512">
                  <c:v>280.99999999999955</c:v>
                </c:pt>
                <c:pt idx="513">
                  <c:v>280.99999999999955</c:v>
                </c:pt>
                <c:pt idx="514">
                  <c:v>280.99999999999955</c:v>
                </c:pt>
                <c:pt idx="515">
                  <c:v>280.99999999999955</c:v>
                </c:pt>
                <c:pt idx="516">
                  <c:v>280.99999999999955</c:v>
                </c:pt>
                <c:pt idx="517">
                  <c:v>280.99999999999955</c:v>
                </c:pt>
                <c:pt idx="518">
                  <c:v>280.99999999999955</c:v>
                </c:pt>
                <c:pt idx="519">
                  <c:v>280.99999999999955</c:v>
                </c:pt>
                <c:pt idx="520">
                  <c:v>280.99999999999955</c:v>
                </c:pt>
                <c:pt idx="521">
                  <c:v>280.99999999999955</c:v>
                </c:pt>
                <c:pt idx="522">
                  <c:v>280.99999999999955</c:v>
                </c:pt>
                <c:pt idx="523">
                  <c:v>280.99999999999955</c:v>
                </c:pt>
                <c:pt idx="524">
                  <c:v>280.99999999999955</c:v>
                </c:pt>
                <c:pt idx="525">
                  <c:v>280.99999999999955</c:v>
                </c:pt>
                <c:pt idx="526">
                  <c:v>280.99999999999955</c:v>
                </c:pt>
                <c:pt idx="527">
                  <c:v>280.99999999999955</c:v>
                </c:pt>
                <c:pt idx="528">
                  <c:v>280.99999999999955</c:v>
                </c:pt>
                <c:pt idx="529">
                  <c:v>280.99999999999955</c:v>
                </c:pt>
                <c:pt idx="530">
                  <c:v>280.99999999999955</c:v>
                </c:pt>
                <c:pt idx="531">
                  <c:v>280.99999999999955</c:v>
                </c:pt>
                <c:pt idx="532">
                  <c:v>280.99999999999955</c:v>
                </c:pt>
                <c:pt idx="533">
                  <c:v>280.99999999999955</c:v>
                </c:pt>
                <c:pt idx="534">
                  <c:v>280.99999999999955</c:v>
                </c:pt>
                <c:pt idx="535">
                  <c:v>280.99999999999955</c:v>
                </c:pt>
                <c:pt idx="536">
                  <c:v>280.99999999999955</c:v>
                </c:pt>
                <c:pt idx="537">
                  <c:v>280.99999999999955</c:v>
                </c:pt>
                <c:pt idx="538">
                  <c:v>280.99999999999955</c:v>
                </c:pt>
                <c:pt idx="539">
                  <c:v>280.99999999999955</c:v>
                </c:pt>
                <c:pt idx="540">
                  <c:v>280.99999999999955</c:v>
                </c:pt>
                <c:pt idx="541">
                  <c:v>280.99999999999955</c:v>
                </c:pt>
                <c:pt idx="542">
                  <c:v>280.99999999999955</c:v>
                </c:pt>
                <c:pt idx="543">
                  <c:v>280.99999999999955</c:v>
                </c:pt>
                <c:pt idx="544">
                  <c:v>280.99999999999955</c:v>
                </c:pt>
                <c:pt idx="545">
                  <c:v>280.99999999999955</c:v>
                </c:pt>
                <c:pt idx="546">
                  <c:v>280.99999999999955</c:v>
                </c:pt>
                <c:pt idx="547">
                  <c:v>280.99999999999955</c:v>
                </c:pt>
                <c:pt idx="548">
                  <c:v>280.99999999999955</c:v>
                </c:pt>
                <c:pt idx="549">
                  <c:v>280.99999999999955</c:v>
                </c:pt>
                <c:pt idx="550">
                  <c:v>280.99999999999955</c:v>
                </c:pt>
                <c:pt idx="551">
                  <c:v>280.99999999999955</c:v>
                </c:pt>
                <c:pt idx="552">
                  <c:v>280.99999999999955</c:v>
                </c:pt>
                <c:pt idx="553">
                  <c:v>280.99999999999955</c:v>
                </c:pt>
                <c:pt idx="554">
                  <c:v>280.99999999999955</c:v>
                </c:pt>
                <c:pt idx="555">
                  <c:v>280.99999999999955</c:v>
                </c:pt>
                <c:pt idx="556">
                  <c:v>280.99999999999955</c:v>
                </c:pt>
                <c:pt idx="557">
                  <c:v>280.99999999999955</c:v>
                </c:pt>
                <c:pt idx="558">
                  <c:v>280.99999999999955</c:v>
                </c:pt>
                <c:pt idx="559">
                  <c:v>280.99999999999955</c:v>
                </c:pt>
                <c:pt idx="560">
                  <c:v>280.99999999999955</c:v>
                </c:pt>
                <c:pt idx="561">
                  <c:v>280.99999999999955</c:v>
                </c:pt>
                <c:pt idx="562">
                  <c:v>280.99999999999955</c:v>
                </c:pt>
                <c:pt idx="563">
                  <c:v>280.99999999999955</c:v>
                </c:pt>
                <c:pt idx="564">
                  <c:v>280.99999999999955</c:v>
                </c:pt>
                <c:pt idx="565">
                  <c:v>280.99999999999955</c:v>
                </c:pt>
                <c:pt idx="566">
                  <c:v>280.99999999999955</c:v>
                </c:pt>
                <c:pt idx="567">
                  <c:v>280.99999999999955</c:v>
                </c:pt>
                <c:pt idx="568">
                  <c:v>280.99999999999955</c:v>
                </c:pt>
                <c:pt idx="569">
                  <c:v>280.99999999999955</c:v>
                </c:pt>
                <c:pt idx="570">
                  <c:v>280.99999999999955</c:v>
                </c:pt>
                <c:pt idx="571">
                  <c:v>280.99999999999955</c:v>
                </c:pt>
                <c:pt idx="572">
                  <c:v>280.99999999999955</c:v>
                </c:pt>
                <c:pt idx="573">
                  <c:v>280.99999999999955</c:v>
                </c:pt>
                <c:pt idx="574">
                  <c:v>280.99999999999955</c:v>
                </c:pt>
                <c:pt idx="575">
                  <c:v>280.99999999999955</c:v>
                </c:pt>
                <c:pt idx="576">
                  <c:v>280.99999999999955</c:v>
                </c:pt>
                <c:pt idx="577">
                  <c:v>280.99999999999955</c:v>
                </c:pt>
                <c:pt idx="578">
                  <c:v>280.99999999999955</c:v>
                </c:pt>
                <c:pt idx="579">
                  <c:v>280.99999999999955</c:v>
                </c:pt>
                <c:pt idx="580">
                  <c:v>280.99999999999955</c:v>
                </c:pt>
                <c:pt idx="581">
                  <c:v>280.99999999999955</c:v>
                </c:pt>
                <c:pt idx="582">
                  <c:v>280.99999999999955</c:v>
                </c:pt>
                <c:pt idx="583">
                  <c:v>280.99999999999955</c:v>
                </c:pt>
                <c:pt idx="584">
                  <c:v>280.99999999999955</c:v>
                </c:pt>
                <c:pt idx="585">
                  <c:v>280.99999999999955</c:v>
                </c:pt>
                <c:pt idx="586">
                  <c:v>280.99999999999955</c:v>
                </c:pt>
                <c:pt idx="587">
                  <c:v>280.99999999999955</c:v>
                </c:pt>
                <c:pt idx="588">
                  <c:v>280.99999999999955</c:v>
                </c:pt>
                <c:pt idx="589">
                  <c:v>280.99999999999955</c:v>
                </c:pt>
                <c:pt idx="590">
                  <c:v>280.99999999999955</c:v>
                </c:pt>
                <c:pt idx="591">
                  <c:v>280.99999999999955</c:v>
                </c:pt>
                <c:pt idx="592">
                  <c:v>280.99999999999955</c:v>
                </c:pt>
                <c:pt idx="593">
                  <c:v>280.99999999999955</c:v>
                </c:pt>
                <c:pt idx="594">
                  <c:v>280.99999999999955</c:v>
                </c:pt>
                <c:pt idx="595">
                  <c:v>280.99999999999955</c:v>
                </c:pt>
                <c:pt idx="596">
                  <c:v>280.99999999999955</c:v>
                </c:pt>
                <c:pt idx="597">
                  <c:v>280.99999999999955</c:v>
                </c:pt>
                <c:pt idx="598">
                  <c:v>280.99999999999955</c:v>
                </c:pt>
                <c:pt idx="599">
                  <c:v>280.99999999999955</c:v>
                </c:pt>
                <c:pt idx="600">
                  <c:v>280.99999999999955</c:v>
                </c:pt>
                <c:pt idx="601">
                  <c:v>280.99999999999955</c:v>
                </c:pt>
                <c:pt idx="602">
                  <c:v>280.99999999999955</c:v>
                </c:pt>
                <c:pt idx="603">
                  <c:v>280.99999999999955</c:v>
                </c:pt>
                <c:pt idx="604">
                  <c:v>280.99999999999955</c:v>
                </c:pt>
                <c:pt idx="605">
                  <c:v>280.99999999999955</c:v>
                </c:pt>
                <c:pt idx="606">
                  <c:v>280.99999999999955</c:v>
                </c:pt>
                <c:pt idx="607">
                  <c:v>280.99999999999955</c:v>
                </c:pt>
                <c:pt idx="608">
                  <c:v>280.99999999999955</c:v>
                </c:pt>
                <c:pt idx="609">
                  <c:v>280.99999999999955</c:v>
                </c:pt>
                <c:pt idx="610">
                  <c:v>280.99999999999955</c:v>
                </c:pt>
                <c:pt idx="611">
                  <c:v>280.99999999999955</c:v>
                </c:pt>
                <c:pt idx="612">
                  <c:v>280.99999999999955</c:v>
                </c:pt>
                <c:pt idx="613">
                  <c:v>280.99999999999955</c:v>
                </c:pt>
                <c:pt idx="614">
                  <c:v>280.99999999999955</c:v>
                </c:pt>
                <c:pt idx="615">
                  <c:v>280.99999999999955</c:v>
                </c:pt>
                <c:pt idx="616">
                  <c:v>280.99999999999955</c:v>
                </c:pt>
                <c:pt idx="617">
                  <c:v>280.99999999999955</c:v>
                </c:pt>
                <c:pt idx="618">
                  <c:v>280.99999999999955</c:v>
                </c:pt>
                <c:pt idx="619">
                  <c:v>280.99999999999955</c:v>
                </c:pt>
                <c:pt idx="620">
                  <c:v>280.99999999999955</c:v>
                </c:pt>
                <c:pt idx="621">
                  <c:v>280.99999999999955</c:v>
                </c:pt>
                <c:pt idx="622">
                  <c:v>280.99999999999955</c:v>
                </c:pt>
                <c:pt idx="623">
                  <c:v>280.99999999999955</c:v>
                </c:pt>
                <c:pt idx="624">
                  <c:v>280.99999999999955</c:v>
                </c:pt>
                <c:pt idx="625">
                  <c:v>280.99999999999955</c:v>
                </c:pt>
                <c:pt idx="626">
                  <c:v>280.99999999999955</c:v>
                </c:pt>
                <c:pt idx="627">
                  <c:v>280.99999999999955</c:v>
                </c:pt>
                <c:pt idx="628">
                  <c:v>280.99999999999955</c:v>
                </c:pt>
                <c:pt idx="629">
                  <c:v>280.99999999999955</c:v>
                </c:pt>
                <c:pt idx="630">
                  <c:v>280.99999999999955</c:v>
                </c:pt>
                <c:pt idx="631">
                  <c:v>280.99999999999955</c:v>
                </c:pt>
                <c:pt idx="632">
                  <c:v>280.99999999999955</c:v>
                </c:pt>
                <c:pt idx="633">
                  <c:v>280.99999999999955</c:v>
                </c:pt>
                <c:pt idx="634">
                  <c:v>280.99999999999955</c:v>
                </c:pt>
                <c:pt idx="635">
                  <c:v>280.99999999999955</c:v>
                </c:pt>
                <c:pt idx="636">
                  <c:v>280.99999999999955</c:v>
                </c:pt>
                <c:pt idx="637">
                  <c:v>280.99999999999955</c:v>
                </c:pt>
                <c:pt idx="638">
                  <c:v>280.99999999999955</c:v>
                </c:pt>
                <c:pt idx="639">
                  <c:v>280.99999999999955</c:v>
                </c:pt>
                <c:pt idx="640">
                  <c:v>280.99999999999955</c:v>
                </c:pt>
                <c:pt idx="641">
                  <c:v>280.99999999999955</c:v>
                </c:pt>
                <c:pt idx="642">
                  <c:v>280.99999999999955</c:v>
                </c:pt>
                <c:pt idx="643">
                  <c:v>280.99999999999955</c:v>
                </c:pt>
                <c:pt idx="644">
                  <c:v>280.99999999999955</c:v>
                </c:pt>
                <c:pt idx="645">
                  <c:v>280.99999999999955</c:v>
                </c:pt>
                <c:pt idx="646">
                  <c:v>280.99999999999955</c:v>
                </c:pt>
                <c:pt idx="647">
                  <c:v>280.99999999999955</c:v>
                </c:pt>
                <c:pt idx="648">
                  <c:v>281.00000000000767</c:v>
                </c:pt>
                <c:pt idx="649">
                  <c:v>280.99999999999955</c:v>
                </c:pt>
                <c:pt idx="650">
                  <c:v>281.00000000000767</c:v>
                </c:pt>
                <c:pt idx="651">
                  <c:v>281.00000000000767</c:v>
                </c:pt>
                <c:pt idx="652">
                  <c:v>281.00000000000767</c:v>
                </c:pt>
                <c:pt idx="653">
                  <c:v>281.00000000000767</c:v>
                </c:pt>
                <c:pt idx="654">
                  <c:v>281.00000000000767</c:v>
                </c:pt>
                <c:pt idx="655">
                  <c:v>281.00000000000767</c:v>
                </c:pt>
                <c:pt idx="656">
                  <c:v>281.00000000000767</c:v>
                </c:pt>
                <c:pt idx="657">
                  <c:v>281.00000000000767</c:v>
                </c:pt>
                <c:pt idx="658">
                  <c:v>281.00000000000767</c:v>
                </c:pt>
                <c:pt idx="659">
                  <c:v>281.00000000000767</c:v>
                </c:pt>
                <c:pt idx="660">
                  <c:v>281.00000000000767</c:v>
                </c:pt>
                <c:pt idx="661">
                  <c:v>281.00000000000767</c:v>
                </c:pt>
                <c:pt idx="662">
                  <c:v>281.00000000000767</c:v>
                </c:pt>
                <c:pt idx="663">
                  <c:v>281.00000000000767</c:v>
                </c:pt>
                <c:pt idx="664">
                  <c:v>281.00000000000767</c:v>
                </c:pt>
                <c:pt idx="665">
                  <c:v>281.00000000000767</c:v>
                </c:pt>
                <c:pt idx="666">
                  <c:v>281.00000000000767</c:v>
                </c:pt>
                <c:pt idx="667">
                  <c:v>281.00000000000767</c:v>
                </c:pt>
                <c:pt idx="668">
                  <c:v>281.00000000000767</c:v>
                </c:pt>
                <c:pt idx="669">
                  <c:v>281.00000000000767</c:v>
                </c:pt>
                <c:pt idx="670">
                  <c:v>281.00000000000767</c:v>
                </c:pt>
                <c:pt idx="671">
                  <c:v>281.00000000000767</c:v>
                </c:pt>
                <c:pt idx="672">
                  <c:v>281.00000000000767</c:v>
                </c:pt>
                <c:pt idx="673">
                  <c:v>281.00000000000767</c:v>
                </c:pt>
                <c:pt idx="674">
                  <c:v>281.00000000000767</c:v>
                </c:pt>
                <c:pt idx="675">
                  <c:v>281.00000000000767</c:v>
                </c:pt>
                <c:pt idx="676">
                  <c:v>281.00000000000767</c:v>
                </c:pt>
                <c:pt idx="677">
                  <c:v>281.00000000000767</c:v>
                </c:pt>
                <c:pt idx="678">
                  <c:v>281.00000000000767</c:v>
                </c:pt>
                <c:pt idx="679">
                  <c:v>281.00000000000767</c:v>
                </c:pt>
                <c:pt idx="680">
                  <c:v>281.00000000000767</c:v>
                </c:pt>
                <c:pt idx="681">
                  <c:v>281.00000000000767</c:v>
                </c:pt>
                <c:pt idx="682">
                  <c:v>281.00000000000767</c:v>
                </c:pt>
                <c:pt idx="683">
                  <c:v>281.00000000000767</c:v>
                </c:pt>
                <c:pt idx="684">
                  <c:v>281.00000000000767</c:v>
                </c:pt>
                <c:pt idx="685">
                  <c:v>281.00000000000767</c:v>
                </c:pt>
                <c:pt idx="686">
                  <c:v>281.00000000000767</c:v>
                </c:pt>
                <c:pt idx="687">
                  <c:v>281.00000000000767</c:v>
                </c:pt>
                <c:pt idx="688">
                  <c:v>281.00000000000767</c:v>
                </c:pt>
                <c:pt idx="689">
                  <c:v>281.00000000000767</c:v>
                </c:pt>
                <c:pt idx="690">
                  <c:v>281.00000000000767</c:v>
                </c:pt>
                <c:pt idx="691">
                  <c:v>281.00000000000767</c:v>
                </c:pt>
                <c:pt idx="692">
                  <c:v>281.00000000000767</c:v>
                </c:pt>
                <c:pt idx="693">
                  <c:v>281.00000000000767</c:v>
                </c:pt>
                <c:pt idx="694">
                  <c:v>281.00000000000767</c:v>
                </c:pt>
                <c:pt idx="695">
                  <c:v>281.00000000000767</c:v>
                </c:pt>
                <c:pt idx="696">
                  <c:v>281.00000000000767</c:v>
                </c:pt>
                <c:pt idx="697">
                  <c:v>281.00000000000767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DEF7-4E32-9163-F35DF89EC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709360"/>
        <c:axId val="476708184"/>
        <c:extLst xmlns:c16r2="http://schemas.microsoft.com/office/drawing/2015/06/chart"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v>v_non_linear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Non_Linear_Model!$G$3:$G$700</c15:sqref>
                        </c15:formulaRef>
                      </c:ext>
                    </c:extLst>
                    <c:numCache>
                      <c:formatCode>General</c:formatCode>
                      <c:ptCount val="698"/>
                      <c:pt idx="0">
                        <c:v>0</c:v>
                      </c:pt>
                      <c:pt idx="1">
                        <c:v>1.2431044561897004E-4</c:v>
                      </c:pt>
                      <c:pt idx="2">
                        <c:v>4.9723053440954026E-4</c:v>
                      </c:pt>
                      <c:pt idx="3">
                        <c:v>1.1187265262449983E-3</c:v>
                      </c:pt>
                      <c:pt idx="4">
                        <c:v>1.9887422011468456E-3</c:v>
                      </c:pt>
                      <c:pt idx="5">
                        <c:v>3.1071988796215803E-3</c:v>
                      </c:pt>
                      <c:pt idx="6">
                        <c:v>4.4739954511139558E-3</c:v>
                      </c:pt>
                      <c:pt idx="7">
                        <c:v>6.089008410548164E-3</c:v>
                      </c:pt>
                      <c:pt idx="8">
                        <c:v>7.9520919029331047E-3</c:v>
                      </c:pt>
                      <c:pt idx="9">
                        <c:v>1.0063077775997921E-2</c:v>
                      </c:pt>
                      <c:pt idx="10">
                        <c:v>1.2421775640815185E-2</c:v>
                      </c:pt>
                      <c:pt idx="11">
                        <c:v>1.502797294036909E-2</c:v>
                      </c:pt>
                      <c:pt idx="12">
                        <c:v>1.7881435026008381E-2</c:v>
                      </c:pt>
                      <c:pt idx="13">
                        <c:v>2.0981905241738489E-2</c:v>
                      </c:pt>
                      <c:pt idx="14">
                        <c:v>2.4329105016273452E-2</c:v>
                      </c:pt>
                      <c:pt idx="15">
                        <c:v>2.7922733962791782E-2</c:v>
                      </c:pt>
                      <c:pt idx="16">
                        <c:v>3.1762469986311027E-2</c:v>
                      </c:pt>
                      <c:pt idx="17">
                        <c:v>3.5847969398606017E-2</c:v>
                      </c:pt>
                      <c:pt idx="18">
                        <c:v>4.017886704057537E-2</c:v>
                      </c:pt>
                      <c:pt idx="19">
                        <c:v>4.4754776411976699E-2</c:v>
                      </c:pt>
                      <c:pt idx="20">
                        <c:v>4.9575289808423378E-2</c:v>
                      </c:pt>
                      <c:pt idx="21">
                        <c:v>5.4639978465544296E-2</c:v>
                      </c:pt>
                      <c:pt idx="22">
                        <c:v>5.9948392710202227E-2</c:v>
                      </c:pt>
                      <c:pt idx="23">
                        <c:v>6.550006211864598E-2</c:v>
                      </c:pt>
                      <c:pt idx="24">
                        <c:v>7.129449568150055E-2</c:v>
                      </c:pt>
                      <c:pt idx="25">
                        <c:v>7.7331181975451579E-2</c:v>
                      </c:pt>
                      <c:pt idx="26">
                        <c:v>8.3609589341511942E-2</c:v>
                      </c:pt>
                      <c:pt idx="27">
                        <c:v>9.0129166069737213E-2</c:v>
                      </c:pt>
                      <c:pt idx="28">
                        <c:v>9.6526256008178629E-2</c:v>
                      </c:pt>
                      <c:pt idx="29">
                        <c:v>0.10308572143508059</c:v>
                      </c:pt>
                      <c:pt idx="30">
                        <c:v>0.10980717516709804</c:v>
                      </c:pt>
                      <c:pt idx="31">
                        <c:v>0.11669022141693068</c:v>
                      </c:pt>
                      <c:pt idx="32">
                        <c:v>0.12373445588417274</c:v>
                      </c:pt>
                      <c:pt idx="33">
                        <c:v>0.13093946584776434</c:v>
                      </c:pt>
                      <c:pt idx="34">
                        <c:v>0.13830483026000137</c:v>
                      </c:pt>
                      <c:pt idx="35">
                        <c:v>0.14583011984205208</c:v>
                      </c:pt>
                      <c:pt idx="36">
                        <c:v>0.15351489718094943</c:v>
                      </c:pt>
                      <c:pt idx="37">
                        <c:v>0.16135871682800501</c:v>
                      </c:pt>
                      <c:pt idx="38">
                        <c:v>0.16936112539860143</c:v>
                      </c:pt>
                      <c:pt idx="39">
                        <c:v>0.17752166167331551</c:v>
                      </c:pt>
                      <c:pt idx="40">
                        <c:v>0.18583985670033459</c:v>
                      </c:pt>
                      <c:pt idx="41">
                        <c:v>0.19431523389910615</c:v>
                      </c:pt>
                      <c:pt idx="42">
                        <c:v>0.20294730916518877</c:v>
                      </c:pt>
                      <c:pt idx="43">
                        <c:v>0.2117355909762432</c:v>
                      </c:pt>
                      <c:pt idx="44">
                        <c:v>0.22067958049913072</c:v>
                      </c:pt>
                      <c:pt idx="45">
                        <c:v>0.22977877169806227</c:v>
                      </c:pt>
                      <c:pt idx="46">
                        <c:v>0.23903265144375177</c:v>
                      </c:pt>
                      <c:pt idx="47">
                        <c:v>0.24844069962353194</c:v>
                      </c:pt>
                      <c:pt idx="48">
                        <c:v>0.2579215403326407</c:v>
                      </c:pt>
                      <c:pt idx="49">
                        <c:v>0.26749864605860968</c:v>
                      </c:pt>
                      <c:pt idx="50">
                        <c:v>0.2771716818398639</c:v>
                      </c:pt>
                      <c:pt idx="51">
                        <c:v>0.28694031054271207</c:v>
                      </c:pt>
                      <c:pt idx="52">
                        <c:v>0.29680419290417431</c:v>
                      </c:pt>
                      <c:pt idx="53">
                        <c:v>0.30676298757482012</c:v>
                      </c:pt>
                      <c:pt idx="54">
                        <c:v>0.31681635116161733</c:v>
                      </c:pt>
                      <c:pt idx="55">
                        <c:v>0.32696393827078352</c:v>
                      </c:pt>
                      <c:pt idx="56">
                        <c:v>0.3372054015506275</c:v>
                      </c:pt>
                      <c:pt idx="57">
                        <c:v>0.34754039173436868</c:v>
                      </c:pt>
                      <c:pt idx="58">
                        <c:v>0.35796855768292946</c:v>
                      </c:pt>
                      <c:pt idx="59">
                        <c:v>0.36848954642768605</c:v>
                      </c:pt>
                      <c:pt idx="60">
                        <c:v>0.3791030032131697</c:v>
                      </c:pt>
                      <c:pt idx="61">
                        <c:v>0.38980857153971582</c:v>
                      </c:pt>
                      <c:pt idx="62">
                        <c:v>0.40060589320604029</c:v>
                      </c:pt>
                      <c:pt idx="63">
                        <c:v>0.41149460835174034</c:v>
                      </c:pt>
                      <c:pt idx="64">
                        <c:v>0.42247435549971363</c:v>
                      </c:pt>
                      <c:pt idx="65">
                        <c:v>0.4335447715984776</c:v>
                      </c:pt>
                      <c:pt idx="66">
                        <c:v>0.44470549206439269</c:v>
                      </c:pt>
                      <c:pt idx="67">
                        <c:v>0.45595615082376639</c:v>
                      </c:pt>
                      <c:pt idx="68">
                        <c:v>0.4672963803548455</c:v>
                      </c:pt>
                      <c:pt idx="69">
                        <c:v>0.47872581172967255</c:v>
                      </c:pt>
                      <c:pt idx="70">
                        <c:v>0.49024407465581404</c:v>
                      </c:pt>
                      <c:pt idx="71">
                        <c:v>0.50185079751793393</c:v>
                      </c:pt>
                      <c:pt idx="72">
                        <c:v>0.51354560741922273</c:v>
                      </c:pt>
                      <c:pt idx="73">
                        <c:v>0.52532813022266589</c:v>
                      </c:pt>
                      <c:pt idx="74">
                        <c:v>0.53719799059213635</c:v>
                      </c:pt>
                      <c:pt idx="75">
                        <c:v>0.54915481203332372</c:v>
                      </c:pt>
                      <c:pt idx="76">
                        <c:v>0.56119821693447136</c:v>
                      </c:pt>
                      <c:pt idx="77">
                        <c:v>0.57332782660692627</c:v>
                      </c:pt>
                      <c:pt idx="78">
                        <c:v>0.5855432613254915</c:v>
                      </c:pt>
                      <c:pt idx="79">
                        <c:v>0.59784414036857858</c:v>
                      </c:pt>
                      <c:pt idx="80">
                        <c:v>0.610230082058144</c:v>
                      </c:pt>
                      <c:pt idx="81">
                        <c:v>0.62270070379940889</c:v>
                      </c:pt>
                      <c:pt idx="82">
                        <c:v>0.63525562212035869</c:v>
                      </c:pt>
                      <c:pt idx="83">
                        <c:v>0.64789445271101032</c:v>
                      </c:pt>
                      <c:pt idx="84">
                        <c:v>0.66061681046243914</c:v>
                      </c:pt>
                      <c:pt idx="85">
                        <c:v>0.67342230950557114</c:v>
                      </c:pt>
                      <c:pt idx="86">
                        <c:v>0.68631056324972106</c:v>
                      </c:pt>
                      <c:pt idx="87">
                        <c:v>0.6992811844208805</c:v>
                      </c:pt>
                      <c:pt idx="88">
                        <c:v>0.71233378509974188</c:v>
                      </c:pt>
                      <c:pt idx="89">
                        <c:v>0.72546797675946118</c:v>
                      </c:pt>
                      <c:pt idx="90">
                        <c:v>0.73868337030314901</c:v>
                      </c:pt>
                      <c:pt idx="91">
                        <c:v>0.75197957610108845</c:v>
                      </c:pt>
                      <c:pt idx="92">
                        <c:v>0.76535620402766791</c:v>
                      </c:pt>
                      <c:pt idx="93">
                        <c:v>0.77881286349803402</c:v>
                      </c:pt>
                      <c:pt idx="94">
                        <c:v>0.79234916350445184</c:v>
                      </c:pt>
                      <c:pt idx="95">
                        <c:v>0.80596471265236946</c:v>
                      </c:pt>
                      <c:pt idx="96">
                        <c:v>0.81965911919618983</c:v>
                      </c:pt>
                      <c:pt idx="97">
                        <c:v>0.83343199107473076</c:v>
                      </c:pt>
                      <c:pt idx="98">
                        <c:v>0.84728293594638848</c:v>
                      </c:pt>
                      <c:pt idx="99">
                        <c:v>0.8612115612239799</c:v>
                      </c:pt>
                      <c:pt idx="100">
                        <c:v>0.87521747410927797</c:v>
                      </c:pt>
                      <c:pt idx="101">
                        <c:v>0.88930028162722707</c:v>
                      </c:pt>
                      <c:pt idx="102">
                        <c:v>0.9034595906598315</c:v>
                      </c:pt>
                      <c:pt idx="103">
                        <c:v>0.91769500797972647</c:v>
                      </c:pt>
                      <c:pt idx="104">
                        <c:v>0.93193181288205373</c:v>
                      </c:pt>
                      <c:pt idx="105">
                        <c:v>0.94622557610263192</c:v>
                      </c:pt>
                      <c:pt idx="106">
                        <c:v>0.96057600209514571</c:v>
                      </c:pt>
                      <c:pt idx="107">
                        <c:v>0.97498279568432755</c:v>
                      </c:pt>
                      <c:pt idx="108">
                        <c:v>0.98944566208219586</c:v>
                      </c:pt>
                      <c:pt idx="109">
                        <c:v>1.0039643069040765</c:v>
                      </c:pt>
                      <c:pt idx="110">
                        <c:v>1.0185384361844114</c:v>
                      </c:pt>
                      <c:pt idx="111">
                        <c:v>1.0331677563923609</c:v>
                      </c:pt>
                      <c:pt idx="112">
                        <c:v>1.0478519744471935</c:v>
                      </c:pt>
                      <c:pt idx="113">
                        <c:v>1.0625907977334625</c:v>
                      </c:pt>
                      <c:pt idx="114">
                        <c:v>1.077383934115971</c:v>
                      </c:pt>
                      <c:pt idx="115">
                        <c:v>1.0922310919545282</c:v>
                      </c:pt>
                      <c:pt idx="116">
                        <c:v>1.1071319801184953</c:v>
                      </c:pt>
                      <c:pt idx="117">
                        <c:v>1.1220863080011154</c:v>
                      </c:pt>
                      <c:pt idx="118">
                        <c:v>1.1370937855336405</c:v>
                      </c:pt>
                      <c:pt idx="119">
                        <c:v>1.1521541231992418</c:v>
                      </c:pt>
                      <c:pt idx="120">
                        <c:v>1.1672670320467162</c:v>
                      </c:pt>
                      <c:pt idx="121">
                        <c:v>1.1824322237039777</c:v>
                      </c:pt>
                      <c:pt idx="122">
                        <c:v>1.197649410391344</c:v>
                      </c:pt>
                      <c:pt idx="123">
                        <c:v>1.2129183049346137</c:v>
                      </c:pt>
                      <c:pt idx="124">
                        <c:v>1.2282386207779359</c:v>
                      </c:pt>
                      <c:pt idx="125">
                        <c:v>1.2436100719964709</c:v>
                      </c:pt>
                      <c:pt idx="126">
                        <c:v>1.2590323733088475</c:v>
                      </c:pt>
                      <c:pt idx="127">
                        <c:v>1.2745052400894119</c:v>
                      </c:pt>
                      <c:pt idx="128">
                        <c:v>1.2900283883802717</c:v>
                      </c:pt>
                      <c:pt idx="129">
                        <c:v>1.3056015349031371</c:v>
                      </c:pt>
                      <c:pt idx="130">
                        <c:v>1.3212243970709536</c:v>
                      </c:pt>
                      <c:pt idx="131">
                        <c:v>1.3368966929993382</c:v>
                      </c:pt>
                      <c:pt idx="132">
                        <c:v>1.3526181415178085</c:v>
                      </c:pt>
                      <c:pt idx="133">
                        <c:v>1.3683884621808138</c:v>
                      </c:pt>
                      <c:pt idx="134">
                        <c:v>1.3842073752785617</c:v>
                      </c:pt>
                      <c:pt idx="135">
                        <c:v>1.40007460184765</c:v>
                      </c:pt>
                      <c:pt idx="136">
                        <c:v>1.4159898636814958</c:v>
                      </c:pt>
                      <c:pt idx="137">
                        <c:v>1.4319528833405719</c:v>
                      </c:pt>
                      <c:pt idx="138">
                        <c:v>1.4479633841624397</c:v>
                      </c:pt>
                      <c:pt idx="139">
                        <c:v>1.4640210902715962</c:v>
                      </c:pt>
                      <c:pt idx="140">
                        <c:v>1.4801257265891146</c:v>
                      </c:pt>
                      <c:pt idx="141">
                        <c:v>1.4962770188421044</c:v>
                      </c:pt>
                      <c:pt idx="142">
                        <c:v>1.5124746935729689</c:v>
                      </c:pt>
                      <c:pt idx="143">
                        <c:v>1.5287184781484775</c:v>
                      </c:pt>
                      <c:pt idx="144">
                        <c:v>1.5450081007686449</c:v>
                      </c:pt>
                      <c:pt idx="145">
                        <c:v>1.5613432904754241</c:v>
                      </c:pt>
                      <c:pt idx="146">
                        <c:v>1.5777237771612123</c:v>
                      </c:pt>
                      <c:pt idx="147">
                        <c:v>1.5941492915771651</c:v>
                      </c:pt>
                      <c:pt idx="148">
                        <c:v>1.6106195653413318</c:v>
                      </c:pt>
                      <c:pt idx="149">
                        <c:v>1.6271343309466033</c:v>
                      </c:pt>
                      <c:pt idx="150">
                        <c:v>1.6436933217684822</c:v>
                      </c:pt>
                      <c:pt idx="151">
                        <c:v>1.6602962720726664</c:v>
                      </c:pt>
                      <c:pt idx="152">
                        <c:v>1.6769429170224546</c:v>
                      </c:pt>
                      <c:pt idx="153">
                        <c:v>1.6936329926859761</c:v>
                      </c:pt>
                      <c:pt idx="154">
                        <c:v>1.7103662360432395</c:v>
                      </c:pt>
                      <c:pt idx="155">
                        <c:v>1.727142384993007</c:v>
                      </c:pt>
                      <c:pt idx="156">
                        <c:v>1.743961178359497</c:v>
                      </c:pt>
                      <c:pt idx="157">
                        <c:v>1.7608223558989111</c:v>
                      </c:pt>
                      <c:pt idx="158">
                        <c:v>1.7777256583057903</c:v>
                      </c:pt>
                      <c:pt idx="159">
                        <c:v>1.7946708272191998</c:v>
                      </c:pt>
                      <c:pt idx="160">
                        <c:v>1.8116576052287481</c:v>
                      </c:pt>
                      <c:pt idx="161">
                        <c:v>1.8286857358804351</c:v>
                      </c:pt>
                      <c:pt idx="162">
                        <c:v>1.8457549636823425</c:v>
                      </c:pt>
                      <c:pt idx="163">
                        <c:v>1.862852402547102</c:v>
                      </c:pt>
                      <c:pt idx="164">
                        <c:v>1.879978838274236</c:v>
                      </c:pt>
                      <c:pt idx="165">
                        <c:v>1.8971340906791458</c:v>
                      </c:pt>
                      <c:pt idx="166">
                        <c:v>1.9143179803965293</c:v>
                      </c:pt>
                      <c:pt idx="167">
                        <c:v>1.9315303288808912</c:v>
                      </c:pt>
                      <c:pt idx="168">
                        <c:v>1.9487709584069819</c:v>
                      </c:pt>
                      <c:pt idx="169">
                        <c:v>1.9660396920701575</c:v>
                      </c:pt>
                      <c:pt idx="170">
                        <c:v>1.9833363537866846</c:v>
                      </c:pt>
                      <c:pt idx="171">
                        <c:v>2.0006607682939568</c:v>
                      </c:pt>
                      <c:pt idx="172">
                        <c:v>2.0180127611506609</c:v>
                      </c:pt>
                      <c:pt idx="173">
                        <c:v>2.0353921587368604</c:v>
                      </c:pt>
                      <c:pt idx="174">
                        <c:v>2.0527987882540262</c:v>
                      </c:pt>
                      <c:pt idx="175">
                        <c:v>2.070232477724991</c:v>
                      </c:pt>
                      <c:pt idx="176">
                        <c:v>2.0876930559938445</c:v>
                      </c:pt>
                      <c:pt idx="177">
                        <c:v>2.1051803527257644</c:v>
                      </c:pt>
                      <c:pt idx="178">
                        <c:v>2.1226941984067853</c:v>
                      </c:pt>
                      <c:pt idx="179">
                        <c:v>2.1402344243435034</c:v>
                      </c:pt>
                      <c:pt idx="180">
                        <c:v>2.1578008626627212</c:v>
                      </c:pt>
                      <c:pt idx="181">
                        <c:v>2.1753933463110351</c:v>
                      </c:pt>
                      <c:pt idx="182">
                        <c:v>2.1930117090543595</c:v>
                      </c:pt>
                      <c:pt idx="183">
                        <c:v>2.2106557854773952</c:v>
                      </c:pt>
                      <c:pt idx="184">
                        <c:v>2.2283254109830417</c:v>
                      </c:pt>
                      <c:pt idx="185">
                        <c:v>2.2460204217917497</c:v>
                      </c:pt>
                      <c:pt idx="186">
                        <c:v>2.2637406549408228</c:v>
                      </c:pt>
                      <c:pt idx="187">
                        <c:v>2.2814859482836556</c:v>
                      </c:pt>
                      <c:pt idx="188">
                        <c:v>2.2992561404889322</c:v>
                      </c:pt>
                      <c:pt idx="189">
                        <c:v>2.3170510710397583</c:v>
                      </c:pt>
                      <c:pt idx="190">
                        <c:v>2.3348705802327467</c:v>
                      </c:pt>
                      <c:pt idx="191">
                        <c:v>2.3527145091770549</c:v>
                      </c:pt>
                      <c:pt idx="192">
                        <c:v>2.3705826997933661</c:v>
                      </c:pt>
                      <c:pt idx="193">
                        <c:v>2.388474994812825</c:v>
                      </c:pt>
                      <c:pt idx="194">
                        <c:v>2.4063912377759218</c:v>
                      </c:pt>
                      <c:pt idx="195">
                        <c:v>2.4243312730313313</c:v>
                      </c:pt>
                      <c:pt idx="196">
                        <c:v>2.4422949457347052</c:v>
                      </c:pt>
                      <c:pt idx="197">
                        <c:v>2.4602821018474144</c:v>
                      </c:pt>
                      <c:pt idx="198">
                        <c:v>2.4782925881352491</c:v>
                      </c:pt>
                      <c:pt idx="199">
                        <c:v>2.4963262521670728</c:v>
                      </c:pt>
                      <c:pt idx="200">
                        <c:v>2.514382942313433</c:v>
                      </c:pt>
                      <c:pt idx="201">
                        <c:v>2.5324625077451288</c:v>
                      </c:pt>
                      <c:pt idx="202">
                        <c:v>2.5505647984317372</c:v>
                      </c:pt>
                      <c:pt idx="203">
                        <c:v>2.5686896651400963</c:v>
                      </c:pt>
                      <c:pt idx="204">
                        <c:v>2.5868369594327492</c:v>
                      </c:pt>
                      <c:pt idx="205">
                        <c:v>2.6050065336663479</c:v>
                      </c:pt>
                      <c:pt idx="206">
                        <c:v>2.6231982409900136</c:v>
                      </c:pt>
                      <c:pt idx="207">
                        <c:v>2.6414119353436676</c:v>
                      </c:pt>
                      <c:pt idx="208">
                        <c:v>2.6596474714563159</c:v>
                      </c:pt>
                      <c:pt idx="209">
                        <c:v>2.6779047048442992</c:v>
                      </c:pt>
                      <c:pt idx="210">
                        <c:v>2.6961834918095127</c:v>
                      </c:pt>
                      <c:pt idx="211">
                        <c:v>2.7144836894375799</c:v>
                      </c:pt>
                      <c:pt idx="212">
                        <c:v>2.7328051555959996</c:v>
                      </c:pt>
                      <c:pt idx="213">
                        <c:v>2.7511477489322567</c:v>
                      </c:pt>
                      <c:pt idx="214">
                        <c:v>2.7695113288718987</c:v>
                      </c:pt>
                      <c:pt idx="215">
                        <c:v>2.7878957556165789</c:v>
                      </c:pt>
                      <c:pt idx="216">
                        <c:v>2.8063008901420714</c:v>
                      </c:pt>
                      <c:pt idx="217">
                        <c:v>2.8247265941962478</c:v>
                      </c:pt>
                      <c:pt idx="218">
                        <c:v>2.8431727302970327</c:v>
                      </c:pt>
                      <c:pt idx="219">
                        <c:v>2.8616391617303205</c:v>
                      </c:pt>
                      <c:pt idx="220">
                        <c:v>2.8801257525478672</c:v>
                      </c:pt>
                      <c:pt idx="221">
                        <c:v>2.8986323675651517</c:v>
                      </c:pt>
                      <c:pt idx="222">
                        <c:v>2.9171588723592139</c:v>
                      </c:pt>
                      <c:pt idx="223">
                        <c:v>2.9357051332664557</c:v>
                      </c:pt>
                      <c:pt idx="224">
                        <c:v>2.9542710173804303</c:v>
                      </c:pt>
                      <c:pt idx="225">
                        <c:v>2.9728563925495854</c:v>
                      </c:pt>
                      <c:pt idx="226">
                        <c:v>2.991461127375</c:v>
                      </c:pt>
                      <c:pt idx="227">
                        <c:v>3.0100850912080843</c:v>
                      </c:pt>
                      <c:pt idx="228">
                        <c:v>3.0287281541482618</c:v>
                      </c:pt>
                      <c:pt idx="229">
                        <c:v>3.0473901870406235</c:v>
                      </c:pt>
                      <c:pt idx="230">
                        <c:v>3.0660710614735622</c:v>
                      </c:pt>
                      <c:pt idx="231">
                        <c:v>3.0847706497763787</c:v>
                      </c:pt>
                      <c:pt idx="232">
                        <c:v>3.1034888250168757</c:v>
                      </c:pt>
                      <c:pt idx="233">
                        <c:v>3.1222254609989211</c:v>
                      </c:pt>
                      <c:pt idx="234">
                        <c:v>3.1409804322599948</c:v>
                      </c:pt>
                      <c:pt idx="235">
                        <c:v>3.1597536140687166</c:v>
                      </c:pt>
                      <c:pt idx="236">
                        <c:v>3.1785448824223508</c:v>
                      </c:pt>
                      <c:pt idx="237">
                        <c:v>3.1973541140442925</c:v>
                      </c:pt>
                      <c:pt idx="238">
                        <c:v>3.2161811863815402</c:v>
                      </c:pt>
                      <c:pt idx="239">
                        <c:v>3.2350259776021422</c:v>
                      </c:pt>
                      <c:pt idx="240">
                        <c:v>3.253888366592633</c:v>
                      </c:pt>
                      <c:pt idx="241">
                        <c:v>3.2727682329554484</c:v>
                      </c:pt>
                      <c:pt idx="242">
                        <c:v>3.2916654570063226</c:v>
                      </c:pt>
                      <c:pt idx="243">
                        <c:v>3.3105799197716759</c:v>
                      </c:pt>
                      <c:pt idx="244">
                        <c:v>3.3295115029859828</c:v>
                      </c:pt>
                      <c:pt idx="245">
                        <c:v>3.3484600890891199</c:v>
                      </c:pt>
                      <c:pt idx="246">
                        <c:v>3.367425561223711</c:v>
                      </c:pt>
                      <c:pt idx="247">
                        <c:v>3.3864078032324496</c:v>
                      </c:pt>
                      <c:pt idx="248">
                        <c:v>3.4054066996554089</c:v>
                      </c:pt>
                      <c:pt idx="249">
                        <c:v>3.4244221357273439</c:v>
                      </c:pt>
                      <c:pt idx="250">
                        <c:v>3.4434539973749705</c:v>
                      </c:pt>
                      <c:pt idx="251">
                        <c:v>3.4625021712142456</c:v>
                      </c:pt>
                      <c:pt idx="252">
                        <c:v>3.4815665445476252</c:v>
                      </c:pt>
                      <c:pt idx="253">
                        <c:v>3.5006470053613166</c:v>
                      </c:pt>
                      <c:pt idx="254">
                        <c:v>3.5197434423225151</c:v>
                      </c:pt>
                      <c:pt idx="255">
                        <c:v>3.5388557447766393</c:v>
                      </c:pt>
                      <c:pt idx="256">
                        <c:v>3.5579838027445425</c:v>
                      </c:pt>
                      <c:pt idx="257">
                        <c:v>3.5771275069197319</c:v>
                      </c:pt>
                      <c:pt idx="258">
                        <c:v>3.5962867486655608</c:v>
                      </c:pt>
                      <c:pt idx="259">
                        <c:v>3.615461420012426</c:v>
                      </c:pt>
                      <c:pt idx="260">
                        <c:v>3.6346514136549497</c:v>
                      </c:pt>
                      <c:pt idx="261">
                        <c:v>3.6538566229491569</c:v>
                      </c:pt>
                      <c:pt idx="262">
                        <c:v>3.673076941909641</c:v>
                      </c:pt>
                      <c:pt idx="263">
                        <c:v>3.6923122652067253</c:v>
                      </c:pt>
                      <c:pt idx="264">
                        <c:v>3.711562488163624</c:v>
                      </c:pt>
                      <c:pt idx="265">
                        <c:v>3.7308275067535819</c:v>
                      </c:pt>
                      <c:pt idx="266">
                        <c:v>3.750107217597022</c:v>
                      </c:pt>
                      <c:pt idx="267">
                        <c:v>3.7694015179586762</c:v>
                      </c:pt>
                      <c:pt idx="268">
                        <c:v>3.7887103057447242</c:v>
                      </c:pt>
                      <c:pt idx="269">
                        <c:v>3.8080334794999153</c:v>
                      </c:pt>
                      <c:pt idx="270">
                        <c:v>3.827370938404691</c:v>
                      </c:pt>
                      <c:pt idx="271">
                        <c:v>3.846722582272303</c:v>
                      </c:pt>
                      <c:pt idx="272">
                        <c:v>3.866088311545925</c:v>
                      </c:pt>
                      <c:pt idx="273">
                        <c:v>3.8854680272957673</c:v>
                      </c:pt>
                      <c:pt idx="274">
                        <c:v>3.9048616312161775</c:v>
                      </c:pt>
                      <c:pt idx="275">
                        <c:v>3.924269025622749</c:v>
                      </c:pt>
                      <c:pt idx="276">
                        <c:v>3.9436901134494216</c:v>
                      </c:pt>
                      <c:pt idx="277">
                        <c:v>3.9631247982455786</c:v>
                      </c:pt>
                      <c:pt idx="278">
                        <c:v>3.9825729841731463</c:v>
                      </c:pt>
                      <c:pt idx="279">
                        <c:v>4.0020345760036848</c:v>
                      </c:pt>
                      <c:pt idx="280">
                        <c:v>4.0215094791154877</c:v>
                      </c:pt>
                      <c:pt idx="281">
                        <c:v>4.0409975994906739</c:v>
                      </c:pt>
                      <c:pt idx="282">
                        <c:v>4.0604988437122751</c:v>
                      </c:pt>
                      <c:pt idx="283">
                        <c:v>4.0800131189613333</c:v>
                      </c:pt>
                      <c:pt idx="284">
                        <c:v>4.0995266214900532</c:v>
                      </c:pt>
                      <c:pt idx="285">
                        <c:v>4.1190408967391114</c:v>
                      </c:pt>
                      <c:pt idx="286">
                        <c:v>4.1385543992678304</c:v>
                      </c:pt>
                      <c:pt idx="287">
                        <c:v>4.1580686745168896</c:v>
                      </c:pt>
                      <c:pt idx="288">
                        <c:v>4.1775821770456085</c:v>
                      </c:pt>
                      <c:pt idx="289">
                        <c:v>4.1970964522946668</c:v>
                      </c:pt>
                      <c:pt idx="290">
                        <c:v>4.2166099548233857</c:v>
                      </c:pt>
                      <c:pt idx="291">
                        <c:v>4.2361242300724449</c:v>
                      </c:pt>
                      <c:pt idx="292">
                        <c:v>4.2556377326011638</c:v>
                      </c:pt>
                      <c:pt idx="293">
                        <c:v>4.275152007850223</c:v>
                      </c:pt>
                      <c:pt idx="294">
                        <c:v>4.2946655103789411</c:v>
                      </c:pt>
                      <c:pt idx="295">
                        <c:v>4.3141797856280002</c:v>
                      </c:pt>
                      <c:pt idx="296">
                        <c:v>4.3336932881567192</c:v>
                      </c:pt>
                      <c:pt idx="297">
                        <c:v>4.3532075634057774</c:v>
                      </c:pt>
                      <c:pt idx="298">
                        <c:v>4.3727210659344973</c:v>
                      </c:pt>
                      <c:pt idx="299">
                        <c:v>4.3922353411835555</c:v>
                      </c:pt>
                      <c:pt idx="300">
                        <c:v>4.4117488437122754</c:v>
                      </c:pt>
                      <c:pt idx="301">
                        <c:v>4.4312631189613336</c:v>
                      </c:pt>
                      <c:pt idx="302">
                        <c:v>4.4507766214900517</c:v>
                      </c:pt>
                      <c:pt idx="303">
                        <c:v>4.4702908967391108</c:v>
                      </c:pt>
                      <c:pt idx="304">
                        <c:v>4.4898043992678298</c:v>
                      </c:pt>
                      <c:pt idx="305">
                        <c:v>4.5093186745168889</c:v>
                      </c:pt>
                      <c:pt idx="306">
                        <c:v>4.528832177045607</c:v>
                      </c:pt>
                      <c:pt idx="307">
                        <c:v>4.5483464522946662</c:v>
                      </c:pt>
                      <c:pt idx="308">
                        <c:v>4.5678599548233851</c:v>
                      </c:pt>
                      <c:pt idx="309">
                        <c:v>4.5873742300724443</c:v>
                      </c:pt>
                      <c:pt idx="310">
                        <c:v>4.6068877326011632</c:v>
                      </c:pt>
                      <c:pt idx="311">
                        <c:v>4.6264020078502224</c:v>
                      </c:pt>
                      <c:pt idx="312">
                        <c:v>4.6459155103789405</c:v>
                      </c:pt>
                      <c:pt idx="313">
                        <c:v>4.6654297856279996</c:v>
                      </c:pt>
                      <c:pt idx="314">
                        <c:v>4.6849432881567186</c:v>
                      </c:pt>
                      <c:pt idx="315">
                        <c:v>4.7044575634057777</c:v>
                      </c:pt>
                      <c:pt idx="316">
                        <c:v>4.7239710659344967</c:v>
                      </c:pt>
                      <c:pt idx="317">
                        <c:v>4.743485341183554</c:v>
                      </c:pt>
                      <c:pt idx="318">
                        <c:v>4.7629988437122739</c:v>
                      </c:pt>
                      <c:pt idx="319">
                        <c:v>4.7825131189613321</c:v>
                      </c:pt>
                      <c:pt idx="320">
                        <c:v>4.802026621490052</c:v>
                      </c:pt>
                      <c:pt idx="321">
                        <c:v>4.8215408967391102</c:v>
                      </c:pt>
                      <c:pt idx="322">
                        <c:v>4.8410543992678292</c:v>
                      </c:pt>
                      <c:pt idx="323">
                        <c:v>4.8605686745168875</c:v>
                      </c:pt>
                      <c:pt idx="324">
                        <c:v>4.8800821770456073</c:v>
                      </c:pt>
                      <c:pt idx="325">
                        <c:v>4.8995964522946656</c:v>
                      </c:pt>
                      <c:pt idx="326">
                        <c:v>4.9191099548233854</c:v>
                      </c:pt>
                      <c:pt idx="327">
                        <c:v>4.9386242300724437</c:v>
                      </c:pt>
                      <c:pt idx="328">
                        <c:v>4.9581377326011626</c:v>
                      </c:pt>
                      <c:pt idx="329">
                        <c:v>4.9776520078502209</c:v>
                      </c:pt>
                      <c:pt idx="330">
                        <c:v>4.9971655103789399</c:v>
                      </c:pt>
                      <c:pt idx="331">
                        <c:v>5.016679785627999</c:v>
                      </c:pt>
                      <c:pt idx="332">
                        <c:v>5.0361932881567171</c:v>
                      </c:pt>
                      <c:pt idx="333">
                        <c:v>5.0557075634057771</c:v>
                      </c:pt>
                      <c:pt idx="334">
                        <c:v>5.0752210659344952</c:v>
                      </c:pt>
                      <c:pt idx="335">
                        <c:v>5.0947353411835543</c:v>
                      </c:pt>
                      <c:pt idx="336">
                        <c:v>5.1142488437122742</c:v>
                      </c:pt>
                      <c:pt idx="337">
                        <c:v>5.1337631189613324</c:v>
                      </c:pt>
                      <c:pt idx="338">
                        <c:v>5.1532766214900514</c:v>
                      </c:pt>
                      <c:pt idx="339">
                        <c:v>5.1727908967391096</c:v>
                      </c:pt>
                      <c:pt idx="340">
                        <c:v>5.1923043992678295</c:v>
                      </c:pt>
                      <c:pt idx="341">
                        <c:v>5.2118186745168877</c:v>
                      </c:pt>
                      <c:pt idx="342">
                        <c:v>5.2313321770456076</c:v>
                      </c:pt>
                      <c:pt idx="343">
                        <c:v>5.2508464522946658</c:v>
                      </c:pt>
                      <c:pt idx="344">
                        <c:v>5.2703599548233848</c:v>
                      </c:pt>
                      <c:pt idx="345">
                        <c:v>5.2898742300724422</c:v>
                      </c:pt>
                      <c:pt idx="346">
                        <c:v>5.3093877326011629</c:v>
                      </c:pt>
                      <c:pt idx="347">
                        <c:v>5.3289020078502203</c:v>
                      </c:pt>
                      <c:pt idx="348">
                        <c:v>5.3484155103789401</c:v>
                      </c:pt>
                      <c:pt idx="349">
                        <c:v>5.3679297856279975</c:v>
                      </c:pt>
                      <c:pt idx="350">
                        <c:v>5.3874432881567174</c:v>
                      </c:pt>
                      <c:pt idx="351">
                        <c:v>5.4069575634057756</c:v>
                      </c:pt>
                      <c:pt idx="352">
                        <c:v>5.4264710659344955</c:v>
                      </c:pt>
                      <c:pt idx="353">
                        <c:v>5.4459853411835537</c:v>
                      </c:pt>
                      <c:pt idx="354">
                        <c:v>5.4654988437122727</c:v>
                      </c:pt>
                      <c:pt idx="355">
                        <c:v>5.4850131189613309</c:v>
                      </c:pt>
                      <c:pt idx="356">
                        <c:v>5.5045266214900508</c:v>
                      </c:pt>
                      <c:pt idx="357">
                        <c:v>5.524040896739109</c:v>
                      </c:pt>
                      <c:pt idx="358">
                        <c:v>5.5435543992678289</c:v>
                      </c:pt>
                      <c:pt idx="359">
                        <c:v>5.5630686745168871</c:v>
                      </c:pt>
                      <c:pt idx="360">
                        <c:v>5.5825821770456061</c:v>
                      </c:pt>
                      <c:pt idx="361">
                        <c:v>5.6020964522946644</c:v>
                      </c:pt>
                      <c:pt idx="362">
                        <c:v>5.6216099548233842</c:v>
                      </c:pt>
                      <c:pt idx="363">
                        <c:v>5.6411242300724425</c:v>
                      </c:pt>
                      <c:pt idx="364">
                        <c:v>5.6606377326011623</c:v>
                      </c:pt>
                      <c:pt idx="365">
                        <c:v>5.6801520078502206</c:v>
                      </c:pt>
                      <c:pt idx="366">
                        <c:v>5.6996655103789395</c:v>
                      </c:pt>
                      <c:pt idx="367">
                        <c:v>5.7191797856279978</c:v>
                      </c:pt>
                      <c:pt idx="368">
                        <c:v>5.7386932881567176</c:v>
                      </c:pt>
                      <c:pt idx="369">
                        <c:v>5.7582075634057759</c:v>
                      </c:pt>
                      <c:pt idx="370">
                        <c:v>5.7777210659344949</c:v>
                      </c:pt>
                      <c:pt idx="371">
                        <c:v>5.7972353411835531</c:v>
                      </c:pt>
                      <c:pt idx="372">
                        <c:v>5.816748843712273</c:v>
                      </c:pt>
                      <c:pt idx="373">
                        <c:v>5.8362631189613312</c:v>
                      </c:pt>
                      <c:pt idx="374">
                        <c:v>5.8557766214900511</c:v>
                      </c:pt>
                      <c:pt idx="375">
                        <c:v>5.8752908967391084</c:v>
                      </c:pt>
                      <c:pt idx="376">
                        <c:v>5.8948043992678283</c:v>
                      </c:pt>
                      <c:pt idx="377">
                        <c:v>5.9143186745168856</c:v>
                      </c:pt>
                      <c:pt idx="378">
                        <c:v>5.9338321770456055</c:v>
                      </c:pt>
                      <c:pt idx="379">
                        <c:v>5.9533464522946637</c:v>
                      </c:pt>
                      <c:pt idx="380">
                        <c:v>5.9728599548233836</c:v>
                      </c:pt>
                      <c:pt idx="381">
                        <c:v>5.992374230072441</c:v>
                      </c:pt>
                      <c:pt idx="382">
                        <c:v>6.0118877326011608</c:v>
                      </c:pt>
                      <c:pt idx="383">
                        <c:v>6.0314020078502191</c:v>
                      </c:pt>
                      <c:pt idx="384">
                        <c:v>6.0509155103789389</c:v>
                      </c:pt>
                      <c:pt idx="385">
                        <c:v>6.0704297856279972</c:v>
                      </c:pt>
                      <c:pt idx="386">
                        <c:v>6.0899432881567162</c:v>
                      </c:pt>
                      <c:pt idx="387">
                        <c:v>6.1094575634057744</c:v>
                      </c:pt>
                      <c:pt idx="388">
                        <c:v>6.1289710659344943</c:v>
                      </c:pt>
                      <c:pt idx="389">
                        <c:v>6.1484853411835525</c:v>
                      </c:pt>
                      <c:pt idx="390">
                        <c:v>6.1679988437122724</c:v>
                      </c:pt>
                      <c:pt idx="391">
                        <c:v>6.1875131189613306</c:v>
                      </c:pt>
                      <c:pt idx="392">
                        <c:v>6.2070266214900496</c:v>
                      </c:pt>
                      <c:pt idx="393">
                        <c:v>6.2265408967391078</c:v>
                      </c:pt>
                      <c:pt idx="394">
                        <c:v>6.2460543992678277</c:v>
                      </c:pt>
                      <c:pt idx="395">
                        <c:v>6.2655686745168859</c:v>
                      </c:pt>
                      <c:pt idx="396">
                        <c:v>6.2850821770456058</c:v>
                      </c:pt>
                      <c:pt idx="397">
                        <c:v>6.304596452294664</c:v>
                      </c:pt>
                      <c:pt idx="398">
                        <c:v>6.324109954823383</c:v>
                      </c:pt>
                      <c:pt idx="399">
                        <c:v>6.3436242300724413</c:v>
                      </c:pt>
                      <c:pt idx="400">
                        <c:v>6.3631377326011611</c:v>
                      </c:pt>
                      <c:pt idx="401">
                        <c:v>6.3826520078502194</c:v>
                      </c:pt>
                      <c:pt idx="402">
                        <c:v>6.4021655103789383</c:v>
                      </c:pt>
                      <c:pt idx="403">
                        <c:v>6.4216797856279966</c:v>
                      </c:pt>
                      <c:pt idx="404">
                        <c:v>6.4411932881567164</c:v>
                      </c:pt>
                      <c:pt idx="405">
                        <c:v>6.4607075634057738</c:v>
                      </c:pt>
                      <c:pt idx="406">
                        <c:v>6.4802210659344937</c:v>
                      </c:pt>
                      <c:pt idx="407">
                        <c:v>6.4997353411835519</c:v>
                      </c:pt>
                      <c:pt idx="408">
                        <c:v>6.5192488437122709</c:v>
                      </c:pt>
                      <c:pt idx="409">
                        <c:v>6.5387631189613291</c:v>
                      </c:pt>
                      <c:pt idx="410">
                        <c:v>6.558276621490049</c:v>
                      </c:pt>
                      <c:pt idx="411">
                        <c:v>6.5777908967391072</c:v>
                      </c:pt>
                      <c:pt idx="412">
                        <c:v>6.5973043992678271</c:v>
                      </c:pt>
                      <c:pt idx="413">
                        <c:v>6.6168186745168844</c:v>
                      </c:pt>
                      <c:pt idx="414">
                        <c:v>6.6363321770456043</c:v>
                      </c:pt>
                      <c:pt idx="415">
                        <c:v>6.6558464522946625</c:v>
                      </c:pt>
                      <c:pt idx="416">
                        <c:v>6.6753599548233824</c:v>
                      </c:pt>
                      <c:pt idx="417">
                        <c:v>6.6948742300724406</c:v>
                      </c:pt>
                      <c:pt idx="418">
                        <c:v>6.7143877326011596</c:v>
                      </c:pt>
                      <c:pt idx="419">
                        <c:v>6.7339020078502179</c:v>
                      </c:pt>
                      <c:pt idx="420">
                        <c:v>6.7534155103789377</c:v>
                      </c:pt>
                      <c:pt idx="421">
                        <c:v>6.772929785627996</c:v>
                      </c:pt>
                      <c:pt idx="422">
                        <c:v>6.7924432881567158</c:v>
                      </c:pt>
                      <c:pt idx="423">
                        <c:v>6.8119575634057741</c:v>
                      </c:pt>
                      <c:pt idx="424">
                        <c:v>6.831471065934493</c:v>
                      </c:pt>
                      <c:pt idx="425">
                        <c:v>6.8509853411835513</c:v>
                      </c:pt>
                      <c:pt idx="426">
                        <c:v>6.8704988437122712</c:v>
                      </c:pt>
                      <c:pt idx="427">
                        <c:v>6.8900131189613294</c:v>
                      </c:pt>
                      <c:pt idx="428">
                        <c:v>6.9095266214900493</c:v>
                      </c:pt>
                      <c:pt idx="429">
                        <c:v>6.9290408967391075</c:v>
                      </c:pt>
                      <c:pt idx="430">
                        <c:v>6.9485543992678265</c:v>
                      </c:pt>
                      <c:pt idx="431">
                        <c:v>6.9680686745168847</c:v>
                      </c:pt>
                      <c:pt idx="432">
                        <c:v>6.9875821770456046</c:v>
                      </c:pt>
                      <c:pt idx="433">
                        <c:v>7.0070964522946619</c:v>
                      </c:pt>
                      <c:pt idx="434">
                        <c:v>7.0266099548233818</c:v>
                      </c:pt>
                      <c:pt idx="435">
                        <c:v>7.0461242300724392</c:v>
                      </c:pt>
                      <c:pt idx="436">
                        <c:v>7.065637732601159</c:v>
                      </c:pt>
                      <c:pt idx="437">
                        <c:v>7.0851520078502173</c:v>
                      </c:pt>
                      <c:pt idx="438">
                        <c:v>7.1046655103789371</c:v>
                      </c:pt>
                      <c:pt idx="439">
                        <c:v>7.1241797856279954</c:v>
                      </c:pt>
                      <c:pt idx="440">
                        <c:v>7.1436932881567143</c:v>
                      </c:pt>
                      <c:pt idx="441">
                        <c:v>7.1632075634057726</c:v>
                      </c:pt>
                      <c:pt idx="442">
                        <c:v>7.1827210659344924</c:v>
                      </c:pt>
                      <c:pt idx="443">
                        <c:v>7.2022353411835507</c:v>
                      </c:pt>
                      <c:pt idx="444">
                        <c:v>7.2217488437122705</c:v>
                      </c:pt>
                      <c:pt idx="445">
                        <c:v>7.2412631189613279</c:v>
                      </c:pt>
                      <c:pt idx="446">
                        <c:v>7.2607766214900478</c:v>
                      </c:pt>
                      <c:pt idx="447">
                        <c:v>7.280290896739106</c:v>
                      </c:pt>
                      <c:pt idx="448">
                        <c:v>7.2998043992678259</c:v>
                      </c:pt>
                      <c:pt idx="449">
                        <c:v>7.3193186745168841</c:v>
                      </c:pt>
                      <c:pt idx="450">
                        <c:v>7.3388321770456031</c:v>
                      </c:pt>
                      <c:pt idx="451">
                        <c:v>7.3583464522946613</c:v>
                      </c:pt>
                      <c:pt idx="452">
                        <c:v>7.3778599548233812</c:v>
                      </c:pt>
                      <c:pt idx="453">
                        <c:v>7.3973742300724394</c:v>
                      </c:pt>
                      <c:pt idx="454">
                        <c:v>7.4168877326011593</c:v>
                      </c:pt>
                      <c:pt idx="455">
                        <c:v>7.4364020078502175</c:v>
                      </c:pt>
                      <c:pt idx="456">
                        <c:v>7.4559155103789365</c:v>
                      </c:pt>
                      <c:pt idx="457">
                        <c:v>7.4754297856279948</c:v>
                      </c:pt>
                      <c:pt idx="458">
                        <c:v>7.4949432881567146</c:v>
                      </c:pt>
                      <c:pt idx="459">
                        <c:v>7.5144575634057729</c:v>
                      </c:pt>
                      <c:pt idx="460">
                        <c:v>7.5339710659344927</c:v>
                      </c:pt>
                      <c:pt idx="461">
                        <c:v>7.553485341183551</c:v>
                      </c:pt>
                      <c:pt idx="462">
                        <c:v>7.5729988437122699</c:v>
                      </c:pt>
                      <c:pt idx="463">
                        <c:v>7.5925131189613273</c:v>
                      </c:pt>
                      <c:pt idx="464">
                        <c:v>7.6120266214900481</c:v>
                      </c:pt>
                      <c:pt idx="465">
                        <c:v>7.6315408967391054</c:v>
                      </c:pt>
                      <c:pt idx="466">
                        <c:v>7.6510543992678244</c:v>
                      </c:pt>
                      <c:pt idx="467">
                        <c:v>7.6705686745168826</c:v>
                      </c:pt>
                      <c:pt idx="468">
                        <c:v>7.6900821770456025</c:v>
                      </c:pt>
                      <c:pt idx="469">
                        <c:v>7.7095964522946607</c:v>
                      </c:pt>
                      <c:pt idx="470">
                        <c:v>7.7291099548233806</c:v>
                      </c:pt>
                      <c:pt idx="471">
                        <c:v>7.7486242300724388</c:v>
                      </c:pt>
                      <c:pt idx="472">
                        <c:v>7.7681377326011578</c:v>
                      </c:pt>
                      <c:pt idx="473">
                        <c:v>7.7876520078502161</c:v>
                      </c:pt>
                      <c:pt idx="474">
                        <c:v>7.8071655103789359</c:v>
                      </c:pt>
                      <c:pt idx="475">
                        <c:v>7.8266797856279942</c:v>
                      </c:pt>
                      <c:pt idx="476">
                        <c:v>7.846193288156714</c:v>
                      </c:pt>
                      <c:pt idx="477">
                        <c:v>7.8657075634057714</c:v>
                      </c:pt>
                      <c:pt idx="478">
                        <c:v>7.8852210659344912</c:v>
                      </c:pt>
                      <c:pt idx="479">
                        <c:v>7.9047353411835495</c:v>
                      </c:pt>
                      <c:pt idx="480">
                        <c:v>7.9242488437122693</c:v>
                      </c:pt>
                      <c:pt idx="481">
                        <c:v>7.9437631189613276</c:v>
                      </c:pt>
                      <c:pt idx="482">
                        <c:v>7.9632766214900466</c:v>
                      </c:pt>
                      <c:pt idx="483">
                        <c:v>7.9827908967391048</c:v>
                      </c:pt>
                      <c:pt idx="484">
                        <c:v>8.0023043992678247</c:v>
                      </c:pt>
                      <c:pt idx="485">
                        <c:v>8.0218186745168829</c:v>
                      </c:pt>
                      <c:pt idx="486">
                        <c:v>8.0413321770456019</c:v>
                      </c:pt>
                      <c:pt idx="487">
                        <c:v>8.0608464522946601</c:v>
                      </c:pt>
                      <c:pt idx="488">
                        <c:v>8.0803599548233809</c:v>
                      </c:pt>
                      <c:pt idx="489">
                        <c:v>8.0998742300724391</c:v>
                      </c:pt>
                      <c:pt idx="490">
                        <c:v>8.1193877326011581</c:v>
                      </c:pt>
                      <c:pt idx="491">
                        <c:v>8.1389020078502163</c:v>
                      </c:pt>
                      <c:pt idx="492">
                        <c:v>8.1584155103789353</c:v>
                      </c:pt>
                      <c:pt idx="493">
                        <c:v>8.1779297856279936</c:v>
                      </c:pt>
                      <c:pt idx="494">
                        <c:v>8.1974432881567125</c:v>
                      </c:pt>
                      <c:pt idx="495">
                        <c:v>8.2169575634057708</c:v>
                      </c:pt>
                      <c:pt idx="496">
                        <c:v>8.2364710659344897</c:v>
                      </c:pt>
                      <c:pt idx="497">
                        <c:v>8.255985341183548</c:v>
                      </c:pt>
                      <c:pt idx="498">
                        <c:v>8.2754988437122687</c:v>
                      </c:pt>
                      <c:pt idx="499">
                        <c:v>8.295013118961327</c:v>
                      </c:pt>
                      <c:pt idx="500">
                        <c:v>8.314526621490046</c:v>
                      </c:pt>
                      <c:pt idx="501">
                        <c:v>8.3340408967391042</c:v>
                      </c:pt>
                      <c:pt idx="502">
                        <c:v>8.3535543992678232</c:v>
                      </c:pt>
                      <c:pt idx="503">
                        <c:v>8.3730686745168814</c:v>
                      </c:pt>
                      <c:pt idx="504">
                        <c:v>8.3925821770456022</c:v>
                      </c:pt>
                      <c:pt idx="505">
                        <c:v>8.4120964522946604</c:v>
                      </c:pt>
                      <c:pt idx="506">
                        <c:v>8.4316099548233794</c:v>
                      </c:pt>
                      <c:pt idx="507">
                        <c:v>8.4511242300724376</c:v>
                      </c:pt>
                      <c:pt idx="508">
                        <c:v>8.4706377326011566</c:v>
                      </c:pt>
                      <c:pt idx="509">
                        <c:v>8.4901520078502148</c:v>
                      </c:pt>
                      <c:pt idx="510">
                        <c:v>8.5096655103789356</c:v>
                      </c:pt>
                      <c:pt idx="511">
                        <c:v>8.5291797856279938</c:v>
                      </c:pt>
                      <c:pt idx="512">
                        <c:v>8.5486932881567128</c:v>
                      </c:pt>
                      <c:pt idx="513">
                        <c:v>8.5682075634057711</c:v>
                      </c:pt>
                      <c:pt idx="514">
                        <c:v>8.58772106593449</c:v>
                      </c:pt>
                      <c:pt idx="515">
                        <c:v>8.6072353411835483</c:v>
                      </c:pt>
                      <c:pt idx="516">
                        <c:v>8.626748843712269</c:v>
                      </c:pt>
                      <c:pt idx="517">
                        <c:v>8.6462631189613273</c:v>
                      </c:pt>
                      <c:pt idx="518">
                        <c:v>8.6657766214900462</c:v>
                      </c:pt>
                      <c:pt idx="519">
                        <c:v>8.6852908967391045</c:v>
                      </c:pt>
                      <c:pt idx="520">
                        <c:v>8.7048043992678235</c:v>
                      </c:pt>
                      <c:pt idx="521">
                        <c:v>8.7243186745168817</c:v>
                      </c:pt>
                      <c:pt idx="522">
                        <c:v>8.7438321770456007</c:v>
                      </c:pt>
                      <c:pt idx="523">
                        <c:v>8.7633464522946589</c:v>
                      </c:pt>
                      <c:pt idx="524">
                        <c:v>8.7828599548233779</c:v>
                      </c:pt>
                      <c:pt idx="525">
                        <c:v>8.8023742300724379</c:v>
                      </c:pt>
                      <c:pt idx="526">
                        <c:v>8.8218877326011569</c:v>
                      </c:pt>
                      <c:pt idx="527">
                        <c:v>8.8414020078502151</c:v>
                      </c:pt>
                      <c:pt idx="528">
                        <c:v>8.8609155103789341</c:v>
                      </c:pt>
                      <c:pt idx="529">
                        <c:v>8.8804297856279923</c:v>
                      </c:pt>
                      <c:pt idx="530">
                        <c:v>8.8999432881567113</c:v>
                      </c:pt>
                      <c:pt idx="531">
                        <c:v>8.9194575634057713</c:v>
                      </c:pt>
                      <c:pt idx="532">
                        <c:v>8.9389710659344903</c:v>
                      </c:pt>
                      <c:pt idx="533">
                        <c:v>8.9584853411835486</c:v>
                      </c:pt>
                      <c:pt idx="534">
                        <c:v>8.9779988437122675</c:v>
                      </c:pt>
                      <c:pt idx="535">
                        <c:v>8.9975131189613258</c:v>
                      </c:pt>
                      <c:pt idx="536">
                        <c:v>9.0170266214900447</c:v>
                      </c:pt>
                      <c:pt idx="537">
                        <c:v>9.036540896739103</c:v>
                      </c:pt>
                      <c:pt idx="538">
                        <c:v>9.056054399267822</c:v>
                      </c:pt>
                      <c:pt idx="539">
                        <c:v>9.0755686745168802</c:v>
                      </c:pt>
                      <c:pt idx="540">
                        <c:v>9.095082177045601</c:v>
                      </c:pt>
                      <c:pt idx="541">
                        <c:v>9.1145964522946574</c:v>
                      </c:pt>
                      <c:pt idx="542">
                        <c:v>9.1341099548233782</c:v>
                      </c:pt>
                      <c:pt idx="543">
                        <c:v>9.1536242300724364</c:v>
                      </c:pt>
                      <c:pt idx="544">
                        <c:v>9.1731377326011554</c:v>
                      </c:pt>
                      <c:pt idx="545">
                        <c:v>9.1926520078502136</c:v>
                      </c:pt>
                      <c:pt idx="546">
                        <c:v>9.2121655103789344</c:v>
                      </c:pt>
                      <c:pt idx="547">
                        <c:v>9.2316797856279909</c:v>
                      </c:pt>
                      <c:pt idx="548">
                        <c:v>9.2511932881567116</c:v>
                      </c:pt>
                      <c:pt idx="549">
                        <c:v>9.2707075634057681</c:v>
                      </c:pt>
                      <c:pt idx="550">
                        <c:v>9.2902210659344888</c:v>
                      </c:pt>
                      <c:pt idx="551">
                        <c:v>9.3097353411835471</c:v>
                      </c:pt>
                      <c:pt idx="552">
                        <c:v>9.3292488437122678</c:v>
                      </c:pt>
                      <c:pt idx="553">
                        <c:v>9.3487631189613243</c:v>
                      </c:pt>
                      <c:pt idx="554">
                        <c:v>9.368276621490045</c:v>
                      </c:pt>
                      <c:pt idx="555">
                        <c:v>9.3877908967391015</c:v>
                      </c:pt>
                      <c:pt idx="556">
                        <c:v>9.4073043992678222</c:v>
                      </c:pt>
                      <c:pt idx="557">
                        <c:v>9.4268186745168805</c:v>
                      </c:pt>
                      <c:pt idx="558">
                        <c:v>9.4463321770456012</c:v>
                      </c:pt>
                      <c:pt idx="559">
                        <c:v>9.4658464522946577</c:v>
                      </c:pt>
                      <c:pt idx="560">
                        <c:v>9.4853599548233785</c:v>
                      </c:pt>
                      <c:pt idx="561">
                        <c:v>9.5048742300724349</c:v>
                      </c:pt>
                      <c:pt idx="562">
                        <c:v>9.5243877326011557</c:v>
                      </c:pt>
                      <c:pt idx="563">
                        <c:v>9.5439020078502139</c:v>
                      </c:pt>
                      <c:pt idx="564">
                        <c:v>9.5634155103789347</c:v>
                      </c:pt>
                      <c:pt idx="565">
                        <c:v>9.5829297856279911</c:v>
                      </c:pt>
                      <c:pt idx="566">
                        <c:v>9.6024432881567119</c:v>
                      </c:pt>
                      <c:pt idx="567">
                        <c:v>9.6219575634057684</c:v>
                      </c:pt>
                      <c:pt idx="568">
                        <c:v>9.6414710659344873</c:v>
                      </c:pt>
                      <c:pt idx="569">
                        <c:v>9.6609853411835473</c:v>
                      </c:pt>
                      <c:pt idx="570">
                        <c:v>9.6804988437122645</c:v>
                      </c:pt>
                      <c:pt idx="571">
                        <c:v>9.7000131189613246</c:v>
                      </c:pt>
                      <c:pt idx="572">
                        <c:v>9.7195266214900435</c:v>
                      </c:pt>
                      <c:pt idx="573">
                        <c:v>9.7390408967391018</c:v>
                      </c:pt>
                      <c:pt idx="574">
                        <c:v>9.7585543992678208</c:v>
                      </c:pt>
                      <c:pt idx="575">
                        <c:v>9.7780686745168808</c:v>
                      </c:pt>
                      <c:pt idx="576">
                        <c:v>9.797582177045598</c:v>
                      </c:pt>
                      <c:pt idx="577">
                        <c:v>9.817096452294658</c:v>
                      </c:pt>
                      <c:pt idx="578">
                        <c:v>9.836609954823377</c:v>
                      </c:pt>
                      <c:pt idx="579">
                        <c:v>9.8561242300724352</c:v>
                      </c:pt>
                      <c:pt idx="580">
                        <c:v>9.8756377326011542</c:v>
                      </c:pt>
                      <c:pt idx="581">
                        <c:v>9.8951520078502142</c:v>
                      </c:pt>
                      <c:pt idx="582">
                        <c:v>9.9146655103789314</c:v>
                      </c:pt>
                      <c:pt idx="583">
                        <c:v>9.9341797856279914</c:v>
                      </c:pt>
                      <c:pt idx="584">
                        <c:v>9.9536932881567104</c:v>
                      </c:pt>
                      <c:pt idx="585">
                        <c:v>9.9732075634057686</c:v>
                      </c:pt>
                      <c:pt idx="586">
                        <c:v>9.9927210659344876</c:v>
                      </c:pt>
                      <c:pt idx="587">
                        <c:v>10.012235341183546</c:v>
                      </c:pt>
                      <c:pt idx="588">
                        <c:v>10.031748843712265</c:v>
                      </c:pt>
                      <c:pt idx="589">
                        <c:v>10.051263118961325</c:v>
                      </c:pt>
                      <c:pt idx="590">
                        <c:v>10.070776621490044</c:v>
                      </c:pt>
                      <c:pt idx="591">
                        <c:v>10.090290896739102</c:v>
                      </c:pt>
                      <c:pt idx="592">
                        <c:v>10.109804399267821</c:v>
                      </c:pt>
                      <c:pt idx="593">
                        <c:v>10.129318674516879</c:v>
                      </c:pt>
                      <c:pt idx="594">
                        <c:v>10.148832177045598</c:v>
                      </c:pt>
                      <c:pt idx="595">
                        <c:v>10.168346452294657</c:v>
                      </c:pt>
                      <c:pt idx="596">
                        <c:v>10.187859954823377</c:v>
                      </c:pt>
                      <c:pt idx="597">
                        <c:v>10.207374230072434</c:v>
                      </c:pt>
                      <c:pt idx="598">
                        <c:v>10.226887732601156</c:v>
                      </c:pt>
                      <c:pt idx="599">
                        <c:v>10.246402007850213</c:v>
                      </c:pt>
                      <c:pt idx="600">
                        <c:v>10.265915510378933</c:v>
                      </c:pt>
                      <c:pt idx="601">
                        <c:v>10.285429785627993</c:v>
                      </c:pt>
                      <c:pt idx="602">
                        <c:v>10.304943288156714</c:v>
                      </c:pt>
                      <c:pt idx="603">
                        <c:v>10.324457563405771</c:v>
                      </c:pt>
                      <c:pt idx="604">
                        <c:v>10.343971065934491</c:v>
                      </c:pt>
                      <c:pt idx="605">
                        <c:v>10.36348534118355</c:v>
                      </c:pt>
                      <c:pt idx="606">
                        <c:v>10.38299884371227</c:v>
                      </c:pt>
                      <c:pt idx="607">
                        <c:v>10.402513118961329</c:v>
                      </c:pt>
                      <c:pt idx="608">
                        <c:v>10.422026621490049</c:v>
                      </c:pt>
                      <c:pt idx="609">
                        <c:v>10.441540896739108</c:v>
                      </c:pt>
                      <c:pt idx="610">
                        <c:v>10.461054399267828</c:v>
                      </c:pt>
                      <c:pt idx="611">
                        <c:v>10.480568674516887</c:v>
                      </c:pt>
                      <c:pt idx="612">
                        <c:v>10.500082177045606</c:v>
                      </c:pt>
                      <c:pt idx="613">
                        <c:v>10.519596452294666</c:v>
                      </c:pt>
                      <c:pt idx="614">
                        <c:v>10.539109954823386</c:v>
                      </c:pt>
                      <c:pt idx="615">
                        <c:v>10.558624230072443</c:v>
                      </c:pt>
                      <c:pt idx="616">
                        <c:v>10.578137732601164</c:v>
                      </c:pt>
                      <c:pt idx="617">
                        <c:v>10.597652007850224</c:v>
                      </c:pt>
                      <c:pt idx="618">
                        <c:v>10.617165510378944</c:v>
                      </c:pt>
                      <c:pt idx="619">
                        <c:v>10.636679785628001</c:v>
                      </c:pt>
                      <c:pt idx="620">
                        <c:v>10.656193288156723</c:v>
                      </c:pt>
                      <c:pt idx="621">
                        <c:v>10.67570756340578</c:v>
                      </c:pt>
                      <c:pt idx="622">
                        <c:v>10.695221065934501</c:v>
                      </c:pt>
                      <c:pt idx="623">
                        <c:v>10.714735341183561</c:v>
                      </c:pt>
                      <c:pt idx="624">
                        <c:v>10.734248843712281</c:v>
                      </c:pt>
                      <c:pt idx="625">
                        <c:v>10.753763118961338</c:v>
                      </c:pt>
                      <c:pt idx="626">
                        <c:v>10.773276621490059</c:v>
                      </c:pt>
                      <c:pt idx="627">
                        <c:v>10.792790896739119</c:v>
                      </c:pt>
                      <c:pt idx="628">
                        <c:v>10.812304399267838</c:v>
                      </c:pt>
                      <c:pt idx="629">
                        <c:v>10.831818674516896</c:v>
                      </c:pt>
                      <c:pt idx="630">
                        <c:v>10.851332177045617</c:v>
                      </c:pt>
                      <c:pt idx="631">
                        <c:v>10.870846452294675</c:v>
                      </c:pt>
                      <c:pt idx="632">
                        <c:v>10.890359954823396</c:v>
                      </c:pt>
                      <c:pt idx="633">
                        <c:v>10.909874230072454</c:v>
                      </c:pt>
                      <c:pt idx="634">
                        <c:v>10.929387732601173</c:v>
                      </c:pt>
                      <c:pt idx="635">
                        <c:v>10.948902007850233</c:v>
                      </c:pt>
                      <c:pt idx="636">
                        <c:v>10.968415510378954</c:v>
                      </c:pt>
                      <c:pt idx="637">
                        <c:v>10.98792978562801</c:v>
                      </c:pt>
                      <c:pt idx="638">
                        <c:v>11.007443288156733</c:v>
                      </c:pt>
                      <c:pt idx="639">
                        <c:v>11.026957563405791</c:v>
                      </c:pt>
                      <c:pt idx="640">
                        <c:v>11.046471065934512</c:v>
                      </c:pt>
                      <c:pt idx="641">
                        <c:v>11.06598534118357</c:v>
                      </c:pt>
                      <c:pt idx="642">
                        <c:v>11.085498843712291</c:v>
                      </c:pt>
                      <c:pt idx="643">
                        <c:v>11.105013118961347</c:v>
                      </c:pt>
                      <c:pt idx="644">
                        <c:v>11.124526621490068</c:v>
                      </c:pt>
                      <c:pt idx="645">
                        <c:v>11.144040896739128</c:v>
                      </c:pt>
                      <c:pt idx="646">
                        <c:v>11.163554399267849</c:v>
                      </c:pt>
                      <c:pt idx="647">
                        <c:v>11.183068674516905</c:v>
                      </c:pt>
                      <c:pt idx="648">
                        <c:v>11.202582177045626</c:v>
                      </c:pt>
                      <c:pt idx="649">
                        <c:v>11.222096452294686</c:v>
                      </c:pt>
                      <c:pt idx="650">
                        <c:v>11.241609954823405</c:v>
                      </c:pt>
                      <c:pt idx="651">
                        <c:v>11.261124230072463</c:v>
                      </c:pt>
                      <c:pt idx="652">
                        <c:v>11.280637732601184</c:v>
                      </c:pt>
                      <c:pt idx="653">
                        <c:v>11.300152007850242</c:v>
                      </c:pt>
                      <c:pt idx="654">
                        <c:v>11.319665510378963</c:v>
                      </c:pt>
                      <c:pt idx="655">
                        <c:v>11.339179785628021</c:v>
                      </c:pt>
                      <c:pt idx="656">
                        <c:v>11.35869328815674</c:v>
                      </c:pt>
                      <c:pt idx="657">
                        <c:v>11.3782075634058</c:v>
                      </c:pt>
                      <c:pt idx="658">
                        <c:v>11.397721065934521</c:v>
                      </c:pt>
                      <c:pt idx="659">
                        <c:v>11.417235341183577</c:v>
                      </c:pt>
                      <c:pt idx="660">
                        <c:v>11.4367488437123</c:v>
                      </c:pt>
                      <c:pt idx="661">
                        <c:v>11.456263118961358</c:v>
                      </c:pt>
                      <c:pt idx="662">
                        <c:v>11.475776621490079</c:v>
                      </c:pt>
                      <c:pt idx="663">
                        <c:v>11.495290896739137</c:v>
                      </c:pt>
                      <c:pt idx="664">
                        <c:v>11.514804399267858</c:v>
                      </c:pt>
                      <c:pt idx="665">
                        <c:v>11.534318674516914</c:v>
                      </c:pt>
                      <c:pt idx="666">
                        <c:v>11.553832177045635</c:v>
                      </c:pt>
                      <c:pt idx="667">
                        <c:v>11.573346452294695</c:v>
                      </c:pt>
                      <c:pt idx="668">
                        <c:v>11.592859954823416</c:v>
                      </c:pt>
                      <c:pt idx="669">
                        <c:v>11.612374230072472</c:v>
                      </c:pt>
                      <c:pt idx="670">
                        <c:v>11.631887732601193</c:v>
                      </c:pt>
                      <c:pt idx="671">
                        <c:v>11.651402007850253</c:v>
                      </c:pt>
                      <c:pt idx="672">
                        <c:v>11.670915510378972</c:v>
                      </c:pt>
                      <c:pt idx="673">
                        <c:v>11.69042978562803</c:v>
                      </c:pt>
                      <c:pt idx="674">
                        <c:v>11.709943288156751</c:v>
                      </c:pt>
                      <c:pt idx="675">
                        <c:v>11.729457563405809</c:v>
                      </c:pt>
                      <c:pt idx="676">
                        <c:v>11.74897106593453</c:v>
                      </c:pt>
                      <c:pt idx="677">
                        <c:v>11.768485341183588</c:v>
                      </c:pt>
                      <c:pt idx="678">
                        <c:v>11.787998843712309</c:v>
                      </c:pt>
                      <c:pt idx="679">
                        <c:v>11.807513118961367</c:v>
                      </c:pt>
                      <c:pt idx="680">
                        <c:v>11.827026621490088</c:v>
                      </c:pt>
                      <c:pt idx="681">
                        <c:v>11.846540896739144</c:v>
                      </c:pt>
                      <c:pt idx="682">
                        <c:v>11.866054399267867</c:v>
                      </c:pt>
                      <c:pt idx="683">
                        <c:v>11.885568674516925</c:v>
                      </c:pt>
                      <c:pt idx="684">
                        <c:v>11.905082177045646</c:v>
                      </c:pt>
                      <c:pt idx="685">
                        <c:v>11.924596452294704</c:v>
                      </c:pt>
                      <c:pt idx="686">
                        <c:v>11.944109954823425</c:v>
                      </c:pt>
                      <c:pt idx="687">
                        <c:v>11.963624230072481</c:v>
                      </c:pt>
                      <c:pt idx="688">
                        <c:v>11.983137732601202</c:v>
                      </c:pt>
                      <c:pt idx="689">
                        <c:v>12.002652007850262</c:v>
                      </c:pt>
                      <c:pt idx="690">
                        <c:v>12.022165510378983</c:v>
                      </c:pt>
                      <c:pt idx="691">
                        <c:v>12.041679785628039</c:v>
                      </c:pt>
                      <c:pt idx="692">
                        <c:v>12.06119328815676</c:v>
                      </c:pt>
                      <c:pt idx="693">
                        <c:v>12.08070756340582</c:v>
                      </c:pt>
                      <c:pt idx="694">
                        <c:v>12.100221065934539</c:v>
                      </c:pt>
                      <c:pt idx="695">
                        <c:v>12.119735341183597</c:v>
                      </c:pt>
                      <c:pt idx="696">
                        <c:v>12.139248843712318</c:v>
                      </c:pt>
                      <c:pt idx="697">
                        <c:v>12.158763118961376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Non_Linear_Model!$H$3:$H$700</c15:sqref>
                        </c15:formulaRef>
                      </c:ext>
                    </c:extLst>
                    <c:numCache>
                      <c:formatCode>General</c:formatCode>
                      <c:ptCount val="698"/>
                      <c:pt idx="0">
                        <c:v>0</c:v>
                      </c:pt>
                      <c:pt idx="1">
                        <c:v>3.580140833826337</c:v>
                      </c:pt>
                      <c:pt idx="2">
                        <c:v>7.1597957805074044</c:v>
                      </c:pt>
                      <c:pt idx="3">
                        <c:v>10.738884000508598</c:v>
                      </c:pt>
                      <c:pt idx="4">
                        <c:v>14.31700094431139</c:v>
                      </c:pt>
                      <c:pt idx="5">
                        <c:v>17.893823399763189</c:v>
                      </c:pt>
                      <c:pt idx="6">
                        <c:v>21.469028622671399</c:v>
                      </c:pt>
                      <c:pt idx="7">
                        <c:v>25.042294453097874</c:v>
                      </c:pt>
                      <c:pt idx="8">
                        <c:v>28.613299431238264</c:v>
                      </c:pt>
                      <c:pt idx="9">
                        <c:v>32.181722912750999</c:v>
                      </c:pt>
                      <c:pt idx="10">
                        <c:v>35.747245183472408</c:v>
                      </c:pt>
                      <c:pt idx="11">
                        <c:v>39.309547573390986</c:v>
                      </c:pt>
                      <c:pt idx="12">
                        <c:v>42.868312569859675</c:v>
                      </c:pt>
                      <c:pt idx="13">
                        <c:v>46.423223929908531</c:v>
                      </c:pt>
                      <c:pt idx="14">
                        <c:v>49.973966791583727</c:v>
                      </c:pt>
                      <c:pt idx="15">
                        <c:v>53.520227784270517</c:v>
                      </c:pt>
                      <c:pt idx="16">
                        <c:v>57.061695137862479</c:v>
                      </c:pt>
                      <c:pt idx="17">
                        <c:v>60.598058790703313</c:v>
                      </c:pt>
                      <c:pt idx="18">
                        <c:v>64.12901049626889</c:v>
                      </c:pt>
                      <c:pt idx="19">
                        <c:v>67.65424392850565</c:v>
                      </c:pt>
                      <c:pt idx="20">
                        <c:v>71.173454785686701</c:v>
                      </c:pt>
                      <c:pt idx="21">
                        <c:v>74.686340892807692</c:v>
                      </c:pt>
                      <c:pt idx="22">
                        <c:v>78.192602302332133</c:v>
                      </c:pt>
                      <c:pt idx="23">
                        <c:v>81.691941393348017</c:v>
                      </c:pt>
                      <c:pt idx="24">
                        <c:v>85.184062969000308</c:v>
                      </c:pt>
                      <c:pt idx="25">
                        <c:v>88.668674352081993</c:v>
                      </c:pt>
                      <c:pt idx="26">
                        <c:v>92.145485478856557</c:v>
                      </c:pt>
                      <c:pt idx="27">
                        <c:v>93.000000000000028</c:v>
                      </c:pt>
                      <c:pt idx="28">
                        <c:v>93.287198630472304</c:v>
                      </c:pt>
                      <c:pt idx="29">
                        <c:v>95.622617944219726</c:v>
                      </c:pt>
                      <c:pt idx="30">
                        <c:v>97.952399869320672</c:v>
                      </c:pt>
                      <c:pt idx="31">
                        <c:v>100.27642116293795</c:v>
                      </c:pt>
                      <c:pt idx="32">
                        <c:v>102.59455990200237</c:v>
                      </c:pt>
                      <c:pt idx="33">
                        <c:v>104.9066955059662</c:v>
                      </c:pt>
                      <c:pt idx="34">
                        <c:v>107.21270875887173</c:v>
                      </c:pt>
                      <c:pt idx="35">
                        <c:v>109.51248183082609</c:v>
                      </c:pt>
                      <c:pt idx="36">
                        <c:v>111.80589829886097</c:v>
                      </c:pt>
                      <c:pt idx="37">
                        <c:v>114.09284316709437</c:v>
                      </c:pt>
                      <c:pt idx="38">
                        <c:v>116.37320288623583</c:v>
                      </c:pt>
                      <c:pt idx="39">
                        <c:v>118.64686537247854</c:v>
                      </c:pt>
                      <c:pt idx="40">
                        <c:v>120.91372002569247</c:v>
                      </c:pt>
                      <c:pt idx="41">
                        <c:v>123.1736577469502</c:v>
                      </c:pt>
                      <c:pt idx="42">
                        <c:v>125.42657095538674</c:v>
                      </c:pt>
                      <c:pt idx="43">
                        <c:v>127.67235360438195</c:v>
                      </c:pt>
                      <c:pt idx="44">
                        <c:v>129.91090119709736</c:v>
                      </c:pt>
                      <c:pt idx="45">
                        <c:v>132.14211080127177</c:v>
                      </c:pt>
                      <c:pt idx="46">
                        <c:v>134.36588106338164</c:v>
                      </c:pt>
                      <c:pt idx="47">
                        <c:v>136.00000000000011</c:v>
                      </c:pt>
                      <c:pt idx="48">
                        <c:v>137.21721433255971</c:v>
                      </c:pt>
                      <c:pt idx="49">
                        <c:v>138.60101885200706</c:v>
                      </c:pt>
                      <c:pt idx="50">
                        <c:v>139.97998428553714</c:v>
                      </c:pt>
                      <c:pt idx="51">
                        <c:v>141.35407966303487</c:v>
                      </c:pt>
                      <c:pt idx="52">
                        <c:v>142.72327463117799</c:v>
                      </c:pt>
                      <c:pt idx="53">
                        <c:v>144.08753945358981</c:v>
                      </c:pt>
                      <c:pt idx="54">
                        <c:v>145.44684501093658</c:v>
                      </c:pt>
                      <c:pt idx="55">
                        <c:v>146.8011628008735</c:v>
                      </c:pt>
                      <c:pt idx="56">
                        <c:v>148.15046493781313</c:v>
                      </c:pt>
                      <c:pt idx="57">
                        <c:v>149.49472415257412</c:v>
                      </c:pt>
                      <c:pt idx="58">
                        <c:v>150.83391379188487</c:v>
                      </c:pt>
                      <c:pt idx="59">
                        <c:v>152.16800781772986</c:v>
                      </c:pt>
                      <c:pt idx="60">
                        <c:v>153.49698080661435</c:v>
                      </c:pt>
                      <c:pt idx="61">
                        <c:v>154.82080794866812</c:v>
                      </c:pt>
                      <c:pt idx="62">
                        <c:v>156.13946504657707</c:v>
                      </c:pt>
                      <c:pt idx="63">
                        <c:v>157.45292851444779</c:v>
                      </c:pt>
                      <c:pt idx="64">
                        <c:v>158.76117537650808</c:v>
                      </c:pt>
                      <c:pt idx="65">
                        <c:v>160.06418326568945</c:v>
                      </c:pt>
                      <c:pt idx="66">
                        <c:v>161.36193042207944</c:v>
                      </c:pt>
                      <c:pt idx="67">
                        <c:v>162.65439569126031</c:v>
                      </c:pt>
                      <c:pt idx="68">
                        <c:v>163.94155852252396</c:v>
                      </c:pt>
                      <c:pt idx="69">
                        <c:v>165.22339896697363</c:v>
                      </c:pt>
                      <c:pt idx="70">
                        <c:v>166.49989767548183</c:v>
                      </c:pt>
                      <c:pt idx="71">
                        <c:v>167.77103589654251</c:v>
                      </c:pt>
                      <c:pt idx="72">
                        <c:v>169.03679547407009</c:v>
                      </c:pt>
                      <c:pt idx="73">
                        <c:v>170.29715884497762</c:v>
                      </c:pt>
                      <c:pt idx="74">
                        <c:v>171.55210903673671</c:v>
                      </c:pt>
                      <c:pt idx="75">
                        <c:v>172.80162966481174</c:v>
                      </c:pt>
                      <c:pt idx="76">
                        <c:v>174.04570492993807</c:v>
                      </c:pt>
                      <c:pt idx="77">
                        <c:v>175.28431961534559</c:v>
                      </c:pt>
                      <c:pt idx="78">
                        <c:v>176.51745908389668</c:v>
                      </c:pt>
                      <c:pt idx="79">
                        <c:v>177.74510927509806</c:v>
                      </c:pt>
                      <c:pt idx="80">
                        <c:v>178.96725670197833</c:v>
                      </c:pt>
                      <c:pt idx="81">
                        <c:v>180.18388844794629</c:v>
                      </c:pt>
                      <c:pt idx="82">
                        <c:v>181.39499216353013</c:v>
                      </c:pt>
                      <c:pt idx="83">
                        <c:v>182.60055606297888</c:v>
                      </c:pt>
                      <c:pt idx="84">
                        <c:v>183.80056892083729</c:v>
                      </c:pt>
                      <c:pt idx="85">
                        <c:v>184.99502006842977</c:v>
                      </c:pt>
                      <c:pt idx="86">
                        <c:v>186.18389939022833</c:v>
                      </c:pt>
                      <c:pt idx="87">
                        <c:v>187.36719732014984</c:v>
                      </c:pt>
                      <c:pt idx="88">
                        <c:v>188.54490483778054</c:v>
                      </c:pt>
                      <c:pt idx="89">
                        <c:v>189.71701346453082</c:v>
                      </c:pt>
                      <c:pt idx="90">
                        <c:v>190.88351525971686</c:v>
                      </c:pt>
                      <c:pt idx="91">
                        <c:v>192.0444028165364</c:v>
                      </c:pt>
                      <c:pt idx="92">
                        <c:v>193.19966925800793</c:v>
                      </c:pt>
                      <c:pt idx="93">
                        <c:v>194.34930823284475</c:v>
                      </c:pt>
                      <c:pt idx="94">
                        <c:v>195.49331391121515</c:v>
                      </c:pt>
                      <c:pt idx="95">
                        <c:v>196.63168098051261</c:v>
                      </c:pt>
                      <c:pt idx="96">
                        <c:v>197.76440464100116</c:v>
                      </c:pt>
                      <c:pt idx="97">
                        <c:v>198.89148060143089</c:v>
                      </c:pt>
                      <c:pt idx="98">
                        <c:v>200.01290507459379</c:v>
                      </c:pt>
                      <c:pt idx="99">
                        <c:v>201.128674772804</c:v>
                      </c:pt>
                      <c:pt idx="100">
                        <c:v>202.23878690337941</c:v>
                      </c:pt>
                      <c:pt idx="101">
                        <c:v>203.34323916398554</c:v>
                      </c:pt>
                      <c:pt idx="102">
                        <c:v>204.44202973799602</c:v>
                      </c:pt>
                      <c:pt idx="103">
                        <c:v>204.99999999999994</c:v>
                      </c:pt>
                      <c:pt idx="104">
                        <c:v>205.4200904849196</c:v>
                      </c:pt>
                      <c:pt idx="105">
                        <c:v>206.23816233426203</c:v>
                      </c:pt>
                      <c:pt idx="106">
                        <c:v>207.05198098820853</c:v>
                      </c:pt>
                      <c:pt idx="107">
                        <c:v>207.86155190676172</c:v>
                      </c:pt>
                      <c:pt idx="108">
                        <c:v>208.66688078219187</c:v>
                      </c:pt>
                      <c:pt idx="109">
                        <c:v>209.46797353595156</c:v>
                      </c:pt>
                      <c:pt idx="110">
                        <c:v>210.26483631564844</c:v>
                      </c:pt>
                      <c:pt idx="111">
                        <c:v>211.05747549203102</c:v>
                      </c:pt>
                      <c:pt idx="112">
                        <c:v>211.84589765593097</c:v>
                      </c:pt>
                      <c:pt idx="113">
                        <c:v>212.63010961519913</c:v>
                      </c:pt>
                      <c:pt idx="114">
                        <c:v>213.41011839167314</c:v>
                      </c:pt>
                      <c:pt idx="115">
                        <c:v>214.18593121817446</c:v>
                      </c:pt>
                      <c:pt idx="116">
                        <c:v>214.95755553542838</c:v>
                      </c:pt>
                      <c:pt idx="117">
                        <c:v>215.72499898904556</c:v>
                      </c:pt>
                      <c:pt idx="118">
                        <c:v>216.48826942650925</c:v>
                      </c:pt>
                      <c:pt idx="119">
                        <c:v>217.24737489414571</c:v>
                      </c:pt>
                      <c:pt idx="120">
                        <c:v>218.00232363409813</c:v>
                      </c:pt>
                      <c:pt idx="121">
                        <c:v>218.75312408131953</c:v>
                      </c:pt>
                      <c:pt idx="122">
                        <c:v>219.49978486058004</c:v>
                      </c:pt>
                      <c:pt idx="123">
                        <c:v>220.24231478346104</c:v>
                      </c:pt>
                      <c:pt idx="124">
                        <c:v>220.98072284537048</c:v>
                      </c:pt>
                      <c:pt idx="125">
                        <c:v>221.71501822256445</c:v>
                      </c:pt>
                      <c:pt idx="126">
                        <c:v>222.44521026917684</c:v>
                      </c:pt>
                      <c:pt idx="127">
                        <c:v>223.17130851425205</c:v>
                      </c:pt>
                      <c:pt idx="128">
                        <c:v>223.89332265882035</c:v>
                      </c:pt>
                      <c:pt idx="129">
                        <c:v>224.61126257291139</c:v>
                      </c:pt>
                      <c:pt idx="130">
                        <c:v>225.32513829264784</c:v>
                      </c:pt>
                      <c:pt idx="131">
                        <c:v>226.03496001735439</c:v>
                      </c:pt>
                      <c:pt idx="132">
                        <c:v>226.74073810662409</c:v>
                      </c:pt>
                      <c:pt idx="133">
                        <c:v>227.4424830774233</c:v>
                      </c:pt>
                      <c:pt idx="134">
                        <c:v>228.14020560122094</c:v>
                      </c:pt>
                      <c:pt idx="135">
                        <c:v>228.83391650112597</c:v>
                      </c:pt>
                      <c:pt idx="136">
                        <c:v>229.52362674903728</c:v>
                      </c:pt>
                      <c:pt idx="137">
                        <c:v>230.20934746279715</c:v>
                      </c:pt>
                      <c:pt idx="138">
                        <c:v>230.89108990337579</c:v>
                      </c:pt>
                      <c:pt idx="139">
                        <c:v>231.5688654720575</c:v>
                      </c:pt>
                      <c:pt idx="140">
                        <c:v>232.24268570765958</c:v>
                      </c:pt>
                      <c:pt idx="141">
                        <c:v>232.91256228375119</c:v>
                      </c:pt>
                      <c:pt idx="142">
                        <c:v>233.57850700588446</c:v>
                      </c:pt>
                      <c:pt idx="143">
                        <c:v>234.24053180886816</c:v>
                      </c:pt>
                      <c:pt idx="144">
                        <c:v>234.89864875401727</c:v>
                      </c:pt>
                      <c:pt idx="145">
                        <c:v>235.55287002648356</c:v>
                      </c:pt>
                      <c:pt idx="146">
                        <c:v>236.20320793253561</c:v>
                      </c:pt>
                      <c:pt idx="147">
                        <c:v>236.84967489686102</c:v>
                      </c:pt>
                      <c:pt idx="148">
                        <c:v>237.49228345995417</c:v>
                      </c:pt>
                      <c:pt idx="149">
                        <c:v>238.13104627548356</c:v>
                      </c:pt>
                      <c:pt idx="150">
                        <c:v>238.76597610765518</c:v>
                      </c:pt>
                      <c:pt idx="151">
                        <c:v>239.39708582860018</c:v>
                      </c:pt>
                      <c:pt idx="152">
                        <c:v>240.0243884158298</c:v>
                      </c:pt>
                      <c:pt idx="153">
                        <c:v>240.64789694965154</c:v>
                      </c:pt>
                      <c:pt idx="154">
                        <c:v>241.26762461062191</c:v>
                      </c:pt>
                      <c:pt idx="155">
                        <c:v>241.88358467705433</c:v>
                      </c:pt>
                      <c:pt idx="156">
                        <c:v>242.4957905225105</c:v>
                      </c:pt>
                      <c:pt idx="157">
                        <c:v>243.1042556133124</c:v>
                      </c:pt>
                      <c:pt idx="158">
                        <c:v>243.70899350607826</c:v>
                      </c:pt>
                      <c:pt idx="159">
                        <c:v>244.31001784529562</c:v>
                      </c:pt>
                      <c:pt idx="160">
                        <c:v>244.90734236089423</c:v>
                      </c:pt>
                      <c:pt idx="161">
                        <c:v>245.50098086587977</c:v>
                      </c:pt>
                      <c:pt idx="162">
                        <c:v>246.00000000000034</c:v>
                      </c:pt>
                      <c:pt idx="163">
                        <c:v>246.41189706163391</c:v>
                      </c:pt>
                      <c:pt idx="164">
                        <c:v>246.8281545507173</c:v>
                      </c:pt>
                      <c:pt idx="165">
                        <c:v>247.24182328051151</c:v>
                      </c:pt>
                      <c:pt idx="166">
                        <c:v>247.65291505256684</c:v>
                      </c:pt>
                      <c:pt idx="167">
                        <c:v>248.06144167525716</c:v>
                      </c:pt>
                      <c:pt idx="168">
                        <c:v>248.46741496271605</c:v>
                      </c:pt>
                      <c:pt idx="169">
                        <c:v>248.87084673386013</c:v>
                      </c:pt>
                      <c:pt idx="170">
                        <c:v>249.27174881135554</c:v>
                      </c:pt>
                      <c:pt idx="171">
                        <c:v>249.67013302062921</c:v>
                      </c:pt>
                      <c:pt idx="172">
                        <c:v>250.0660111889066</c:v>
                      </c:pt>
                      <c:pt idx="173">
                        <c:v>250.45939514423097</c:v>
                      </c:pt>
                      <c:pt idx="174">
                        <c:v>250.85029671453785</c:v>
                      </c:pt>
                      <c:pt idx="175">
                        <c:v>251.2387277266925</c:v>
                      </c:pt>
                      <c:pt idx="176">
                        <c:v>251.62470000557056</c:v>
                      </c:pt>
                      <c:pt idx="177">
                        <c:v>252.00822537317291</c:v>
                      </c:pt>
                      <c:pt idx="178">
                        <c:v>252.38931564772034</c:v>
                      </c:pt>
                      <c:pt idx="179">
                        <c:v>252.76798264274015</c:v>
                      </c:pt>
                      <c:pt idx="180">
                        <c:v>253.14423816622985</c:v>
                      </c:pt>
                      <c:pt idx="181">
                        <c:v>253.51809401979469</c:v>
                      </c:pt>
                      <c:pt idx="182">
                        <c:v>253.88956199778897</c:v>
                      </c:pt>
                      <c:pt idx="183">
                        <c:v>254.25865388651042</c:v>
                      </c:pt>
                      <c:pt idx="184">
                        <c:v>254.62538146335595</c:v>
                      </c:pt>
                      <c:pt idx="185">
                        <c:v>254.98975649602411</c:v>
                      </c:pt>
                      <c:pt idx="186">
                        <c:v>255.3517907417216</c:v>
                      </c:pt>
                      <c:pt idx="187">
                        <c:v>255.71149594639022</c:v>
                      </c:pt>
                      <c:pt idx="188">
                        <c:v>256.06888384393778</c:v>
                      </c:pt>
                      <c:pt idx="189">
                        <c:v>256.42396615546301</c:v>
                      </c:pt>
                      <c:pt idx="190">
                        <c:v>256.77675458853736</c:v>
                      </c:pt>
                      <c:pt idx="191">
                        <c:v>257.12726083645839</c:v>
                      </c:pt>
                      <c:pt idx="192">
                        <c:v>257.47549657754166</c:v>
                      </c:pt>
                      <c:pt idx="193">
                        <c:v>257.8214734744007</c:v>
                      </c:pt>
                      <c:pt idx="194">
                        <c:v>258.16520317324904</c:v>
                      </c:pt>
                      <c:pt idx="195">
                        <c:v>258.50669730324108</c:v>
                      </c:pt>
                      <c:pt idx="196">
                        <c:v>258.84596747579661</c:v>
                      </c:pt>
                      <c:pt idx="197">
                        <c:v>259.18302528391524</c:v>
                      </c:pt>
                      <c:pt idx="198">
                        <c:v>259.5178823015396</c:v>
                      </c:pt>
                      <c:pt idx="199">
                        <c:v>259.85055008292471</c:v>
                      </c:pt>
                      <c:pt idx="200">
                        <c:v>260.18104016200505</c:v>
                      </c:pt>
                      <c:pt idx="201">
                        <c:v>260.50936405179255</c:v>
                      </c:pt>
                      <c:pt idx="202">
                        <c:v>260.83553324376624</c:v>
                      </c:pt>
                      <c:pt idx="203">
                        <c:v>261.15955920728624</c:v>
                      </c:pt>
                      <c:pt idx="204">
                        <c:v>261.4814533890098</c:v>
                      </c:pt>
                      <c:pt idx="205">
                        <c:v>261.80122721230555</c:v>
                      </c:pt>
                      <c:pt idx="206">
                        <c:v>262.11889207670413</c:v>
                      </c:pt>
                      <c:pt idx="207">
                        <c:v>262.43445935737105</c:v>
                      </c:pt>
                      <c:pt idx="208">
                        <c:v>262.7479404045456</c:v>
                      </c:pt>
                      <c:pt idx="209">
                        <c:v>263.05934654301956</c:v>
                      </c:pt>
                      <c:pt idx="210">
                        <c:v>263.36868907162079</c:v>
                      </c:pt>
                      <c:pt idx="211">
                        <c:v>263.6759792627044</c:v>
                      </c:pt>
                      <c:pt idx="212">
                        <c:v>263.98122836167272</c:v>
                      </c:pt>
                      <c:pt idx="213">
                        <c:v>264.2844475864747</c:v>
                      </c:pt>
                      <c:pt idx="214">
                        <c:v>264.58564812712194</c:v>
                      </c:pt>
                      <c:pt idx="215">
                        <c:v>264.8848411452409</c:v>
                      </c:pt>
                      <c:pt idx="216">
                        <c:v>265.18203777361708</c:v>
                      </c:pt>
                      <c:pt idx="217">
                        <c:v>265.4772491157234</c:v>
                      </c:pt>
                      <c:pt idx="218">
                        <c:v>265.77048624532102</c:v>
                      </c:pt>
                      <c:pt idx="219">
                        <c:v>266.06176020600805</c:v>
                      </c:pt>
                      <c:pt idx="220">
                        <c:v>266.35108201078782</c:v>
                      </c:pt>
                      <c:pt idx="221">
                        <c:v>266.63846264169501</c:v>
                      </c:pt>
                      <c:pt idx="222">
                        <c:v>266.92391304938843</c:v>
                      </c:pt>
                      <c:pt idx="223">
                        <c:v>267.2074441527605</c:v>
                      </c:pt>
                      <c:pt idx="224">
                        <c:v>267.48906683853437</c:v>
                      </c:pt>
                      <c:pt idx="225">
                        <c:v>267.76879196090192</c:v>
                      </c:pt>
                      <c:pt idx="226">
                        <c:v>268.04663034119</c:v>
                      </c:pt>
                      <c:pt idx="227">
                        <c:v>268.32259276748596</c:v>
                      </c:pt>
                      <c:pt idx="228">
                        <c:v>268.59668999428391</c:v>
                      </c:pt>
                      <c:pt idx="229">
                        <c:v>268.86893274216322</c:v>
                      </c:pt>
                      <c:pt idx="230">
                        <c:v>269.13933169743427</c:v>
                      </c:pt>
                      <c:pt idx="231">
                        <c:v>269.40789751185395</c:v>
                      </c:pt>
                      <c:pt idx="232">
                        <c:v>269.674640802304</c:v>
                      </c:pt>
                      <c:pt idx="233">
                        <c:v>269.93957215045737</c:v>
                      </c:pt>
                      <c:pt idx="234">
                        <c:v>270.20270210253017</c:v>
                      </c:pt>
                      <c:pt idx="235">
                        <c:v>270.46404116896412</c:v>
                      </c:pt>
                      <c:pt idx="236">
                        <c:v>270.72359982414588</c:v>
                      </c:pt>
                      <c:pt idx="237">
                        <c:v>270.98138850616283</c:v>
                      </c:pt>
                      <c:pt idx="238">
                        <c:v>271.23741761651843</c:v>
                      </c:pt>
                      <c:pt idx="239">
                        <c:v>271.49169751987154</c:v>
                      </c:pt>
                      <c:pt idx="240">
                        <c:v>271.74423854380467</c:v>
                      </c:pt>
                      <c:pt idx="241">
                        <c:v>271.99505097856354</c:v>
                      </c:pt>
                      <c:pt idx="242">
                        <c:v>272.24414507683736</c:v>
                      </c:pt>
                      <c:pt idx="243">
                        <c:v>272.49153105355123</c:v>
                      </c:pt>
                      <c:pt idx="244">
                        <c:v>272.73721908559764</c:v>
                      </c:pt>
                      <c:pt idx="245">
                        <c:v>272.9812193116453</c:v>
                      </c:pt>
                      <c:pt idx="246">
                        <c:v>273.22354183197228</c:v>
                      </c:pt>
                      <c:pt idx="247">
                        <c:v>273.46419670822576</c:v>
                      </c:pt>
                      <c:pt idx="248">
                        <c:v>273.70319396323924</c:v>
                      </c:pt>
                      <c:pt idx="249">
                        <c:v>273.94054358084111</c:v>
                      </c:pt>
                      <c:pt idx="250">
                        <c:v>274.17625550569176</c:v>
                      </c:pt>
                      <c:pt idx="251">
                        <c:v>274.41033964311305</c:v>
                      </c:pt>
                      <c:pt idx="252">
                        <c:v>274.64280585890896</c:v>
                      </c:pt>
                      <c:pt idx="253">
                        <c:v>274.87366397921107</c:v>
                      </c:pt>
                      <c:pt idx="254">
                        <c:v>275.10292379032398</c:v>
                      </c:pt>
                      <c:pt idx="255">
                        <c:v>275.33059503859511</c:v>
                      </c:pt>
                      <c:pt idx="256">
                        <c:v>275.55668743026803</c:v>
                      </c:pt>
                      <c:pt idx="257">
                        <c:v>275.78121063133227</c:v>
                      </c:pt>
                      <c:pt idx="258">
                        <c:v>276.00417426739676</c:v>
                      </c:pt>
                      <c:pt idx="259">
                        <c:v>276.22558792360064</c:v>
                      </c:pt>
                      <c:pt idx="260">
                        <c:v>276.44546114446661</c:v>
                      </c:pt>
                      <c:pt idx="261">
                        <c:v>276.66380343377489</c:v>
                      </c:pt>
                      <c:pt idx="262">
                        <c:v>276.88062425448987</c:v>
                      </c:pt>
                      <c:pt idx="263">
                        <c:v>277.09593302867876</c:v>
                      </c:pt>
                      <c:pt idx="264">
                        <c:v>277.30973913736938</c:v>
                      </c:pt>
                      <c:pt idx="265">
                        <c:v>277.52205192046432</c:v>
                      </c:pt>
                      <c:pt idx="266">
                        <c:v>277.73288067667619</c:v>
                      </c:pt>
                      <c:pt idx="267">
                        <c:v>277.94223466345818</c:v>
                      </c:pt>
                      <c:pt idx="268">
                        <c:v>278.15012309692304</c:v>
                      </c:pt>
                      <c:pt idx="269">
                        <c:v>278.35655515176126</c:v>
                      </c:pt>
                      <c:pt idx="270">
                        <c:v>278.56153996119252</c:v>
                      </c:pt>
                      <c:pt idx="271">
                        <c:v>278.76508661688428</c:v>
                      </c:pt>
                      <c:pt idx="272">
                        <c:v>278.96720416894351</c:v>
                      </c:pt>
                      <c:pt idx="273">
                        <c:v>279.1679016258193</c:v>
                      </c:pt>
                      <c:pt idx="274">
                        <c:v>279.36718795426594</c:v>
                      </c:pt>
                      <c:pt idx="275">
                        <c:v>279.56507207935528</c:v>
                      </c:pt>
                      <c:pt idx="276">
                        <c:v>279.761562884375</c:v>
                      </c:pt>
                      <c:pt idx="277">
                        <c:v>279.95666921081641</c:v>
                      </c:pt>
                      <c:pt idx="278">
                        <c:v>280.15039985836216</c:v>
                      </c:pt>
                      <c:pt idx="279">
                        <c:v>280.34276358486198</c:v>
                      </c:pt>
                      <c:pt idx="280">
                        <c:v>280.53376910632028</c:v>
                      </c:pt>
                      <c:pt idx="281">
                        <c:v>280.7234250968678</c:v>
                      </c:pt>
                      <c:pt idx="282">
                        <c:v>280.91174018875353</c:v>
                      </c:pt>
                      <c:pt idx="283">
                        <c:v>280.99999999999955</c:v>
                      </c:pt>
                      <c:pt idx="284">
                        <c:v>280.99999999999955</c:v>
                      </c:pt>
                      <c:pt idx="285">
                        <c:v>280.99999999999955</c:v>
                      </c:pt>
                      <c:pt idx="286">
                        <c:v>280.99999999999955</c:v>
                      </c:pt>
                      <c:pt idx="287">
                        <c:v>280.99999999999955</c:v>
                      </c:pt>
                      <c:pt idx="288">
                        <c:v>280.99999999999955</c:v>
                      </c:pt>
                      <c:pt idx="289">
                        <c:v>280.99999999999955</c:v>
                      </c:pt>
                      <c:pt idx="290">
                        <c:v>280.99999999999955</c:v>
                      </c:pt>
                      <c:pt idx="291">
                        <c:v>280.99999999999955</c:v>
                      </c:pt>
                      <c:pt idx="292">
                        <c:v>280.99999999999955</c:v>
                      </c:pt>
                      <c:pt idx="293">
                        <c:v>280.99999999999955</c:v>
                      </c:pt>
                      <c:pt idx="294">
                        <c:v>280.99999999999955</c:v>
                      </c:pt>
                      <c:pt idx="295">
                        <c:v>280.99999999999955</c:v>
                      </c:pt>
                      <c:pt idx="296">
                        <c:v>280.99999999999955</c:v>
                      </c:pt>
                      <c:pt idx="297">
                        <c:v>280.99999999999955</c:v>
                      </c:pt>
                      <c:pt idx="298">
                        <c:v>280.99999999999955</c:v>
                      </c:pt>
                      <c:pt idx="299">
                        <c:v>280.99999999999955</c:v>
                      </c:pt>
                      <c:pt idx="300">
                        <c:v>280.99999999999955</c:v>
                      </c:pt>
                      <c:pt idx="301">
                        <c:v>280.99999999999955</c:v>
                      </c:pt>
                      <c:pt idx="302">
                        <c:v>280.99999999999955</c:v>
                      </c:pt>
                      <c:pt idx="303">
                        <c:v>280.99999999999955</c:v>
                      </c:pt>
                      <c:pt idx="304">
                        <c:v>280.99999999999955</c:v>
                      </c:pt>
                      <c:pt idx="305">
                        <c:v>280.99999999999955</c:v>
                      </c:pt>
                      <c:pt idx="306">
                        <c:v>280.99999999999955</c:v>
                      </c:pt>
                      <c:pt idx="307">
                        <c:v>280.99999999999955</c:v>
                      </c:pt>
                      <c:pt idx="308">
                        <c:v>280.99999999999955</c:v>
                      </c:pt>
                      <c:pt idx="309">
                        <c:v>280.99999999999955</c:v>
                      </c:pt>
                      <c:pt idx="310">
                        <c:v>280.99999999999955</c:v>
                      </c:pt>
                      <c:pt idx="311">
                        <c:v>280.99999999999955</c:v>
                      </c:pt>
                      <c:pt idx="312">
                        <c:v>280.99999999999955</c:v>
                      </c:pt>
                      <c:pt idx="313">
                        <c:v>280.99999999999955</c:v>
                      </c:pt>
                      <c:pt idx="314">
                        <c:v>280.99999999999955</c:v>
                      </c:pt>
                      <c:pt idx="315">
                        <c:v>280.99999999999955</c:v>
                      </c:pt>
                      <c:pt idx="316">
                        <c:v>280.99999999999955</c:v>
                      </c:pt>
                      <c:pt idx="317">
                        <c:v>280.99999999999955</c:v>
                      </c:pt>
                      <c:pt idx="318">
                        <c:v>280.99999999999955</c:v>
                      </c:pt>
                      <c:pt idx="319">
                        <c:v>280.99999999999955</c:v>
                      </c:pt>
                      <c:pt idx="320">
                        <c:v>280.99999999999955</c:v>
                      </c:pt>
                      <c:pt idx="321">
                        <c:v>280.99999999999955</c:v>
                      </c:pt>
                      <c:pt idx="322">
                        <c:v>280.99999999999955</c:v>
                      </c:pt>
                      <c:pt idx="323">
                        <c:v>280.99999999999955</c:v>
                      </c:pt>
                      <c:pt idx="324">
                        <c:v>280.99999999999955</c:v>
                      </c:pt>
                      <c:pt idx="325">
                        <c:v>280.99999999999955</c:v>
                      </c:pt>
                      <c:pt idx="326">
                        <c:v>280.99999999999955</c:v>
                      </c:pt>
                      <c:pt idx="327">
                        <c:v>280.99999999999955</c:v>
                      </c:pt>
                      <c:pt idx="328">
                        <c:v>280.99999999999955</c:v>
                      </c:pt>
                      <c:pt idx="329">
                        <c:v>280.99999999999955</c:v>
                      </c:pt>
                      <c:pt idx="330">
                        <c:v>280.99999999999955</c:v>
                      </c:pt>
                      <c:pt idx="331">
                        <c:v>280.99999999999955</c:v>
                      </c:pt>
                      <c:pt idx="332">
                        <c:v>280.99999999999955</c:v>
                      </c:pt>
                      <c:pt idx="333">
                        <c:v>280.99999999999955</c:v>
                      </c:pt>
                      <c:pt idx="334">
                        <c:v>280.99999999999955</c:v>
                      </c:pt>
                      <c:pt idx="335">
                        <c:v>281.00000000000358</c:v>
                      </c:pt>
                      <c:pt idx="336">
                        <c:v>280.99999999999955</c:v>
                      </c:pt>
                      <c:pt idx="337">
                        <c:v>280.99999999999955</c:v>
                      </c:pt>
                      <c:pt idx="338">
                        <c:v>280.99999999999955</c:v>
                      </c:pt>
                      <c:pt idx="339">
                        <c:v>280.99999999999955</c:v>
                      </c:pt>
                      <c:pt idx="340">
                        <c:v>280.99999999999955</c:v>
                      </c:pt>
                      <c:pt idx="341">
                        <c:v>280.99999999999955</c:v>
                      </c:pt>
                      <c:pt idx="342">
                        <c:v>280.99999999999955</c:v>
                      </c:pt>
                      <c:pt idx="343">
                        <c:v>280.99999999999955</c:v>
                      </c:pt>
                      <c:pt idx="344">
                        <c:v>280.99999999999955</c:v>
                      </c:pt>
                      <c:pt idx="345">
                        <c:v>280.99999999999955</c:v>
                      </c:pt>
                      <c:pt idx="346">
                        <c:v>280.99999999999955</c:v>
                      </c:pt>
                      <c:pt idx="347">
                        <c:v>280.99999999999955</c:v>
                      </c:pt>
                      <c:pt idx="348">
                        <c:v>280.99999999999955</c:v>
                      </c:pt>
                      <c:pt idx="349">
                        <c:v>280.99999999999955</c:v>
                      </c:pt>
                      <c:pt idx="350">
                        <c:v>280.99999999999955</c:v>
                      </c:pt>
                      <c:pt idx="351">
                        <c:v>280.99999999999955</c:v>
                      </c:pt>
                      <c:pt idx="352">
                        <c:v>280.99999999999955</c:v>
                      </c:pt>
                      <c:pt idx="353">
                        <c:v>280.99999999999955</c:v>
                      </c:pt>
                      <c:pt idx="354">
                        <c:v>280.99999999999955</c:v>
                      </c:pt>
                      <c:pt idx="355">
                        <c:v>280.99999999999955</c:v>
                      </c:pt>
                      <c:pt idx="356">
                        <c:v>280.99999999999955</c:v>
                      </c:pt>
                      <c:pt idx="357">
                        <c:v>280.99999999999955</c:v>
                      </c:pt>
                      <c:pt idx="358">
                        <c:v>280.99999999999955</c:v>
                      </c:pt>
                      <c:pt idx="359">
                        <c:v>280.99999999999955</c:v>
                      </c:pt>
                      <c:pt idx="360">
                        <c:v>280.99999999999955</c:v>
                      </c:pt>
                      <c:pt idx="361">
                        <c:v>280.99999999999955</c:v>
                      </c:pt>
                      <c:pt idx="362">
                        <c:v>280.99999999999955</c:v>
                      </c:pt>
                      <c:pt idx="363">
                        <c:v>280.99999999999955</c:v>
                      </c:pt>
                      <c:pt idx="364">
                        <c:v>280.99999999999955</c:v>
                      </c:pt>
                      <c:pt idx="365">
                        <c:v>280.99999999999955</c:v>
                      </c:pt>
                      <c:pt idx="366">
                        <c:v>280.99999999999955</c:v>
                      </c:pt>
                      <c:pt idx="367">
                        <c:v>280.99999999999955</c:v>
                      </c:pt>
                      <c:pt idx="368">
                        <c:v>280.99999999999955</c:v>
                      </c:pt>
                      <c:pt idx="369">
                        <c:v>280.99999999999955</c:v>
                      </c:pt>
                      <c:pt idx="370">
                        <c:v>280.99999999999955</c:v>
                      </c:pt>
                      <c:pt idx="371">
                        <c:v>280.99999999999955</c:v>
                      </c:pt>
                      <c:pt idx="372">
                        <c:v>280.99999999999955</c:v>
                      </c:pt>
                      <c:pt idx="373">
                        <c:v>280.99999999999955</c:v>
                      </c:pt>
                      <c:pt idx="374">
                        <c:v>280.99999999999955</c:v>
                      </c:pt>
                      <c:pt idx="375">
                        <c:v>280.99999999999955</c:v>
                      </c:pt>
                      <c:pt idx="376">
                        <c:v>280.99999999999955</c:v>
                      </c:pt>
                      <c:pt idx="377">
                        <c:v>280.99999999999955</c:v>
                      </c:pt>
                      <c:pt idx="378">
                        <c:v>280.99999999999955</c:v>
                      </c:pt>
                      <c:pt idx="379">
                        <c:v>280.99999999999955</c:v>
                      </c:pt>
                      <c:pt idx="380">
                        <c:v>280.99999999999955</c:v>
                      </c:pt>
                      <c:pt idx="381">
                        <c:v>280.99999999999955</c:v>
                      </c:pt>
                      <c:pt idx="382">
                        <c:v>280.99999999999955</c:v>
                      </c:pt>
                      <c:pt idx="383">
                        <c:v>280.99999999999955</c:v>
                      </c:pt>
                      <c:pt idx="384">
                        <c:v>280.99999999999955</c:v>
                      </c:pt>
                      <c:pt idx="385">
                        <c:v>280.99999999999955</c:v>
                      </c:pt>
                      <c:pt idx="386">
                        <c:v>280.99999999999955</c:v>
                      </c:pt>
                      <c:pt idx="387">
                        <c:v>280.99999999999955</c:v>
                      </c:pt>
                      <c:pt idx="388">
                        <c:v>280.99999999999955</c:v>
                      </c:pt>
                      <c:pt idx="389">
                        <c:v>280.99999999999955</c:v>
                      </c:pt>
                      <c:pt idx="390">
                        <c:v>280.99999999999955</c:v>
                      </c:pt>
                      <c:pt idx="391">
                        <c:v>280.99999999999955</c:v>
                      </c:pt>
                      <c:pt idx="392">
                        <c:v>280.99999999999955</c:v>
                      </c:pt>
                      <c:pt idx="393">
                        <c:v>280.99999999999955</c:v>
                      </c:pt>
                      <c:pt idx="394">
                        <c:v>280.99999999999955</c:v>
                      </c:pt>
                      <c:pt idx="395">
                        <c:v>280.99999999999955</c:v>
                      </c:pt>
                      <c:pt idx="396">
                        <c:v>280.99999999999955</c:v>
                      </c:pt>
                      <c:pt idx="397">
                        <c:v>280.99999999999955</c:v>
                      </c:pt>
                      <c:pt idx="398">
                        <c:v>280.99999999999955</c:v>
                      </c:pt>
                      <c:pt idx="399">
                        <c:v>280.99999999999955</c:v>
                      </c:pt>
                      <c:pt idx="400">
                        <c:v>280.99999999999955</c:v>
                      </c:pt>
                      <c:pt idx="401">
                        <c:v>280.99999999999955</c:v>
                      </c:pt>
                      <c:pt idx="402">
                        <c:v>280.99999999999955</c:v>
                      </c:pt>
                      <c:pt idx="403">
                        <c:v>280.99999999999955</c:v>
                      </c:pt>
                      <c:pt idx="404">
                        <c:v>280.99999999999955</c:v>
                      </c:pt>
                      <c:pt idx="405">
                        <c:v>280.99999999999955</c:v>
                      </c:pt>
                      <c:pt idx="406">
                        <c:v>280.99999999999955</c:v>
                      </c:pt>
                      <c:pt idx="407">
                        <c:v>280.99999999999955</c:v>
                      </c:pt>
                      <c:pt idx="408">
                        <c:v>280.99999999999955</c:v>
                      </c:pt>
                      <c:pt idx="409">
                        <c:v>280.99999999999955</c:v>
                      </c:pt>
                      <c:pt idx="410">
                        <c:v>280.99999999999955</c:v>
                      </c:pt>
                      <c:pt idx="411">
                        <c:v>280.99999999999955</c:v>
                      </c:pt>
                      <c:pt idx="412">
                        <c:v>280.99999999999955</c:v>
                      </c:pt>
                      <c:pt idx="413">
                        <c:v>280.99999999999955</c:v>
                      </c:pt>
                      <c:pt idx="414">
                        <c:v>280.99999999999955</c:v>
                      </c:pt>
                      <c:pt idx="415">
                        <c:v>280.99999999999955</c:v>
                      </c:pt>
                      <c:pt idx="416">
                        <c:v>280.99999999999955</c:v>
                      </c:pt>
                      <c:pt idx="417">
                        <c:v>280.99999999999955</c:v>
                      </c:pt>
                      <c:pt idx="418">
                        <c:v>280.99999999999955</c:v>
                      </c:pt>
                      <c:pt idx="419">
                        <c:v>280.99999999999955</c:v>
                      </c:pt>
                      <c:pt idx="420">
                        <c:v>280.99999999999955</c:v>
                      </c:pt>
                      <c:pt idx="421">
                        <c:v>280.99999999999955</c:v>
                      </c:pt>
                      <c:pt idx="422">
                        <c:v>280.99999999999955</c:v>
                      </c:pt>
                      <c:pt idx="423">
                        <c:v>280.99999999999955</c:v>
                      </c:pt>
                      <c:pt idx="424">
                        <c:v>280.99999999999955</c:v>
                      </c:pt>
                      <c:pt idx="425">
                        <c:v>280.99999999999955</c:v>
                      </c:pt>
                      <c:pt idx="426">
                        <c:v>280.99999999999955</c:v>
                      </c:pt>
                      <c:pt idx="427">
                        <c:v>280.99999999999955</c:v>
                      </c:pt>
                      <c:pt idx="428">
                        <c:v>280.99999999999955</c:v>
                      </c:pt>
                      <c:pt idx="429">
                        <c:v>280.99999999999955</c:v>
                      </c:pt>
                      <c:pt idx="430">
                        <c:v>280.99999999999955</c:v>
                      </c:pt>
                      <c:pt idx="431">
                        <c:v>280.99999999999955</c:v>
                      </c:pt>
                      <c:pt idx="432">
                        <c:v>280.99999999999955</c:v>
                      </c:pt>
                      <c:pt idx="433">
                        <c:v>280.99999999999955</c:v>
                      </c:pt>
                      <c:pt idx="434">
                        <c:v>280.99999999999955</c:v>
                      </c:pt>
                      <c:pt idx="435">
                        <c:v>280.99999999999955</c:v>
                      </c:pt>
                      <c:pt idx="436">
                        <c:v>280.99999999999955</c:v>
                      </c:pt>
                      <c:pt idx="437">
                        <c:v>280.99999999999955</c:v>
                      </c:pt>
                      <c:pt idx="438">
                        <c:v>280.99999999999955</c:v>
                      </c:pt>
                      <c:pt idx="439">
                        <c:v>280.99999999999955</c:v>
                      </c:pt>
                      <c:pt idx="440">
                        <c:v>280.99999999999955</c:v>
                      </c:pt>
                      <c:pt idx="441">
                        <c:v>280.99999999999955</c:v>
                      </c:pt>
                      <c:pt idx="442">
                        <c:v>280.99999999999955</c:v>
                      </c:pt>
                      <c:pt idx="443">
                        <c:v>280.99999999999955</c:v>
                      </c:pt>
                      <c:pt idx="444">
                        <c:v>280.99999999999955</c:v>
                      </c:pt>
                      <c:pt idx="445">
                        <c:v>280.99999999999955</c:v>
                      </c:pt>
                      <c:pt idx="446">
                        <c:v>280.99999999999955</c:v>
                      </c:pt>
                      <c:pt idx="447">
                        <c:v>280.99999999999955</c:v>
                      </c:pt>
                      <c:pt idx="448">
                        <c:v>280.99999999999955</c:v>
                      </c:pt>
                      <c:pt idx="449">
                        <c:v>280.99999999999955</c:v>
                      </c:pt>
                      <c:pt idx="450">
                        <c:v>280.99999999999955</c:v>
                      </c:pt>
                      <c:pt idx="451">
                        <c:v>280.99999999999955</c:v>
                      </c:pt>
                      <c:pt idx="452">
                        <c:v>280.99999999999955</c:v>
                      </c:pt>
                      <c:pt idx="453">
                        <c:v>280.99999999999955</c:v>
                      </c:pt>
                      <c:pt idx="454">
                        <c:v>280.99999999999955</c:v>
                      </c:pt>
                      <c:pt idx="455">
                        <c:v>280.99999999999955</c:v>
                      </c:pt>
                      <c:pt idx="456">
                        <c:v>280.99999999999955</c:v>
                      </c:pt>
                      <c:pt idx="457">
                        <c:v>280.99999999999955</c:v>
                      </c:pt>
                      <c:pt idx="458">
                        <c:v>280.99999999999955</c:v>
                      </c:pt>
                      <c:pt idx="459">
                        <c:v>280.99999999999955</c:v>
                      </c:pt>
                      <c:pt idx="460">
                        <c:v>280.99999999999955</c:v>
                      </c:pt>
                      <c:pt idx="461">
                        <c:v>280.99999999999955</c:v>
                      </c:pt>
                      <c:pt idx="462">
                        <c:v>280.99999999999955</c:v>
                      </c:pt>
                      <c:pt idx="463">
                        <c:v>280.99999999999955</c:v>
                      </c:pt>
                      <c:pt idx="464">
                        <c:v>280.99999999999955</c:v>
                      </c:pt>
                      <c:pt idx="465">
                        <c:v>280.99999999999955</c:v>
                      </c:pt>
                      <c:pt idx="466">
                        <c:v>280.99999999999955</c:v>
                      </c:pt>
                      <c:pt idx="467">
                        <c:v>280.99999999999955</c:v>
                      </c:pt>
                      <c:pt idx="468">
                        <c:v>280.99999999999955</c:v>
                      </c:pt>
                      <c:pt idx="469">
                        <c:v>280.99999999999955</c:v>
                      </c:pt>
                      <c:pt idx="470">
                        <c:v>280.99999999999955</c:v>
                      </c:pt>
                      <c:pt idx="471">
                        <c:v>280.99999999999955</c:v>
                      </c:pt>
                      <c:pt idx="472">
                        <c:v>280.99999999999955</c:v>
                      </c:pt>
                      <c:pt idx="473">
                        <c:v>280.99999999999955</c:v>
                      </c:pt>
                      <c:pt idx="474">
                        <c:v>280.99999999999955</c:v>
                      </c:pt>
                      <c:pt idx="475">
                        <c:v>280.99999999999955</c:v>
                      </c:pt>
                      <c:pt idx="476">
                        <c:v>280.99999999999955</c:v>
                      </c:pt>
                      <c:pt idx="477">
                        <c:v>280.99999999999955</c:v>
                      </c:pt>
                      <c:pt idx="478">
                        <c:v>280.99999999999955</c:v>
                      </c:pt>
                      <c:pt idx="479">
                        <c:v>280.99999999999955</c:v>
                      </c:pt>
                      <c:pt idx="480">
                        <c:v>280.99999999999955</c:v>
                      </c:pt>
                      <c:pt idx="481">
                        <c:v>280.99999999999955</c:v>
                      </c:pt>
                      <c:pt idx="482">
                        <c:v>280.99999999999955</c:v>
                      </c:pt>
                      <c:pt idx="483">
                        <c:v>280.99999999999955</c:v>
                      </c:pt>
                      <c:pt idx="484">
                        <c:v>280.99999999999955</c:v>
                      </c:pt>
                      <c:pt idx="485">
                        <c:v>280.99999999999955</c:v>
                      </c:pt>
                      <c:pt idx="486">
                        <c:v>280.99999999999955</c:v>
                      </c:pt>
                      <c:pt idx="487">
                        <c:v>280.99999999999955</c:v>
                      </c:pt>
                      <c:pt idx="488">
                        <c:v>280.99999999999955</c:v>
                      </c:pt>
                      <c:pt idx="489">
                        <c:v>280.99999999999955</c:v>
                      </c:pt>
                      <c:pt idx="490">
                        <c:v>280.99999999999955</c:v>
                      </c:pt>
                      <c:pt idx="491">
                        <c:v>280.99999999999955</c:v>
                      </c:pt>
                      <c:pt idx="492">
                        <c:v>280.99999999999955</c:v>
                      </c:pt>
                      <c:pt idx="493">
                        <c:v>280.99999999999955</c:v>
                      </c:pt>
                      <c:pt idx="494">
                        <c:v>280.99999999999955</c:v>
                      </c:pt>
                      <c:pt idx="495">
                        <c:v>280.99999999999955</c:v>
                      </c:pt>
                      <c:pt idx="496">
                        <c:v>280.99999999999955</c:v>
                      </c:pt>
                      <c:pt idx="497">
                        <c:v>280.99999999999955</c:v>
                      </c:pt>
                      <c:pt idx="498">
                        <c:v>280.99999999999955</c:v>
                      </c:pt>
                      <c:pt idx="499">
                        <c:v>280.99999999999955</c:v>
                      </c:pt>
                      <c:pt idx="500">
                        <c:v>280.99999999999955</c:v>
                      </c:pt>
                      <c:pt idx="501">
                        <c:v>280.99999999999955</c:v>
                      </c:pt>
                      <c:pt idx="502">
                        <c:v>280.99999999999955</c:v>
                      </c:pt>
                      <c:pt idx="503">
                        <c:v>280.99999999999955</c:v>
                      </c:pt>
                      <c:pt idx="504">
                        <c:v>280.99999999999955</c:v>
                      </c:pt>
                      <c:pt idx="505">
                        <c:v>280.99999999999955</c:v>
                      </c:pt>
                      <c:pt idx="506">
                        <c:v>280.99999999999955</c:v>
                      </c:pt>
                      <c:pt idx="507">
                        <c:v>280.99999999999955</c:v>
                      </c:pt>
                      <c:pt idx="508">
                        <c:v>280.99999999999955</c:v>
                      </c:pt>
                      <c:pt idx="509">
                        <c:v>280.99999999999955</c:v>
                      </c:pt>
                      <c:pt idx="510">
                        <c:v>280.99999999999955</c:v>
                      </c:pt>
                      <c:pt idx="511">
                        <c:v>280.99999999999955</c:v>
                      </c:pt>
                      <c:pt idx="512">
                        <c:v>280.99999999999955</c:v>
                      </c:pt>
                      <c:pt idx="513">
                        <c:v>280.99999999999955</c:v>
                      </c:pt>
                      <c:pt idx="514">
                        <c:v>280.99999999999955</c:v>
                      </c:pt>
                      <c:pt idx="515">
                        <c:v>280.99999999999955</c:v>
                      </c:pt>
                      <c:pt idx="516">
                        <c:v>280.99999999999955</c:v>
                      </c:pt>
                      <c:pt idx="517">
                        <c:v>280.99999999999955</c:v>
                      </c:pt>
                      <c:pt idx="518">
                        <c:v>280.99999999999955</c:v>
                      </c:pt>
                      <c:pt idx="519">
                        <c:v>280.99999999999955</c:v>
                      </c:pt>
                      <c:pt idx="520">
                        <c:v>280.99999999999955</c:v>
                      </c:pt>
                      <c:pt idx="521">
                        <c:v>280.99999999999955</c:v>
                      </c:pt>
                      <c:pt idx="522">
                        <c:v>280.99999999999955</c:v>
                      </c:pt>
                      <c:pt idx="523">
                        <c:v>280.99999999999955</c:v>
                      </c:pt>
                      <c:pt idx="524">
                        <c:v>280.99999999999955</c:v>
                      </c:pt>
                      <c:pt idx="525">
                        <c:v>280.99999999999955</c:v>
                      </c:pt>
                      <c:pt idx="526">
                        <c:v>280.99999999999955</c:v>
                      </c:pt>
                      <c:pt idx="527">
                        <c:v>280.99999999999955</c:v>
                      </c:pt>
                      <c:pt idx="528">
                        <c:v>280.99999999999955</c:v>
                      </c:pt>
                      <c:pt idx="529">
                        <c:v>280.99999999999955</c:v>
                      </c:pt>
                      <c:pt idx="530">
                        <c:v>280.99999999999955</c:v>
                      </c:pt>
                      <c:pt idx="531">
                        <c:v>280.99999999999955</c:v>
                      </c:pt>
                      <c:pt idx="532">
                        <c:v>280.99999999999955</c:v>
                      </c:pt>
                      <c:pt idx="533">
                        <c:v>280.99999999999955</c:v>
                      </c:pt>
                      <c:pt idx="534">
                        <c:v>280.99999999999955</c:v>
                      </c:pt>
                      <c:pt idx="535">
                        <c:v>280.99999999999955</c:v>
                      </c:pt>
                      <c:pt idx="536">
                        <c:v>280.99999999999955</c:v>
                      </c:pt>
                      <c:pt idx="537">
                        <c:v>280.99999999999955</c:v>
                      </c:pt>
                      <c:pt idx="538">
                        <c:v>280.99999999999955</c:v>
                      </c:pt>
                      <c:pt idx="539">
                        <c:v>280.99999999999955</c:v>
                      </c:pt>
                      <c:pt idx="540">
                        <c:v>280.99999999999955</c:v>
                      </c:pt>
                      <c:pt idx="541">
                        <c:v>280.99999999999955</c:v>
                      </c:pt>
                      <c:pt idx="542">
                        <c:v>280.99999999999955</c:v>
                      </c:pt>
                      <c:pt idx="543">
                        <c:v>280.99999999999955</c:v>
                      </c:pt>
                      <c:pt idx="544">
                        <c:v>280.99999999999955</c:v>
                      </c:pt>
                      <c:pt idx="545">
                        <c:v>280.99999999999955</c:v>
                      </c:pt>
                      <c:pt idx="546">
                        <c:v>280.99999999999955</c:v>
                      </c:pt>
                      <c:pt idx="547">
                        <c:v>280.99999999999955</c:v>
                      </c:pt>
                      <c:pt idx="548">
                        <c:v>280.99999999999955</c:v>
                      </c:pt>
                      <c:pt idx="549">
                        <c:v>280.99999999999955</c:v>
                      </c:pt>
                      <c:pt idx="550">
                        <c:v>280.99999999999955</c:v>
                      </c:pt>
                      <c:pt idx="551">
                        <c:v>280.99999999999955</c:v>
                      </c:pt>
                      <c:pt idx="552">
                        <c:v>280.99999999999955</c:v>
                      </c:pt>
                      <c:pt idx="553">
                        <c:v>280.99999999999955</c:v>
                      </c:pt>
                      <c:pt idx="554">
                        <c:v>280.99999999999955</c:v>
                      </c:pt>
                      <c:pt idx="555">
                        <c:v>280.99999999999955</c:v>
                      </c:pt>
                      <c:pt idx="556">
                        <c:v>280.99999999999955</c:v>
                      </c:pt>
                      <c:pt idx="557">
                        <c:v>280.99999999999955</c:v>
                      </c:pt>
                      <c:pt idx="558">
                        <c:v>280.99999999999955</c:v>
                      </c:pt>
                      <c:pt idx="559">
                        <c:v>280.99999999999955</c:v>
                      </c:pt>
                      <c:pt idx="560">
                        <c:v>280.99999999999955</c:v>
                      </c:pt>
                      <c:pt idx="561">
                        <c:v>280.99999999999955</c:v>
                      </c:pt>
                      <c:pt idx="562">
                        <c:v>280.99999999999955</c:v>
                      </c:pt>
                      <c:pt idx="563">
                        <c:v>280.99999999999955</c:v>
                      </c:pt>
                      <c:pt idx="564">
                        <c:v>280.99999999999955</c:v>
                      </c:pt>
                      <c:pt idx="565">
                        <c:v>280.99999999999955</c:v>
                      </c:pt>
                      <c:pt idx="566">
                        <c:v>280.99999999999955</c:v>
                      </c:pt>
                      <c:pt idx="567">
                        <c:v>280.99999999999955</c:v>
                      </c:pt>
                      <c:pt idx="568">
                        <c:v>280.99999999999955</c:v>
                      </c:pt>
                      <c:pt idx="569">
                        <c:v>280.99999999999955</c:v>
                      </c:pt>
                      <c:pt idx="570">
                        <c:v>280.99999999999955</c:v>
                      </c:pt>
                      <c:pt idx="571">
                        <c:v>280.99999999999955</c:v>
                      </c:pt>
                      <c:pt idx="572">
                        <c:v>280.99999999999955</c:v>
                      </c:pt>
                      <c:pt idx="573">
                        <c:v>280.99999999999955</c:v>
                      </c:pt>
                      <c:pt idx="574">
                        <c:v>280.99999999999955</c:v>
                      </c:pt>
                      <c:pt idx="575">
                        <c:v>280.99999999999955</c:v>
                      </c:pt>
                      <c:pt idx="576">
                        <c:v>280.99999999999955</c:v>
                      </c:pt>
                      <c:pt idx="577">
                        <c:v>280.99999999999955</c:v>
                      </c:pt>
                      <c:pt idx="578">
                        <c:v>280.99999999999955</c:v>
                      </c:pt>
                      <c:pt idx="579">
                        <c:v>280.99999999999955</c:v>
                      </c:pt>
                      <c:pt idx="580">
                        <c:v>280.99999999999955</c:v>
                      </c:pt>
                      <c:pt idx="581">
                        <c:v>280.99999999999955</c:v>
                      </c:pt>
                      <c:pt idx="582">
                        <c:v>280.99999999999955</c:v>
                      </c:pt>
                      <c:pt idx="583">
                        <c:v>280.99999999999955</c:v>
                      </c:pt>
                      <c:pt idx="584">
                        <c:v>280.99999999999955</c:v>
                      </c:pt>
                      <c:pt idx="585">
                        <c:v>280.99999999999955</c:v>
                      </c:pt>
                      <c:pt idx="586">
                        <c:v>280.99999999999955</c:v>
                      </c:pt>
                      <c:pt idx="587">
                        <c:v>280.99999999999955</c:v>
                      </c:pt>
                      <c:pt idx="588">
                        <c:v>280.99999999999955</c:v>
                      </c:pt>
                      <c:pt idx="589">
                        <c:v>280.99999999999955</c:v>
                      </c:pt>
                      <c:pt idx="590">
                        <c:v>280.99999999999955</c:v>
                      </c:pt>
                      <c:pt idx="591">
                        <c:v>280.99999999999955</c:v>
                      </c:pt>
                      <c:pt idx="592">
                        <c:v>280.99999999999955</c:v>
                      </c:pt>
                      <c:pt idx="593">
                        <c:v>280.99999999999955</c:v>
                      </c:pt>
                      <c:pt idx="594">
                        <c:v>280.99999999999955</c:v>
                      </c:pt>
                      <c:pt idx="595">
                        <c:v>280.99999999999955</c:v>
                      </c:pt>
                      <c:pt idx="596">
                        <c:v>280.99999999999955</c:v>
                      </c:pt>
                      <c:pt idx="597">
                        <c:v>281.00000000000767</c:v>
                      </c:pt>
                      <c:pt idx="598">
                        <c:v>281.00000000000767</c:v>
                      </c:pt>
                      <c:pt idx="599">
                        <c:v>281.00000000000767</c:v>
                      </c:pt>
                      <c:pt idx="600">
                        <c:v>281.00000000000767</c:v>
                      </c:pt>
                      <c:pt idx="601">
                        <c:v>281.00000000000767</c:v>
                      </c:pt>
                      <c:pt idx="602">
                        <c:v>281.00000000000767</c:v>
                      </c:pt>
                      <c:pt idx="603">
                        <c:v>281.00000000000767</c:v>
                      </c:pt>
                      <c:pt idx="604">
                        <c:v>281.00000000000767</c:v>
                      </c:pt>
                      <c:pt idx="605">
                        <c:v>281.00000000000767</c:v>
                      </c:pt>
                      <c:pt idx="606">
                        <c:v>281.00000000000767</c:v>
                      </c:pt>
                      <c:pt idx="607">
                        <c:v>281.00000000000767</c:v>
                      </c:pt>
                      <c:pt idx="608">
                        <c:v>281.00000000000767</c:v>
                      </c:pt>
                      <c:pt idx="609">
                        <c:v>281.00000000000767</c:v>
                      </c:pt>
                      <c:pt idx="610">
                        <c:v>281.00000000000767</c:v>
                      </c:pt>
                      <c:pt idx="611">
                        <c:v>281.00000000000767</c:v>
                      </c:pt>
                      <c:pt idx="612">
                        <c:v>281.00000000000767</c:v>
                      </c:pt>
                      <c:pt idx="613">
                        <c:v>281.00000000000767</c:v>
                      </c:pt>
                      <c:pt idx="614">
                        <c:v>281.00000000000767</c:v>
                      </c:pt>
                      <c:pt idx="615">
                        <c:v>281.00000000000767</c:v>
                      </c:pt>
                      <c:pt idx="616">
                        <c:v>281.00000000000767</c:v>
                      </c:pt>
                      <c:pt idx="617">
                        <c:v>281.00000000000767</c:v>
                      </c:pt>
                      <c:pt idx="618">
                        <c:v>281.00000000000767</c:v>
                      </c:pt>
                      <c:pt idx="619">
                        <c:v>281.00000000000767</c:v>
                      </c:pt>
                      <c:pt idx="620">
                        <c:v>281.00000000000767</c:v>
                      </c:pt>
                      <c:pt idx="621">
                        <c:v>281.00000000000767</c:v>
                      </c:pt>
                      <c:pt idx="622">
                        <c:v>281.00000000000767</c:v>
                      </c:pt>
                      <c:pt idx="623">
                        <c:v>281.00000000000767</c:v>
                      </c:pt>
                      <c:pt idx="624">
                        <c:v>281.00000000000767</c:v>
                      </c:pt>
                      <c:pt idx="625">
                        <c:v>281.00000000000767</c:v>
                      </c:pt>
                      <c:pt idx="626">
                        <c:v>281.00000000000767</c:v>
                      </c:pt>
                      <c:pt idx="627">
                        <c:v>281.00000000000767</c:v>
                      </c:pt>
                      <c:pt idx="628">
                        <c:v>281.00000000000767</c:v>
                      </c:pt>
                      <c:pt idx="629">
                        <c:v>281.00000000000767</c:v>
                      </c:pt>
                      <c:pt idx="630">
                        <c:v>281.00000000000767</c:v>
                      </c:pt>
                      <c:pt idx="631">
                        <c:v>281.00000000000767</c:v>
                      </c:pt>
                      <c:pt idx="632">
                        <c:v>281.00000000000767</c:v>
                      </c:pt>
                      <c:pt idx="633">
                        <c:v>281.00000000000767</c:v>
                      </c:pt>
                      <c:pt idx="634">
                        <c:v>281.00000000000767</c:v>
                      </c:pt>
                      <c:pt idx="635">
                        <c:v>281.00000000000767</c:v>
                      </c:pt>
                      <c:pt idx="636">
                        <c:v>281.00000000000767</c:v>
                      </c:pt>
                      <c:pt idx="637">
                        <c:v>281.00000000000767</c:v>
                      </c:pt>
                      <c:pt idx="638">
                        <c:v>281.00000000000767</c:v>
                      </c:pt>
                      <c:pt idx="639">
                        <c:v>281.00000000000767</c:v>
                      </c:pt>
                      <c:pt idx="640">
                        <c:v>281.00000000000767</c:v>
                      </c:pt>
                      <c:pt idx="641">
                        <c:v>281.00000000000767</c:v>
                      </c:pt>
                      <c:pt idx="642">
                        <c:v>281.00000000000767</c:v>
                      </c:pt>
                      <c:pt idx="643">
                        <c:v>281.00000000000767</c:v>
                      </c:pt>
                      <c:pt idx="644">
                        <c:v>281.00000000000767</c:v>
                      </c:pt>
                      <c:pt idx="645">
                        <c:v>281.00000000000767</c:v>
                      </c:pt>
                      <c:pt idx="646">
                        <c:v>281.00000000000767</c:v>
                      </c:pt>
                      <c:pt idx="647">
                        <c:v>281.00000000000767</c:v>
                      </c:pt>
                      <c:pt idx="648">
                        <c:v>281.00000000000767</c:v>
                      </c:pt>
                      <c:pt idx="649">
                        <c:v>281.00000000000767</c:v>
                      </c:pt>
                      <c:pt idx="650">
                        <c:v>281.00000000000767</c:v>
                      </c:pt>
                      <c:pt idx="651">
                        <c:v>281.00000000000767</c:v>
                      </c:pt>
                      <c:pt idx="652">
                        <c:v>281.00000000000767</c:v>
                      </c:pt>
                      <c:pt idx="653">
                        <c:v>281.00000000000767</c:v>
                      </c:pt>
                      <c:pt idx="654">
                        <c:v>281.00000000000767</c:v>
                      </c:pt>
                      <c:pt idx="655">
                        <c:v>281.00000000000767</c:v>
                      </c:pt>
                      <c:pt idx="656">
                        <c:v>281.00000000000767</c:v>
                      </c:pt>
                      <c:pt idx="657">
                        <c:v>281.00000000000767</c:v>
                      </c:pt>
                      <c:pt idx="658">
                        <c:v>281.00000000000767</c:v>
                      </c:pt>
                      <c:pt idx="659">
                        <c:v>281.00000000000767</c:v>
                      </c:pt>
                      <c:pt idx="660">
                        <c:v>281.00000000000767</c:v>
                      </c:pt>
                      <c:pt idx="661">
                        <c:v>281.00000000000767</c:v>
                      </c:pt>
                      <c:pt idx="662">
                        <c:v>281.00000000000767</c:v>
                      </c:pt>
                      <c:pt idx="663">
                        <c:v>281.00000000000767</c:v>
                      </c:pt>
                      <c:pt idx="664">
                        <c:v>281.00000000000767</c:v>
                      </c:pt>
                      <c:pt idx="665">
                        <c:v>281.00000000000767</c:v>
                      </c:pt>
                      <c:pt idx="666">
                        <c:v>281.00000000000767</c:v>
                      </c:pt>
                      <c:pt idx="667">
                        <c:v>281.00000000000767</c:v>
                      </c:pt>
                      <c:pt idx="668">
                        <c:v>281.00000000000767</c:v>
                      </c:pt>
                      <c:pt idx="669">
                        <c:v>281.00000000000767</c:v>
                      </c:pt>
                      <c:pt idx="670">
                        <c:v>281.00000000000767</c:v>
                      </c:pt>
                      <c:pt idx="671">
                        <c:v>281.00000000000767</c:v>
                      </c:pt>
                      <c:pt idx="672">
                        <c:v>281.00000000000767</c:v>
                      </c:pt>
                      <c:pt idx="673">
                        <c:v>281.00000000000767</c:v>
                      </c:pt>
                      <c:pt idx="674">
                        <c:v>281.00000000000767</c:v>
                      </c:pt>
                      <c:pt idx="675">
                        <c:v>281.00000000000767</c:v>
                      </c:pt>
                      <c:pt idx="676">
                        <c:v>281.00000000000767</c:v>
                      </c:pt>
                      <c:pt idx="677">
                        <c:v>281.00000000000767</c:v>
                      </c:pt>
                      <c:pt idx="678">
                        <c:v>281.00000000000767</c:v>
                      </c:pt>
                      <c:pt idx="679">
                        <c:v>281.00000000000767</c:v>
                      </c:pt>
                      <c:pt idx="680">
                        <c:v>281.00000000000767</c:v>
                      </c:pt>
                      <c:pt idx="681">
                        <c:v>281.00000000000767</c:v>
                      </c:pt>
                      <c:pt idx="682">
                        <c:v>281.00000000000767</c:v>
                      </c:pt>
                      <c:pt idx="683">
                        <c:v>281.00000000000767</c:v>
                      </c:pt>
                      <c:pt idx="684">
                        <c:v>281.00000000000767</c:v>
                      </c:pt>
                      <c:pt idx="685">
                        <c:v>281.00000000000767</c:v>
                      </c:pt>
                      <c:pt idx="686">
                        <c:v>281.00000000000767</c:v>
                      </c:pt>
                      <c:pt idx="687">
                        <c:v>281.00000000000767</c:v>
                      </c:pt>
                      <c:pt idx="688">
                        <c:v>281.00000000000767</c:v>
                      </c:pt>
                      <c:pt idx="689">
                        <c:v>281.00000000000767</c:v>
                      </c:pt>
                      <c:pt idx="690">
                        <c:v>281.00000000000767</c:v>
                      </c:pt>
                      <c:pt idx="691">
                        <c:v>281.00000000000767</c:v>
                      </c:pt>
                      <c:pt idx="692">
                        <c:v>281.00000000000767</c:v>
                      </c:pt>
                      <c:pt idx="693">
                        <c:v>281.00000000000767</c:v>
                      </c:pt>
                      <c:pt idx="694">
                        <c:v>281.00000000000767</c:v>
                      </c:pt>
                      <c:pt idx="695">
                        <c:v>281.00000000000767</c:v>
                      </c:pt>
                      <c:pt idx="696">
                        <c:v>281.00000000000767</c:v>
                      </c:pt>
                      <c:pt idx="697">
                        <c:v>281.00000000000767</c:v>
                      </c:pt>
                    </c:numCache>
                  </c:numRef>
                </c:yVal>
                <c:smooth val="1"/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8-DEF7-4E32-9163-F35DF89ECB03}"/>
                  </c:ext>
                </c:extLst>
              </c15:ser>
            </c15:filteredScatterSeries>
            <c15:filteredScatterSeries>
              <c15:ser>
                <c:idx val="0"/>
                <c:order val="1"/>
                <c:tx>
                  <c:str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Linear_Model!$H$2</c15:sqref>
                        </c15:formulaRef>
                      </c:ext>
                    </c:extLst>
                    <c:strCache>
                      <c:ptCount val="1"/>
                      <c:pt idx="0">
                        <c:v>v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Linear_Model!$G$3:$G$483</c15:sqref>
                        </c15:formulaRef>
                      </c:ext>
                    </c:extLst>
                    <c:numCache>
                      <c:formatCode>General</c:formatCode>
                      <c:ptCount val="481"/>
                      <c:pt idx="0">
                        <c:v>0</c:v>
                      </c:pt>
                      <c:pt idx="1">
                        <c:v>6.6039924235077843E-5</c:v>
                      </c:pt>
                      <c:pt idx="2">
                        <c:v>2.6415771337900973E-4</c:v>
                      </c:pt>
                      <c:pt idx="3">
                        <c:v>5.9435138390028289E-4</c:v>
                      </c:pt>
                      <c:pt idx="4">
                        <c:v>1.056618952297173E-3</c:v>
                      </c:pt>
                      <c:pt idx="5">
                        <c:v>1.6509584350977442E-3</c:v>
                      </c:pt>
                      <c:pt idx="6">
                        <c:v>2.377367848859847E-3</c:v>
                      </c:pt>
                      <c:pt idx="7">
                        <c:v>3.2358452101711212E-3</c:v>
                      </c:pt>
                      <c:pt idx="8">
                        <c:v>4.2263885356489915E-3</c:v>
                      </c:pt>
                      <c:pt idx="9">
                        <c:v>5.3489958419406678E-3</c:v>
                      </c:pt>
                      <c:pt idx="10">
                        <c:v>6.6036651457231478E-3</c:v>
                      </c:pt>
                      <c:pt idx="11">
                        <c:v>7.9903944637032161E-3</c:v>
                      </c:pt>
                      <c:pt idx="12">
                        <c:v>9.5091818126174406E-3</c:v>
                      </c:pt>
                      <c:pt idx="13">
                        <c:v>1.1160025209232169E-2</c:v>
                      </c:pt>
                      <c:pt idx="14">
                        <c:v>1.2942922670343542E-2</c:v>
                      </c:pt>
                      <c:pt idx="15">
                        <c:v>1.4857872212777477E-2</c:v>
                      </c:pt>
                      <c:pt idx="16">
                        <c:v>1.690487185338967E-2</c:v>
                      </c:pt>
                      <c:pt idx="17">
                        <c:v>1.9083919609065612E-2</c:v>
                      </c:pt>
                      <c:pt idx="18">
                        <c:v>2.1395013496720568E-2</c:v>
                      </c:pt>
                      <c:pt idx="19">
                        <c:v>2.383815153329959E-2</c:v>
                      </c:pt>
                      <c:pt idx="20">
                        <c:v>2.641333173577751E-2</c:v>
                      </c:pt>
                      <c:pt idx="21">
                        <c:v>2.9120552121158935E-2</c:v>
                      </c:pt>
                      <c:pt idx="22">
                        <c:v>3.1959810706478256E-2</c:v>
                      </c:pt>
                      <c:pt idx="23">
                        <c:v>3.4931105508799652E-2</c:v>
                      </c:pt>
                      <c:pt idx="24">
                        <c:v>3.8034434545217058E-2</c:v>
                      </c:pt>
                      <c:pt idx="25">
                        <c:v>4.1269795832854221E-2</c:v>
                      </c:pt>
                      <c:pt idx="26">
                        <c:v>4.4637187388864644E-2</c:v>
                      </c:pt>
                      <c:pt idx="27">
                        <c:v>4.8136607230431616E-2</c:v>
                      </c:pt>
                      <c:pt idx="28">
                        <c:v>5.1768053374768197E-2</c:v>
                      </c:pt>
                      <c:pt idx="29">
                        <c:v>5.553152383911724E-2</c:v>
                      </c:pt>
                      <c:pt idx="30">
                        <c:v>5.942701664075134E-2</c:v>
                      </c:pt>
                      <c:pt idx="31">
                        <c:v>6.3454529796972928E-2</c:v>
                      </c:pt>
                      <c:pt idx="32">
                        <c:v>6.7614061325114147E-2</c:v>
                      </c:pt>
                      <c:pt idx="33">
                        <c:v>7.1905609242536944E-2</c:v>
                      </c:pt>
                      <c:pt idx="34">
                        <c:v>7.6329171566633075E-2</c:v>
                      </c:pt>
                      <c:pt idx="35">
                        <c:v>8.0884746314824021E-2</c:v>
                      </c:pt>
                      <c:pt idx="36">
                        <c:v>8.5572331504561047E-2</c:v>
                      </c:pt>
                      <c:pt idx="37">
                        <c:v>9.0391925153325198E-2</c:v>
                      </c:pt>
                      <c:pt idx="38">
                        <c:v>9.5343525278627259E-2</c:v>
                      </c:pt>
                      <c:pt idx="39">
                        <c:v>0.10042712989800787</c:v>
                      </c:pt>
                      <c:pt idx="40">
                        <c:v>0.10564273702903734</c:v>
                      </c:pt>
                      <c:pt idx="41">
                        <c:v>0.11099034468931586</c:v>
                      </c:pt>
                      <c:pt idx="42">
                        <c:v>0.11646995089647329</c:v>
                      </c:pt>
                      <c:pt idx="43">
                        <c:v>0.12208155366816932</c:v>
                      </c:pt>
                      <c:pt idx="44">
                        <c:v>0.12782515102209338</c:v>
                      </c:pt>
                      <c:pt idx="45">
                        <c:v>0.13370074097596471</c:v>
                      </c:pt>
                      <c:pt idx="46">
                        <c:v>0.13970832154753229</c:v>
                      </c:pt>
                      <c:pt idx="47">
                        <c:v>0.14584789075457485</c:v>
                      </c:pt>
                      <c:pt idx="48">
                        <c:v>0.15211944661490101</c:v>
                      </c:pt>
                      <c:pt idx="49">
                        <c:v>0.15852298714634896</c:v>
                      </c:pt>
                      <c:pt idx="50">
                        <c:v>0.16505851036678679</c:v>
                      </c:pt>
                      <c:pt idx="51">
                        <c:v>0.1716842540673649</c:v>
                      </c:pt>
                      <c:pt idx="52">
                        <c:v>0.17840021689316166</c:v>
                      </c:pt>
                      <c:pt idx="53">
                        <c:v>0.18520639748927567</c:v>
                      </c:pt>
                      <c:pt idx="54">
                        <c:v>0.1921027945008259</c:v>
                      </c:pt>
                      <c:pt idx="55">
                        <c:v>0.19908940657295174</c:v>
                      </c:pt>
                      <c:pt idx="56">
                        <c:v>0.20616623235081283</c:v>
                      </c:pt>
                      <c:pt idx="57">
                        <c:v>0.21333327047958922</c:v>
                      </c:pt>
                      <c:pt idx="58">
                        <c:v>0.22059051960448128</c:v>
                      </c:pt>
                      <c:pt idx="59">
                        <c:v>0.22793797837070981</c:v>
                      </c:pt>
                      <c:pt idx="60">
                        <c:v>0.2353756454235158</c:v>
                      </c:pt>
                      <c:pt idx="61">
                        <c:v>0.24290351940816077</c:v>
                      </c:pt>
                      <c:pt idx="62">
                        <c:v>0.25052159896992643</c:v>
                      </c:pt>
                      <c:pt idx="63">
                        <c:v>0.25822988275411496</c:v>
                      </c:pt>
                      <c:pt idx="64">
                        <c:v>0.26602836940604874</c:v>
                      </c:pt>
                      <c:pt idx="65">
                        <c:v>0.27391705757107054</c:v>
                      </c:pt>
                      <c:pt idx="66">
                        <c:v>0.28189594589454353</c:v>
                      </c:pt>
                      <c:pt idx="67">
                        <c:v>0.28996503302185123</c:v>
                      </c:pt>
                      <c:pt idx="68">
                        <c:v>0.29812431759839747</c:v>
                      </c:pt>
                      <c:pt idx="69">
                        <c:v>0.30637379826960648</c:v>
                      </c:pt>
                      <c:pt idx="70">
                        <c:v>0.31471347368092273</c:v>
                      </c:pt>
                      <c:pt idx="71">
                        <c:v>0.32314334247781101</c:v>
                      </c:pt>
                      <c:pt idx="72">
                        <c:v>0.33166340330575655</c:v>
                      </c:pt>
                      <c:pt idx="73">
                        <c:v>0.34027365481026495</c:v>
                      </c:pt>
                      <c:pt idx="74">
                        <c:v>0.34897409563686199</c:v>
                      </c:pt>
                      <c:pt idx="75">
                        <c:v>0.35776472443109403</c:v>
                      </c:pt>
                      <c:pt idx="76">
                        <c:v>0.36664553983852743</c:v>
                      </c:pt>
                      <c:pt idx="77">
                        <c:v>0.37561654050474919</c:v>
                      </c:pt>
                      <c:pt idx="78">
                        <c:v>0.38467772507536668</c:v>
                      </c:pt>
                      <c:pt idx="79">
                        <c:v>0.39382909219600737</c:v>
                      </c:pt>
                      <c:pt idx="80">
                        <c:v>0.40307064051231933</c:v>
                      </c:pt>
                      <c:pt idx="81">
                        <c:v>0.41240236866997054</c:v>
                      </c:pt>
                      <c:pt idx="82">
                        <c:v>0.42182427531464994</c:v>
                      </c:pt>
                      <c:pt idx="83">
                        <c:v>0.43133635909206619</c:v>
                      </c:pt>
                      <c:pt idx="84">
                        <c:v>0.44090821871884622</c:v>
                      </c:pt>
                      <c:pt idx="85">
                        <c:v>0.45053985329728269</c:v>
                      </c:pt>
                      <c:pt idx="86">
                        <c:v>0.46023126192968167</c:v>
                      </c:pt>
                      <c:pt idx="87">
                        <c:v>0.46998244371836256</c:v>
                      </c:pt>
                      <c:pt idx="88">
                        <c:v>0.47979339776565844</c:v>
                      </c:pt>
                      <c:pt idx="89">
                        <c:v>0.48966412317391572</c:v>
                      </c:pt>
                      <c:pt idx="90">
                        <c:v>0.49959461904549446</c:v>
                      </c:pt>
                      <c:pt idx="91">
                        <c:v>0.50958488448276806</c:v>
                      </c:pt>
                      <c:pt idx="92">
                        <c:v>0.5196349185881235</c:v>
                      </c:pt>
                      <c:pt idx="93">
                        <c:v>0.52974472046396115</c:v>
                      </c:pt>
                      <c:pt idx="94">
                        <c:v>0.53991428921269502</c:v>
                      </c:pt>
                      <c:pt idx="95">
                        <c:v>0.55014362393675242</c:v>
                      </c:pt>
                      <c:pt idx="96">
                        <c:v>0.56043272373857411</c:v>
                      </c:pt>
                      <c:pt idx="97">
                        <c:v>0.5707815877206146</c:v>
                      </c:pt>
                      <c:pt idx="98">
                        <c:v>0.5811902149853414</c:v>
                      </c:pt>
                      <c:pt idx="99">
                        <c:v>0.59165860463523612</c:v>
                      </c:pt>
                      <c:pt idx="100">
                        <c:v>0.60218675577279346</c:v>
                      </c:pt>
                      <c:pt idx="101">
                        <c:v>0.61277466750052167</c:v>
                      </c:pt>
                      <c:pt idx="102">
                        <c:v>0.62342233892094234</c:v>
                      </c:pt>
                      <c:pt idx="103">
                        <c:v>0.63412976913659069</c:v>
                      </c:pt>
                      <c:pt idx="104">
                        <c:v>0.6448969572500155</c:v>
                      </c:pt>
                      <c:pt idx="105">
                        <c:v>0.65572390236377887</c:v>
                      </c:pt>
                      <c:pt idx="106">
                        <c:v>0.66661060358045643</c:v>
                      </c:pt>
                      <c:pt idx="107">
                        <c:v>0.67755706000263749</c:v>
                      </c:pt>
                      <c:pt idx="108">
                        <c:v>0.68856327073292445</c:v>
                      </c:pt>
                      <c:pt idx="109">
                        <c:v>0.69962923487393369</c:v>
                      </c:pt>
                      <c:pt idx="110">
                        <c:v>0.71075495152829449</c:v>
                      </c:pt>
                      <c:pt idx="111">
                        <c:v>0.72194041979865009</c:v>
                      </c:pt>
                      <c:pt idx="112">
                        <c:v>0.73318563878765675</c:v>
                      </c:pt>
                      <c:pt idx="113">
                        <c:v>0.74449060759798447</c:v>
                      </c:pt>
                      <c:pt idx="114">
                        <c:v>0.7558553253323167</c:v>
                      </c:pt>
                      <c:pt idx="115">
                        <c:v>0.76727979109335065</c:v>
                      </c:pt>
                      <c:pt idx="116">
                        <c:v>0.77876400398379642</c:v>
                      </c:pt>
                      <c:pt idx="117">
                        <c:v>0.79030796310637796</c:v>
                      </c:pt>
                      <c:pt idx="118">
                        <c:v>0.80191166756383259</c:v>
                      </c:pt>
                      <c:pt idx="119">
                        <c:v>0.81357511645891134</c:v>
                      </c:pt>
                      <c:pt idx="120">
                        <c:v>0.82529830889437827</c:v>
                      </c:pt>
                      <c:pt idx="121">
                        <c:v>0.8370812439730112</c:v>
                      </c:pt>
                      <c:pt idx="122">
                        <c:v>0.84892392079760148</c:v>
                      </c:pt>
                      <c:pt idx="123">
                        <c:v>0.86082633847095391</c:v>
                      </c:pt>
                      <c:pt idx="124">
                        <c:v>0.87278849609588671</c:v>
                      </c:pt>
                      <c:pt idx="125">
                        <c:v>0.88481039277523188</c:v>
                      </c:pt>
                      <c:pt idx="126">
                        <c:v>0.89689202761183406</c:v>
                      </c:pt>
                      <c:pt idx="127">
                        <c:v>0.9090333997085519</c:v>
                      </c:pt>
                      <c:pt idx="128">
                        <c:v>0.92123450816825769</c:v>
                      </c:pt>
                      <c:pt idx="129">
                        <c:v>0.93349535209383683</c:v>
                      </c:pt>
                      <c:pt idx="130">
                        <c:v>0.94581593058818847</c:v>
                      </c:pt>
                      <c:pt idx="131">
                        <c:v>0.95819624275422532</c:v>
                      </c:pt>
                      <c:pt idx="132">
                        <c:v>0.97063628769487309</c:v>
                      </c:pt>
                      <c:pt idx="133">
                        <c:v>0.98313606451307145</c:v>
                      </c:pt>
                      <c:pt idx="134">
                        <c:v>0.99569557231177319</c:v>
                      </c:pt>
                      <c:pt idx="135">
                        <c:v>1.0083148101939448</c:v>
                      </c:pt>
                      <c:pt idx="136">
                        <c:v>1.0209937772625657</c:v>
                      </c:pt>
                      <c:pt idx="137">
                        <c:v>1.0337324726206301</c:v>
                      </c:pt>
                      <c:pt idx="138">
                        <c:v>1.0465308953711441</c:v>
                      </c:pt>
                      <c:pt idx="139">
                        <c:v>1.0593890446171284</c:v>
                      </c:pt>
                      <c:pt idx="140">
                        <c:v>1.0723069194616166</c:v>
                      </c:pt>
                      <c:pt idx="141">
                        <c:v>1.0852845190076559</c:v>
                      </c:pt>
                      <c:pt idx="142">
                        <c:v>1.0983218423583072</c:v>
                      </c:pt>
                      <c:pt idx="143">
                        <c:v>1.1114188886166443</c:v>
                      </c:pt>
                      <c:pt idx="144">
                        <c:v>1.1245756568857552</c:v>
                      </c:pt>
                      <c:pt idx="145">
                        <c:v>1.1377921462687408</c:v>
                      </c:pt>
                      <c:pt idx="146">
                        <c:v>1.1510683558687158</c:v>
                      </c:pt>
                      <c:pt idx="147">
                        <c:v>1.1644042847888083</c:v>
                      </c:pt>
                      <c:pt idx="148">
                        <c:v>1.1777999321321597</c:v>
                      </c:pt>
                      <c:pt idx="149">
                        <c:v>1.191255297001925</c:v>
                      </c:pt>
                      <c:pt idx="150">
                        <c:v>1.2047703785012729</c:v>
                      </c:pt>
                      <c:pt idx="151">
                        <c:v>1.218345175733385</c:v>
                      </c:pt>
                      <c:pt idx="152">
                        <c:v>1.2319796878014568</c:v>
                      </c:pt>
                      <c:pt idx="153">
                        <c:v>1.245673913808697</c:v>
                      </c:pt>
                      <c:pt idx="154">
                        <c:v>1.2594278528583287</c:v>
                      </c:pt>
                      <c:pt idx="155">
                        <c:v>1.2732415040535865</c:v>
                      </c:pt>
                      <c:pt idx="156">
                        <c:v>1.2871148664977206</c:v>
                      </c:pt>
                      <c:pt idx="157">
                        <c:v>1.3010479392939931</c:v>
                      </c:pt>
                      <c:pt idx="158">
                        <c:v>1.3150407215456805</c:v>
                      </c:pt>
                      <c:pt idx="159">
                        <c:v>1.329093212356073</c:v>
                      </c:pt>
                      <c:pt idx="160">
                        <c:v>1.3432054108284726</c:v>
                      </c:pt>
                      <c:pt idx="161">
                        <c:v>1.3573773160661966</c:v>
                      </c:pt>
                      <c:pt idx="162">
                        <c:v>1.3716089271725744</c:v>
                      </c:pt>
                      <c:pt idx="163">
                        <c:v>1.3859002432509502</c:v>
                      </c:pt>
                      <c:pt idx="164">
                        <c:v>1.4002412769545411</c:v>
                      </c:pt>
                      <c:pt idx="165">
                        <c:v>1.4146320275366928</c:v>
                      </c:pt>
                      <c:pt idx="166">
                        <c:v>1.4290724942507618</c:v>
                      </c:pt>
                      <c:pt idx="167">
                        <c:v>1.4435626763501173</c:v>
                      </c:pt>
                      <c:pt idx="168">
                        <c:v>1.4581025730881385</c:v>
                      </c:pt>
                      <c:pt idx="169">
                        <c:v>1.4726921837182163</c:v>
                      </c:pt>
                      <c:pt idx="170">
                        <c:v>1.4873315074937523</c:v>
                      </c:pt>
                      <c:pt idx="171">
                        <c:v>1.5020205436681604</c:v>
                      </c:pt>
                      <c:pt idx="172">
                        <c:v>1.5167592914948644</c:v>
                      </c:pt>
                      <c:pt idx="173">
                        <c:v>1.5315477502273003</c:v>
                      </c:pt>
                      <c:pt idx="174">
                        <c:v>1.5463859191189147</c:v>
                      </c:pt>
                      <c:pt idx="175">
                        <c:v>1.5612737974231659</c:v>
                      </c:pt>
                      <c:pt idx="176">
                        <c:v>1.5762113843935226</c:v>
                      </c:pt>
                      <c:pt idx="177">
                        <c:v>1.591198679283466</c:v>
                      </c:pt>
                      <c:pt idx="178">
                        <c:v>1.6062356813464873</c:v>
                      </c:pt>
                      <c:pt idx="179">
                        <c:v>1.6213223898360893</c:v>
                      </c:pt>
                      <c:pt idx="180">
                        <c:v>1.6364588040057861</c:v>
                      </c:pt>
                      <c:pt idx="181">
                        <c:v>1.6516449231091037</c:v>
                      </c:pt>
                      <c:pt idx="182">
                        <c:v>1.6668807463995781</c:v>
                      </c:pt>
                      <c:pt idx="183">
                        <c:v>1.6821662731307565</c:v>
                      </c:pt>
                      <c:pt idx="184">
                        <c:v>1.6975015025561986</c:v>
                      </c:pt>
                      <c:pt idx="185">
                        <c:v>1.7128864339294747</c:v>
                      </c:pt>
                      <c:pt idx="186">
                        <c:v>1.7283210665041653</c:v>
                      </c:pt>
                      <c:pt idx="187">
                        <c:v>1.7438053995338636</c:v>
                      </c:pt>
                      <c:pt idx="188">
                        <c:v>1.7593394322721729</c:v>
                      </c:pt>
                      <c:pt idx="189">
                        <c:v>1.7749231639727088</c:v>
                      </c:pt>
                      <c:pt idx="190">
                        <c:v>1.7905565938890966</c:v>
                      </c:pt>
                      <c:pt idx="191">
                        <c:v>1.8062397212749748</c:v>
                      </c:pt>
                      <c:pt idx="192">
                        <c:v>1.8219725453839917</c:v>
                      </c:pt>
                      <c:pt idx="193">
                        <c:v>1.8377550654698069</c:v>
                      </c:pt>
                      <c:pt idx="194">
                        <c:v>1.8535872807860916</c:v>
                      </c:pt>
                      <c:pt idx="195">
                        <c:v>1.8694691905865282</c:v>
                      </c:pt>
                      <c:pt idx="196">
                        <c:v>1.8854007941248097</c:v>
                      </c:pt>
                      <c:pt idx="197">
                        <c:v>1.9013820906546413</c:v>
                      </c:pt>
                      <c:pt idx="198">
                        <c:v>1.9174130794297384</c:v>
                      </c:pt>
                      <c:pt idx="199">
                        <c:v>1.9334937597038282</c:v>
                      </c:pt>
                      <c:pt idx="200">
                        <c:v>1.9496241307306492</c:v>
                      </c:pt>
                      <c:pt idx="201">
                        <c:v>1.9658041917639508</c:v>
                      </c:pt>
                      <c:pt idx="202">
                        <c:v>1.9820339420574939</c:v>
                      </c:pt>
                      <c:pt idx="203">
                        <c:v>1.9983133808650502</c:v>
                      </c:pt>
                      <c:pt idx="204">
                        <c:v>2.0146425074404024</c:v>
                      </c:pt>
                      <c:pt idx="205">
                        <c:v>2.0310213210373451</c:v>
                      </c:pt>
                      <c:pt idx="206">
                        <c:v>2.0474498209096845</c:v>
                      </c:pt>
                      <c:pt idx="207">
                        <c:v>2.0639280063112371</c:v>
                      </c:pt>
                      <c:pt idx="208">
                        <c:v>2.0804558764958303</c:v>
                      </c:pt>
                      <c:pt idx="209">
                        <c:v>2.0970334307173033</c:v>
                      </c:pt>
                      <c:pt idx="210">
                        <c:v>2.1136606682295063</c:v>
                      </c:pt>
                      <c:pt idx="211">
                        <c:v>2.1303375882863018</c:v>
                      </c:pt>
                      <c:pt idx="212">
                        <c:v>2.1470641901415619</c:v>
                      </c:pt>
                      <c:pt idx="213">
                        <c:v>2.1638404730491705</c:v>
                      </c:pt>
                      <c:pt idx="214">
                        <c:v>2.180666436263023</c:v>
                      </c:pt>
                      <c:pt idx="215">
                        <c:v>2.1975420790370248</c:v>
                      </c:pt>
                      <c:pt idx="216">
                        <c:v>2.2144674006250944</c:v>
                      </c:pt>
                      <c:pt idx="217">
                        <c:v>2.2314424002811606</c:v>
                      </c:pt>
                      <c:pt idx="218">
                        <c:v>2.2484670772591637</c:v>
                      </c:pt>
                      <c:pt idx="219">
                        <c:v>2.2655414308130553</c:v>
                      </c:pt>
                      <c:pt idx="220">
                        <c:v>2.2826654601967959</c:v>
                      </c:pt>
                      <c:pt idx="221">
                        <c:v>2.2998329453448787</c:v>
                      </c:pt>
                      <c:pt idx="222">
                        <c:v>2.3170438856046882</c:v>
                      </c:pt>
                      <c:pt idx="223">
                        <c:v>2.3342982803236221</c:v>
                      </c:pt>
                      <c:pt idx="224">
                        <c:v>2.3515961288490836</c:v>
                      </c:pt>
                      <c:pt idx="225">
                        <c:v>2.36893743052849</c:v>
                      </c:pt>
                      <c:pt idx="226">
                        <c:v>2.3863221847092655</c:v>
                      </c:pt>
                      <c:pt idx="227">
                        <c:v>2.4037503907388453</c:v>
                      </c:pt>
                      <c:pt idx="228">
                        <c:v>2.4212220479646738</c:v>
                      </c:pt>
                      <c:pt idx="229">
                        <c:v>2.4387371557342057</c:v>
                      </c:pt>
                      <c:pt idx="230">
                        <c:v>2.4562957133949048</c:v>
                      </c:pt>
                      <c:pt idx="231">
                        <c:v>2.4738977202942452</c:v>
                      </c:pt>
                      <c:pt idx="232">
                        <c:v>2.4915431757797117</c:v>
                      </c:pt>
                      <c:pt idx="233">
                        <c:v>2.5092320791987968</c:v>
                      </c:pt>
                      <c:pt idx="234">
                        <c:v>2.5269644298990044</c:v>
                      </c:pt>
                      <c:pt idx="235">
                        <c:v>2.5447402272278481</c:v>
                      </c:pt>
                      <c:pt idx="236">
                        <c:v>2.5625594705328503</c:v>
                      </c:pt>
                      <c:pt idx="237">
                        <c:v>2.5804221591615444</c:v>
                      </c:pt>
                      <c:pt idx="238">
                        <c:v>2.5983282924614732</c:v>
                      </c:pt>
                      <c:pt idx="239">
                        <c:v>2.6162778697801889</c:v>
                      </c:pt>
                      <c:pt idx="240">
                        <c:v>2.6342708904652543</c:v>
                      </c:pt>
                      <c:pt idx="241">
                        <c:v>2.6523073538642419</c:v>
                      </c:pt>
                      <c:pt idx="242">
                        <c:v>2.6703872593247331</c:v>
                      </c:pt>
                      <c:pt idx="243">
                        <c:v>2.6885106061943191</c:v>
                      </c:pt>
                      <c:pt idx="244">
                        <c:v>2.7066773938206024</c:v>
                      </c:pt>
                      <c:pt idx="245">
                        <c:v>2.7248876215511926</c:v>
                      </c:pt>
                      <c:pt idx="246">
                        <c:v>2.7431412887337125</c:v>
                      </c:pt>
                      <c:pt idx="247">
                        <c:v>2.7614383947157921</c:v>
                      </c:pt>
                      <c:pt idx="248">
                        <c:v>2.7797789388450713</c:v>
                      </c:pt>
                      <c:pt idx="249">
                        <c:v>2.7981629204692022</c:v>
                      </c:pt>
                      <c:pt idx="250">
                        <c:v>2.816590338935844</c:v>
                      </c:pt>
                      <c:pt idx="251">
                        <c:v>2.8350611935926677</c:v>
                      </c:pt>
                      <c:pt idx="252">
                        <c:v>2.8535754837873526</c:v>
                      </c:pt>
                      <c:pt idx="253">
                        <c:v>2.8721332088675884</c:v>
                      </c:pt>
                      <c:pt idx="254">
                        <c:v>2.8907343681810747</c:v>
                      </c:pt>
                      <c:pt idx="255">
                        <c:v>2.9093789610755203</c:v>
                      </c:pt>
                      <c:pt idx="256">
                        <c:v>2.9280669868986449</c:v>
                      </c:pt>
                      <c:pt idx="257">
                        <c:v>2.9467984449981763</c:v>
                      </c:pt>
                      <c:pt idx="258">
                        <c:v>2.9655733347218542</c:v>
                      </c:pt>
                      <c:pt idx="259">
                        <c:v>2.9843916554174266</c:v>
                      </c:pt>
                      <c:pt idx="260">
                        <c:v>3.0032534064326515</c:v>
                      </c:pt>
                      <c:pt idx="261">
                        <c:v>3.0221585871152969</c:v>
                      </c:pt>
                      <c:pt idx="262">
                        <c:v>3.0411071968131411</c:v>
                      </c:pt>
                      <c:pt idx="263">
                        <c:v>3.0600992348739711</c:v>
                      </c:pt>
                      <c:pt idx="264">
                        <c:v>3.0791347006455849</c:v>
                      </c:pt>
                      <c:pt idx="265">
                        <c:v>3.0982135934757893</c:v>
                      </c:pt>
                      <c:pt idx="266">
                        <c:v>3.117335912712401</c:v>
                      </c:pt>
                      <c:pt idx="267">
                        <c:v>3.136501657703247</c:v>
                      </c:pt>
                      <c:pt idx="268">
                        <c:v>3.1557108277961645</c:v>
                      </c:pt>
                      <c:pt idx="269">
                        <c:v>3.1749634223389989</c:v>
                      </c:pt>
                      <c:pt idx="270">
                        <c:v>3.1942594406796068</c:v>
                      </c:pt>
                      <c:pt idx="271">
                        <c:v>3.2135988821658539</c:v>
                      </c:pt>
                      <c:pt idx="272">
                        <c:v>3.232981746145617</c:v>
                      </c:pt>
                      <c:pt idx="273">
                        <c:v>3.2524080319667807</c:v>
                      </c:pt>
                      <c:pt idx="274">
                        <c:v>3.2718777389772411</c:v>
                      </c:pt>
                      <c:pt idx="275">
                        <c:v>3.2913908665249014</c:v>
                      </c:pt>
                      <c:pt idx="276">
                        <c:v>3.3109055167550183</c:v>
                      </c:pt>
                      <c:pt idx="277">
                        <c:v>3.3304186443026791</c:v>
                      </c:pt>
                      <c:pt idx="278">
                        <c:v>3.349933294532796</c:v>
                      </c:pt>
                      <c:pt idx="279">
                        <c:v>3.3694464220804563</c:v>
                      </c:pt>
                      <c:pt idx="280">
                        <c:v>3.3889610723105741</c:v>
                      </c:pt>
                      <c:pt idx="281">
                        <c:v>3.408474199858234</c:v>
                      </c:pt>
                      <c:pt idx="282">
                        <c:v>3.4279888500883517</c:v>
                      </c:pt>
                      <c:pt idx="283">
                        <c:v>3.4475019776360121</c:v>
                      </c:pt>
                      <c:pt idx="284">
                        <c:v>3.4670166278661294</c:v>
                      </c:pt>
                      <c:pt idx="285">
                        <c:v>3.4865297554137897</c:v>
                      </c:pt>
                      <c:pt idx="286">
                        <c:v>3.5060444056439071</c:v>
                      </c:pt>
                      <c:pt idx="287">
                        <c:v>3.5255575331915674</c:v>
                      </c:pt>
                      <c:pt idx="288">
                        <c:v>3.5450721834216852</c:v>
                      </c:pt>
                      <c:pt idx="289">
                        <c:v>3.5645853109693451</c:v>
                      </c:pt>
                      <c:pt idx="290">
                        <c:v>3.5840999611994624</c:v>
                      </c:pt>
                      <c:pt idx="291">
                        <c:v>3.6036130887471232</c:v>
                      </c:pt>
                      <c:pt idx="292">
                        <c:v>3.6231277389772401</c:v>
                      </c:pt>
                      <c:pt idx="293">
                        <c:v>3.6426408665249004</c:v>
                      </c:pt>
                      <c:pt idx="294">
                        <c:v>3.6621555167550177</c:v>
                      </c:pt>
                      <c:pt idx="295">
                        <c:v>3.681668644302678</c:v>
                      </c:pt>
                      <c:pt idx="296">
                        <c:v>3.7011832945327958</c:v>
                      </c:pt>
                      <c:pt idx="297">
                        <c:v>3.7206964220804557</c:v>
                      </c:pt>
                      <c:pt idx="298">
                        <c:v>3.7402110723105735</c:v>
                      </c:pt>
                      <c:pt idx="299">
                        <c:v>3.7597241998582338</c:v>
                      </c:pt>
                      <c:pt idx="300">
                        <c:v>3.7792388500883511</c:v>
                      </c:pt>
                      <c:pt idx="301">
                        <c:v>3.7987519776360115</c:v>
                      </c:pt>
                      <c:pt idx="302">
                        <c:v>3.8182666278661288</c:v>
                      </c:pt>
                      <c:pt idx="303">
                        <c:v>3.8377797554137891</c:v>
                      </c:pt>
                      <c:pt idx="304">
                        <c:v>3.8572944056439069</c:v>
                      </c:pt>
                      <c:pt idx="305">
                        <c:v>3.8768075331915668</c:v>
                      </c:pt>
                      <c:pt idx="306">
                        <c:v>3.8963221834216841</c:v>
                      </c:pt>
                      <c:pt idx="307">
                        <c:v>3.9158353109693449</c:v>
                      </c:pt>
                      <c:pt idx="308">
                        <c:v>3.9353499611994618</c:v>
                      </c:pt>
                      <c:pt idx="309">
                        <c:v>3.9548630887471221</c:v>
                      </c:pt>
                      <c:pt idx="310">
                        <c:v>3.9743777389772394</c:v>
                      </c:pt>
                      <c:pt idx="311">
                        <c:v>3.9938908665248998</c:v>
                      </c:pt>
                      <c:pt idx="312">
                        <c:v>4.0134055167550171</c:v>
                      </c:pt>
                      <c:pt idx="313">
                        <c:v>4.0329186443026774</c:v>
                      </c:pt>
                      <c:pt idx="314">
                        <c:v>4.0524332945327952</c:v>
                      </c:pt>
                      <c:pt idx="315">
                        <c:v>4.0719464220804555</c:v>
                      </c:pt>
                      <c:pt idx="316">
                        <c:v>4.0914610723105733</c:v>
                      </c:pt>
                      <c:pt idx="317">
                        <c:v>4.1109741998582328</c:v>
                      </c:pt>
                      <c:pt idx="318">
                        <c:v>4.1304888500883505</c:v>
                      </c:pt>
                      <c:pt idx="319">
                        <c:v>4.1500019776360109</c:v>
                      </c:pt>
                      <c:pt idx="320">
                        <c:v>4.1695166278661278</c:v>
                      </c:pt>
                      <c:pt idx="321">
                        <c:v>4.189029755413789</c:v>
                      </c:pt>
                      <c:pt idx="322">
                        <c:v>4.2085444056439059</c:v>
                      </c:pt>
                      <c:pt idx="323">
                        <c:v>4.2280575331915662</c:v>
                      </c:pt>
                      <c:pt idx="324">
                        <c:v>4.247572183421684</c:v>
                      </c:pt>
                      <c:pt idx="325">
                        <c:v>4.2670853109693434</c:v>
                      </c:pt>
                      <c:pt idx="326">
                        <c:v>4.2865999611994612</c:v>
                      </c:pt>
                      <c:pt idx="327">
                        <c:v>4.3061130887471215</c:v>
                      </c:pt>
                      <c:pt idx="328">
                        <c:v>4.3256277389772393</c:v>
                      </c:pt>
                      <c:pt idx="329">
                        <c:v>4.3451408665248996</c:v>
                      </c:pt>
                      <c:pt idx="330">
                        <c:v>4.3646555167550165</c:v>
                      </c:pt>
                      <c:pt idx="331">
                        <c:v>4.3841686443026768</c:v>
                      </c:pt>
                      <c:pt idx="332">
                        <c:v>4.4036832945327946</c:v>
                      </c:pt>
                      <c:pt idx="333">
                        <c:v>4.423196422080454</c:v>
                      </c:pt>
                      <c:pt idx="334">
                        <c:v>4.4427110723105727</c:v>
                      </c:pt>
                      <c:pt idx="335">
                        <c:v>4.4622241998582322</c:v>
                      </c:pt>
                      <c:pt idx="336">
                        <c:v>4.4817388500883499</c:v>
                      </c:pt>
                      <c:pt idx="337">
                        <c:v>4.5012519776360103</c:v>
                      </c:pt>
                      <c:pt idx="338">
                        <c:v>4.520766627866128</c:v>
                      </c:pt>
                      <c:pt idx="339">
                        <c:v>4.5402797554137875</c:v>
                      </c:pt>
                      <c:pt idx="340">
                        <c:v>4.5597944056439061</c:v>
                      </c:pt>
                      <c:pt idx="341">
                        <c:v>4.5793075331915656</c:v>
                      </c:pt>
                      <c:pt idx="342">
                        <c:v>4.5988221834216825</c:v>
                      </c:pt>
                      <c:pt idx="343">
                        <c:v>4.6183353109693437</c:v>
                      </c:pt>
                      <c:pt idx="344">
                        <c:v>4.6378499611994606</c:v>
                      </c:pt>
                      <c:pt idx="345">
                        <c:v>4.6573630887471209</c:v>
                      </c:pt>
                      <c:pt idx="346">
                        <c:v>4.6768777389772378</c:v>
                      </c:pt>
                      <c:pt idx="347">
                        <c:v>4.696390866524899</c:v>
                      </c:pt>
                      <c:pt idx="348">
                        <c:v>4.7159055167550159</c:v>
                      </c:pt>
                      <c:pt idx="349">
                        <c:v>4.7354186443026762</c:v>
                      </c:pt>
                      <c:pt idx="350">
                        <c:v>4.754933294532794</c:v>
                      </c:pt>
                      <c:pt idx="351">
                        <c:v>4.7744464220804543</c:v>
                      </c:pt>
                      <c:pt idx="352">
                        <c:v>4.7939610723105712</c:v>
                      </c:pt>
                      <c:pt idx="353">
                        <c:v>4.8134741998582324</c:v>
                      </c:pt>
                      <c:pt idx="354">
                        <c:v>4.8329888500883493</c:v>
                      </c:pt>
                      <c:pt idx="355">
                        <c:v>4.8525019776360097</c:v>
                      </c:pt>
                      <c:pt idx="356">
                        <c:v>4.8720166278661274</c:v>
                      </c:pt>
                      <c:pt idx="357">
                        <c:v>4.8915297554137878</c:v>
                      </c:pt>
                      <c:pt idx="358">
                        <c:v>4.9110444056439047</c:v>
                      </c:pt>
                      <c:pt idx="359">
                        <c:v>4.930557533191565</c:v>
                      </c:pt>
                      <c:pt idx="360">
                        <c:v>4.9500721834216828</c:v>
                      </c:pt>
                      <c:pt idx="361">
                        <c:v>4.9695853109693422</c:v>
                      </c:pt>
                      <c:pt idx="362">
                        <c:v>4.98909996119946</c:v>
                      </c:pt>
                      <c:pt idx="363">
                        <c:v>5.0086130887471203</c:v>
                      </c:pt>
                      <c:pt idx="364">
                        <c:v>5.0281277389772381</c:v>
                      </c:pt>
                      <c:pt idx="365">
                        <c:v>5.0476408665248975</c:v>
                      </c:pt>
                      <c:pt idx="366">
                        <c:v>5.0671555167550162</c:v>
                      </c:pt>
                      <c:pt idx="367">
                        <c:v>5.0866686443026756</c:v>
                      </c:pt>
                      <c:pt idx="368">
                        <c:v>5.1061832945327934</c:v>
                      </c:pt>
                      <c:pt idx="369">
                        <c:v>5.1256964220804546</c:v>
                      </c:pt>
                      <c:pt idx="370">
                        <c:v>5.1452110723105715</c:v>
                      </c:pt>
                      <c:pt idx="371">
                        <c:v>5.1647241998582318</c:v>
                      </c:pt>
                      <c:pt idx="372">
                        <c:v>5.1842388500883496</c:v>
                      </c:pt>
                      <c:pt idx="373">
                        <c:v>5.2037519776360099</c:v>
                      </c:pt>
                      <c:pt idx="374">
                        <c:v>5.2232666278661268</c:v>
                      </c:pt>
                      <c:pt idx="375">
                        <c:v>5.242779755413788</c:v>
                      </c:pt>
                      <c:pt idx="376">
                        <c:v>5.2622944056439049</c:v>
                      </c:pt>
                      <c:pt idx="377">
                        <c:v>5.2818075331915644</c:v>
                      </c:pt>
                      <c:pt idx="378">
                        <c:v>5.301322183421683</c:v>
                      </c:pt>
                      <c:pt idx="379">
                        <c:v>5.3208353109693425</c:v>
                      </c:pt>
                      <c:pt idx="380">
                        <c:v>5.3403499611994603</c:v>
                      </c:pt>
                      <c:pt idx="381">
                        <c:v>5.3598630887471197</c:v>
                      </c:pt>
                      <c:pt idx="382">
                        <c:v>5.3793777389772384</c:v>
                      </c:pt>
                      <c:pt idx="383">
                        <c:v>5.3988908665248978</c:v>
                      </c:pt>
                      <c:pt idx="384">
                        <c:v>5.4184055167550156</c:v>
                      </c:pt>
                      <c:pt idx="385">
                        <c:v>5.4379186443026759</c:v>
                      </c:pt>
                      <c:pt idx="386">
                        <c:v>5.4574332945327937</c:v>
                      </c:pt>
                      <c:pt idx="387">
                        <c:v>5.4769464220804531</c:v>
                      </c:pt>
                      <c:pt idx="388">
                        <c:v>5.4964610723105709</c:v>
                      </c:pt>
                      <c:pt idx="389">
                        <c:v>5.5159741998582312</c:v>
                      </c:pt>
                      <c:pt idx="390">
                        <c:v>5.5354888500883481</c:v>
                      </c:pt>
                      <c:pt idx="391">
                        <c:v>5.5550019776360093</c:v>
                      </c:pt>
                      <c:pt idx="392">
                        <c:v>5.5745166278661262</c:v>
                      </c:pt>
                      <c:pt idx="393">
                        <c:v>5.5940297554137866</c:v>
                      </c:pt>
                      <c:pt idx="394">
                        <c:v>5.6135444056439034</c:v>
                      </c:pt>
                      <c:pt idx="395">
                        <c:v>5.6330575331915647</c:v>
                      </c:pt>
                      <c:pt idx="396">
                        <c:v>5.6525721834216816</c:v>
                      </c:pt>
                      <c:pt idx="397">
                        <c:v>5.6720853109693428</c:v>
                      </c:pt>
                      <c:pt idx="398">
                        <c:v>5.6915999611994597</c:v>
                      </c:pt>
                      <c:pt idx="399">
                        <c:v>5.71111308874712</c:v>
                      </c:pt>
                      <c:pt idx="400">
                        <c:v>5.7306277389772369</c:v>
                      </c:pt>
                      <c:pt idx="401">
                        <c:v>5.7501408665248981</c:v>
                      </c:pt>
                      <c:pt idx="402">
                        <c:v>5.769655516755015</c:v>
                      </c:pt>
                      <c:pt idx="403">
                        <c:v>5.7891686443026753</c:v>
                      </c:pt>
                      <c:pt idx="404">
                        <c:v>5.8086832945327931</c:v>
                      </c:pt>
                      <c:pt idx="405">
                        <c:v>5.8281964220804534</c:v>
                      </c:pt>
                      <c:pt idx="406">
                        <c:v>5.8477110723105703</c:v>
                      </c:pt>
                      <c:pt idx="407">
                        <c:v>5.8672241998582306</c:v>
                      </c:pt>
                      <c:pt idx="408">
                        <c:v>5.8867388500883484</c:v>
                      </c:pt>
                      <c:pt idx="409">
                        <c:v>5.9062519776360078</c:v>
                      </c:pt>
                      <c:pt idx="410">
                        <c:v>5.9257666278661265</c:v>
                      </c:pt>
                      <c:pt idx="411">
                        <c:v>5.9452797554137859</c:v>
                      </c:pt>
                      <c:pt idx="412">
                        <c:v>5.9647944056439037</c:v>
                      </c:pt>
                      <c:pt idx="413">
                        <c:v>5.9843075331915641</c:v>
                      </c:pt>
                      <c:pt idx="414">
                        <c:v>6.0038221834216818</c:v>
                      </c:pt>
                      <c:pt idx="415">
                        <c:v>6.0233353109693413</c:v>
                      </c:pt>
                      <c:pt idx="416">
                        <c:v>6.0428499611994591</c:v>
                      </c:pt>
                      <c:pt idx="417">
                        <c:v>6.0623630887471194</c:v>
                      </c:pt>
                      <c:pt idx="418">
                        <c:v>6.0818777389772363</c:v>
                      </c:pt>
                      <c:pt idx="419">
                        <c:v>6.1013908665248966</c:v>
                      </c:pt>
                      <c:pt idx="420">
                        <c:v>6.1209055167550144</c:v>
                      </c:pt>
                      <c:pt idx="421">
                        <c:v>6.1404186443026747</c:v>
                      </c:pt>
                      <c:pt idx="422">
                        <c:v>6.1599332945327916</c:v>
                      </c:pt>
                      <c:pt idx="423">
                        <c:v>6.1794464220804528</c:v>
                      </c:pt>
                      <c:pt idx="424">
                        <c:v>6.1989610723105697</c:v>
                      </c:pt>
                      <c:pt idx="425">
                        <c:v>6.21847419985823</c:v>
                      </c:pt>
                      <c:pt idx="426">
                        <c:v>6.2379888500883469</c:v>
                      </c:pt>
                      <c:pt idx="427">
                        <c:v>6.2575019776360081</c:v>
                      </c:pt>
                      <c:pt idx="428">
                        <c:v>6.277016627866125</c:v>
                      </c:pt>
                      <c:pt idx="429">
                        <c:v>6.2965297554137862</c:v>
                      </c:pt>
                      <c:pt idx="430">
                        <c:v>6.3160444056439031</c:v>
                      </c:pt>
                      <c:pt idx="431">
                        <c:v>6.3355575331915635</c:v>
                      </c:pt>
                      <c:pt idx="432">
                        <c:v>6.3550721834216803</c:v>
                      </c:pt>
                      <c:pt idx="433">
                        <c:v>6.3745853109693416</c:v>
                      </c:pt>
                      <c:pt idx="434">
                        <c:v>6.3940999611994584</c:v>
                      </c:pt>
                      <c:pt idx="435">
                        <c:v>6.4136130887471179</c:v>
                      </c:pt>
                      <c:pt idx="436">
                        <c:v>6.4331277389772366</c:v>
                      </c:pt>
                      <c:pt idx="437">
                        <c:v>6.452640866524896</c:v>
                      </c:pt>
                      <c:pt idx="438">
                        <c:v>6.4721555167550138</c:v>
                      </c:pt>
                      <c:pt idx="439">
                        <c:v>6.4916686443026741</c:v>
                      </c:pt>
                      <c:pt idx="440">
                        <c:v>6.5111832945327919</c:v>
                      </c:pt>
                      <c:pt idx="441">
                        <c:v>6.5306964220804513</c:v>
                      </c:pt>
                      <c:pt idx="442">
                        <c:v>6.55021107231057</c:v>
                      </c:pt>
                      <c:pt idx="443">
                        <c:v>6.5697241998582294</c:v>
                      </c:pt>
                      <c:pt idx="444">
                        <c:v>6.5892388500883472</c:v>
                      </c:pt>
                      <c:pt idx="445">
                        <c:v>6.6087519776360075</c:v>
                      </c:pt>
                      <c:pt idx="446">
                        <c:v>6.6282666278661244</c:v>
                      </c:pt>
                      <c:pt idx="447">
                        <c:v>6.6477797554137847</c:v>
                      </c:pt>
                      <c:pt idx="448">
                        <c:v>6.6672944056439016</c:v>
                      </c:pt>
                      <c:pt idx="449">
                        <c:v>6.6868075331915628</c:v>
                      </c:pt>
                      <c:pt idx="450">
                        <c:v>6.7063221834216797</c:v>
                      </c:pt>
                      <c:pt idx="451">
                        <c:v>6.7258353109693401</c:v>
                      </c:pt>
                      <c:pt idx="452">
                        <c:v>6.7453499611994578</c:v>
                      </c:pt>
                      <c:pt idx="453">
                        <c:v>6.7648630887471182</c:v>
                      </c:pt>
                      <c:pt idx="454">
                        <c:v>6.7843777389772351</c:v>
                      </c:pt>
                      <c:pt idx="455">
                        <c:v>6.8038908665248963</c:v>
                      </c:pt>
                      <c:pt idx="456">
                        <c:v>6.8234055167550132</c:v>
                      </c:pt>
                      <c:pt idx="457">
                        <c:v>6.8429186443026735</c:v>
                      </c:pt>
                      <c:pt idx="458">
                        <c:v>6.8624332945327904</c:v>
                      </c:pt>
                      <c:pt idx="459">
                        <c:v>6.8819464220804516</c:v>
                      </c:pt>
                      <c:pt idx="460">
                        <c:v>6.9014610723105685</c:v>
                      </c:pt>
                      <c:pt idx="461">
                        <c:v>6.9209741998582297</c:v>
                      </c:pt>
                      <c:pt idx="462">
                        <c:v>6.9404888500883466</c:v>
                      </c:pt>
                      <c:pt idx="463">
                        <c:v>6.9600019776360069</c:v>
                      </c:pt>
                      <c:pt idx="464">
                        <c:v>6.9795166278661238</c:v>
                      </c:pt>
                      <c:pt idx="465">
                        <c:v>6.9990297554137841</c:v>
                      </c:pt>
                      <c:pt idx="466">
                        <c:v>7.0185444056439019</c:v>
                      </c:pt>
                      <c:pt idx="467">
                        <c:v>7.0380575331915614</c:v>
                      </c:pt>
                      <c:pt idx="468">
                        <c:v>7.05757218342168</c:v>
                      </c:pt>
                      <c:pt idx="469">
                        <c:v>7.0770853109693395</c:v>
                      </c:pt>
                      <c:pt idx="470">
                        <c:v>7.0965999611994572</c:v>
                      </c:pt>
                      <c:pt idx="471">
                        <c:v>7.1161130887471176</c:v>
                      </c:pt>
                      <c:pt idx="472">
                        <c:v>7.1356277389772353</c:v>
                      </c:pt>
                      <c:pt idx="473">
                        <c:v>7.1551408665248948</c:v>
                      </c:pt>
                      <c:pt idx="474">
                        <c:v>7.1746555167550135</c:v>
                      </c:pt>
                      <c:pt idx="475">
                        <c:v>7.1941686443026729</c:v>
                      </c:pt>
                      <c:pt idx="476">
                        <c:v>7.2136832945327898</c:v>
                      </c:pt>
                      <c:pt idx="477">
                        <c:v>7.233196422080451</c:v>
                      </c:pt>
                      <c:pt idx="478">
                        <c:v>7.2527110723105679</c:v>
                      </c:pt>
                      <c:pt idx="479">
                        <c:v>7.2722241998582282</c:v>
                      </c:pt>
                      <c:pt idx="480">
                        <c:v>7.2917388500883451</c:v>
                      </c:pt>
                    </c:numCache>
                  </c:numRef>
                </c:xVal>
                <c:yVal>
                  <c:numRef>
                    <c:extLst xmlns:c16r2="http://schemas.microsoft.com/office/drawing/2015/06/chart"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Linear_Model!$H$3:$H$483</c15:sqref>
                        </c15:formulaRef>
                      </c:ext>
                    </c:extLst>
                    <c:numCache>
                      <c:formatCode>General</c:formatCode>
                      <c:ptCount val="481"/>
                      <c:pt idx="0">
                        <c:v>0</c:v>
                      </c:pt>
                      <c:pt idx="1">
                        <c:v>1.9019498179702417</c:v>
                      </c:pt>
                      <c:pt idx="2">
                        <c:v>3.8038425095894763</c:v>
                      </c:pt>
                      <c:pt idx="3">
                        <c:v>5.7057209202107764</c:v>
                      </c:pt>
                      <c:pt idx="4">
                        <c:v>7.6075707686217218</c:v>
                      </c:pt>
                      <c:pt idx="5">
                        <c:v>9.5093920552512525</c:v>
                      </c:pt>
                      <c:pt idx="6">
                        <c:v>11.411184780528316</c:v>
                      </c:pt>
                      <c:pt idx="7">
                        <c:v>13.312948944881837</c:v>
                      </c:pt>
                      <c:pt idx="8">
                        <c:v>15.214684548740735</c:v>
                      </c:pt>
                      <c:pt idx="9">
                        <c:v>17.116391592533933</c:v>
                      </c:pt>
                      <c:pt idx="10">
                        <c:v>19.018070076690346</c:v>
                      </c:pt>
                      <c:pt idx="11">
                        <c:v>20.91972000163889</c:v>
                      </c:pt>
                      <c:pt idx="12">
                        <c:v>22.821341367808465</c:v>
                      </c:pt>
                      <c:pt idx="13">
                        <c:v>24.722934175627945</c:v>
                      </c:pt>
                      <c:pt idx="14">
                        <c:v>26.624498425526212</c:v>
                      </c:pt>
                      <c:pt idx="15">
                        <c:v>28.526034117932124</c:v>
                      </c:pt>
                      <c:pt idx="16">
                        <c:v>30.427541253274569</c:v>
                      </c:pt>
                      <c:pt idx="17">
                        <c:v>32.329019831982457</c:v>
                      </c:pt>
                      <c:pt idx="18">
                        <c:v>34.230469854484653</c:v>
                      </c:pt>
                      <c:pt idx="19">
                        <c:v>36.131891321209984</c:v>
                      </c:pt>
                      <c:pt idx="20">
                        <c:v>38.03328423258727</c:v>
                      </c:pt>
                      <c:pt idx="21">
                        <c:v>39.934648589045366</c:v>
                      </c:pt>
                      <c:pt idx="22">
                        <c:v>41.835984391013142</c:v>
                      </c:pt>
                      <c:pt idx="23">
                        <c:v>43.737291638919388</c:v>
                      </c:pt>
                      <c:pt idx="24">
                        <c:v>45.638570333192945</c:v>
                      </c:pt>
                      <c:pt idx="25">
                        <c:v>47.539820474262633</c:v>
                      </c:pt>
                      <c:pt idx="26">
                        <c:v>49.441042062557223</c:v>
                      </c:pt>
                      <c:pt idx="27">
                        <c:v>51.342235098505547</c:v>
                      </c:pt>
                      <c:pt idx="28">
                        <c:v>53.243399582536476</c:v>
                      </c:pt>
                      <c:pt idx="29">
                        <c:v>55.14453551507863</c:v>
                      </c:pt>
                      <c:pt idx="30">
                        <c:v>57.045642896560921</c:v>
                      </c:pt>
                      <c:pt idx="31">
                        <c:v>58.946721727412168</c:v>
                      </c:pt>
                      <c:pt idx="32">
                        <c:v>60.847772008061078</c:v>
                      </c:pt>
                      <c:pt idx="33">
                        <c:v>62.748793738936364</c:v>
                      </c:pt>
                      <c:pt idx="34">
                        <c:v>64.649786920466838</c:v>
                      </c:pt>
                      <c:pt idx="35">
                        <c:v>66.550751553081341</c:v>
                      </c:pt>
                      <c:pt idx="36">
                        <c:v>68.451687637208394</c:v>
                      </c:pt>
                      <c:pt idx="37">
                        <c:v>70.352595173276754</c:v>
                      </c:pt>
                      <c:pt idx="38">
                        <c:v>72.253474161715246</c:v>
                      </c:pt>
                      <c:pt idx="39">
                        <c:v>74.154324602952656</c:v>
                      </c:pt>
                      <c:pt idx="40">
                        <c:v>76.055146497417596</c:v>
                      </c:pt>
                      <c:pt idx="41">
                        <c:v>77.955939845538737</c:v>
                      </c:pt>
                      <c:pt idx="42">
                        <c:v>79.856704647744948</c:v>
                      </c:pt>
                      <c:pt idx="43">
                        <c:v>81.757440904464758</c:v>
                      </c:pt>
                      <c:pt idx="44">
                        <c:v>83.658148616126795</c:v>
                      </c:pt>
                      <c:pt idx="45">
                        <c:v>85.558827783160083</c:v>
                      </c:pt>
                      <c:pt idx="46">
                        <c:v>87.459478405993153</c:v>
                      </c:pt>
                      <c:pt idx="47">
                        <c:v>89.360100485054744</c:v>
                      </c:pt>
                      <c:pt idx="48">
                        <c:v>91.260694020773386</c:v>
                      </c:pt>
                      <c:pt idx="49">
                        <c:v>93.161259013577578</c:v>
                      </c:pt>
                      <c:pt idx="50">
                        <c:v>94.761121831314867</c:v>
                      </c:pt>
                      <c:pt idx="51">
                        <c:v>96.060286989899126</c:v>
                      </c:pt>
                      <c:pt idx="52">
                        <c:v>97.359432637757408</c:v>
                      </c:pt>
                      <c:pt idx="53">
                        <c:v>98.658558775182556</c:v>
                      </c:pt>
                      <c:pt idx="54">
                        <c:v>99.957665402467796</c:v>
                      </c:pt>
                      <c:pt idx="55">
                        <c:v>101.25675251990583</c:v>
                      </c:pt>
                      <c:pt idx="56">
                        <c:v>102.55582012778989</c:v>
                      </c:pt>
                      <c:pt idx="57">
                        <c:v>103.85486822641292</c:v>
                      </c:pt>
                      <c:pt idx="58">
                        <c:v>105.15389681606815</c:v>
                      </c:pt>
                      <c:pt idx="59">
                        <c:v>106.45290589704857</c:v>
                      </c:pt>
                      <c:pt idx="60">
                        <c:v>107.75189546964685</c:v>
                      </c:pt>
                      <c:pt idx="61">
                        <c:v>109.0508655341565</c:v>
                      </c:pt>
                      <c:pt idx="62">
                        <c:v>110.34981609087021</c:v>
                      </c:pt>
                      <c:pt idx="63">
                        <c:v>111.64874714008043</c:v>
                      </c:pt>
                      <c:pt idx="64">
                        <c:v>112.94765868208015</c:v>
                      </c:pt>
                      <c:pt idx="65">
                        <c:v>114.24655071716282</c:v>
                      </c:pt>
                      <c:pt idx="66">
                        <c:v>115.54542324562117</c:v>
                      </c:pt>
                      <c:pt idx="67">
                        <c:v>116.84427626774816</c:v>
                      </c:pt>
                      <c:pt idx="68">
                        <c:v>118.1431097838375</c:v>
                      </c:pt>
                      <c:pt idx="69">
                        <c:v>119.44192379418168</c:v>
                      </c:pt>
                      <c:pt idx="70">
                        <c:v>120.74071829907287</c:v>
                      </c:pt>
                      <c:pt idx="71">
                        <c:v>122.03949329880381</c:v>
                      </c:pt>
                      <c:pt idx="72">
                        <c:v>123.3382487936682</c:v>
                      </c:pt>
                      <c:pt idx="73">
                        <c:v>124.63698478395928</c:v>
                      </c:pt>
                      <c:pt idx="74">
                        <c:v>125.93570126996924</c:v>
                      </c:pt>
                      <c:pt idx="75">
                        <c:v>127.23439825199107</c:v>
                      </c:pt>
                      <c:pt idx="76">
                        <c:v>128.53307573031771</c:v>
                      </c:pt>
                      <c:pt idx="77">
                        <c:v>129.83173370524261</c:v>
                      </c:pt>
                      <c:pt idx="78">
                        <c:v>131.1303721770588</c:v>
                      </c:pt>
                      <c:pt idx="79">
                        <c:v>132.42899114605871</c:v>
                      </c:pt>
                      <c:pt idx="80">
                        <c:v>133.72759061253475</c:v>
                      </c:pt>
                      <c:pt idx="81">
                        <c:v>135.02617057678046</c:v>
                      </c:pt>
                      <c:pt idx="82">
                        <c:v>136.32473103908879</c:v>
                      </c:pt>
                      <c:pt idx="83">
                        <c:v>137.40439251021354</c:v>
                      </c:pt>
                      <c:pt idx="84">
                        <c:v>138.26515827755873</c:v>
                      </c:pt>
                      <c:pt idx="85">
                        <c:v>139.12591111801521</c:v>
                      </c:pt>
                      <c:pt idx="86">
                        <c:v>139.9866510317747</c:v>
                      </c:pt>
                      <c:pt idx="87">
                        <c:v>140.8473780190325</c:v>
                      </c:pt>
                      <c:pt idx="88">
                        <c:v>141.70809207998295</c:v>
                      </c:pt>
                      <c:pt idx="89">
                        <c:v>142.56879321481978</c:v>
                      </c:pt>
                      <c:pt idx="90">
                        <c:v>143.42948142373683</c:v>
                      </c:pt>
                      <c:pt idx="91">
                        <c:v>144.29015670692883</c:v>
                      </c:pt>
                      <c:pt idx="92">
                        <c:v>145.15081906459065</c:v>
                      </c:pt>
                      <c:pt idx="93">
                        <c:v>146.01146849691503</c:v>
                      </c:pt>
                      <c:pt idx="94">
                        <c:v>146.87210500409677</c:v>
                      </c:pt>
                      <c:pt idx="95">
                        <c:v>147.73272858632964</c:v>
                      </c:pt>
                      <c:pt idx="96">
                        <c:v>148.59333924380743</c:v>
                      </c:pt>
                      <c:pt idx="97">
                        <c:v>149.45393697672446</c:v>
                      </c:pt>
                      <c:pt idx="98">
                        <c:v>150.31452178527553</c:v>
                      </c:pt>
                      <c:pt idx="99">
                        <c:v>151.1750936696549</c:v>
                      </c:pt>
                      <c:pt idx="100">
                        <c:v>152.03565263005535</c:v>
                      </c:pt>
                      <c:pt idx="101">
                        <c:v>152.89619866667118</c:v>
                      </c:pt>
                      <c:pt idx="102">
                        <c:v>153.75673177969719</c:v>
                      </c:pt>
                      <c:pt idx="103">
                        <c:v>154.61725196932719</c:v>
                      </c:pt>
                      <c:pt idx="104">
                        <c:v>155.47775923575489</c:v>
                      </c:pt>
                      <c:pt idx="105">
                        <c:v>156.33825357917468</c:v>
                      </c:pt>
                      <c:pt idx="106">
                        <c:v>157.19873499978178</c:v>
                      </c:pt>
                      <c:pt idx="107">
                        <c:v>158.05920349777003</c:v>
                      </c:pt>
                      <c:pt idx="108">
                        <c:v>158.9196590733327</c:v>
                      </c:pt>
                      <c:pt idx="109">
                        <c:v>159.78010172666407</c:v>
                      </c:pt>
                      <c:pt idx="110">
                        <c:v>160.64053145795842</c:v>
                      </c:pt>
                      <c:pt idx="111">
                        <c:v>161.50094826740803</c:v>
                      </c:pt>
                      <c:pt idx="112">
                        <c:v>162.36135215520721</c:v>
                      </c:pt>
                      <c:pt idx="113">
                        <c:v>163.22174312155227</c:v>
                      </c:pt>
                      <c:pt idx="114">
                        <c:v>164.08212116663645</c:v>
                      </c:pt>
                      <c:pt idx="115">
                        <c:v>164.94248629065308</c:v>
                      </c:pt>
                      <c:pt idx="116">
                        <c:v>165.80283849379643</c:v>
                      </c:pt>
                      <c:pt idx="117">
                        <c:v>166.66317777626077</c:v>
                      </c:pt>
                      <c:pt idx="118">
                        <c:v>167.52350413824044</c:v>
                      </c:pt>
                      <c:pt idx="119">
                        <c:v>168.38381757992869</c:v>
                      </c:pt>
                      <c:pt idx="120">
                        <c:v>169.2441181015198</c:v>
                      </c:pt>
                      <c:pt idx="121">
                        <c:v>170.10440570320708</c:v>
                      </c:pt>
                      <c:pt idx="122">
                        <c:v>170.96468038518682</c:v>
                      </c:pt>
                      <c:pt idx="123">
                        <c:v>171.82494214765438</c:v>
                      </c:pt>
                      <c:pt idx="124">
                        <c:v>172.68519099080095</c:v>
                      </c:pt>
                      <c:pt idx="125">
                        <c:v>173.54542691482084</c:v>
                      </c:pt>
                      <c:pt idx="126">
                        <c:v>174.4056499199053</c:v>
                      </c:pt>
                      <c:pt idx="127">
                        <c:v>175.26586000624965</c:v>
                      </c:pt>
                      <c:pt idx="128">
                        <c:v>176.1260571740512</c:v>
                      </c:pt>
                      <c:pt idx="129">
                        <c:v>176.98624142350224</c:v>
                      </c:pt>
                      <c:pt idx="130">
                        <c:v>177.84641275479703</c:v>
                      </c:pt>
                      <c:pt idx="131">
                        <c:v>178.70657116812887</c:v>
                      </c:pt>
                      <c:pt idx="132">
                        <c:v>179.56671666369206</c:v>
                      </c:pt>
                      <c:pt idx="133">
                        <c:v>180.42684924168088</c:v>
                      </c:pt>
                      <c:pt idx="134">
                        <c:v>181.28696890228761</c:v>
                      </c:pt>
                      <c:pt idx="135">
                        <c:v>182.14707564570651</c:v>
                      </c:pt>
                      <c:pt idx="136">
                        <c:v>183.00716947213391</c:v>
                      </c:pt>
                      <c:pt idx="137">
                        <c:v>183.86725038176414</c:v>
                      </c:pt>
                      <c:pt idx="138">
                        <c:v>184.72731837478838</c:v>
                      </c:pt>
                      <c:pt idx="139">
                        <c:v>185.58737345140099</c:v>
                      </c:pt>
                      <c:pt idx="140">
                        <c:v>186.44741561179825</c:v>
                      </c:pt>
                      <c:pt idx="141">
                        <c:v>187.30744485617245</c:v>
                      </c:pt>
                      <c:pt idx="142">
                        <c:v>188.16746118471582</c:v>
                      </c:pt>
                      <c:pt idx="143">
                        <c:v>189.02746459762574</c:v>
                      </c:pt>
                      <c:pt idx="144">
                        <c:v>189.88745509509442</c:v>
                      </c:pt>
                      <c:pt idx="145">
                        <c:v>190.7474326773162</c:v>
                      </c:pt>
                      <c:pt idx="146">
                        <c:v>191.60739734448634</c:v>
                      </c:pt>
                      <c:pt idx="147">
                        <c:v>192.46734909679614</c:v>
                      </c:pt>
                      <c:pt idx="148">
                        <c:v>193.32728793444088</c:v>
                      </c:pt>
                      <c:pt idx="149">
                        <c:v>194.18721385761484</c:v>
                      </c:pt>
                      <c:pt idx="150">
                        <c:v>195.04712686651132</c:v>
                      </c:pt>
                      <c:pt idx="151">
                        <c:v>195.90702696132459</c:v>
                      </c:pt>
                      <c:pt idx="152">
                        <c:v>196.76691414224797</c:v>
                      </c:pt>
                      <c:pt idx="153">
                        <c:v>197.62678840947672</c:v>
                      </c:pt>
                      <c:pt idx="154">
                        <c:v>198.48664976320413</c:v>
                      </c:pt>
                      <c:pt idx="155">
                        <c:v>199.34649820362145</c:v>
                      </c:pt>
                      <c:pt idx="156">
                        <c:v>200.20633373092602</c:v>
                      </c:pt>
                      <c:pt idx="157">
                        <c:v>201.06615634531315</c:v>
                      </c:pt>
                      <c:pt idx="158">
                        <c:v>201.92596604697511</c:v>
                      </c:pt>
                      <c:pt idx="159">
                        <c:v>202.78576283610312</c:v>
                      </c:pt>
                      <c:pt idx="160">
                        <c:v>203.64554671289048</c:v>
                      </c:pt>
                      <c:pt idx="161">
                        <c:v>204.50531767753247</c:v>
                      </c:pt>
                      <c:pt idx="162">
                        <c:v>205.36507573022647</c:v>
                      </c:pt>
                      <c:pt idx="163">
                        <c:v>206.15291843016004</c:v>
                      </c:pt>
                      <c:pt idx="164">
                        <c:v>206.86884685734594</c:v>
                      </c:pt>
                      <c:pt idx="165">
                        <c:v>207.58476453279042</c:v>
                      </c:pt>
                      <c:pt idx="166">
                        <c:v>208.30067145665618</c:v>
                      </c:pt>
                      <c:pt idx="167">
                        <c:v>209.01656762911011</c:v>
                      </c:pt>
                      <c:pt idx="168">
                        <c:v>209.73245305031293</c:v>
                      </c:pt>
                      <c:pt idx="169">
                        <c:v>210.44832772042128</c:v>
                      </c:pt>
                      <c:pt idx="170">
                        <c:v>211.16419163959787</c:v>
                      </c:pt>
                      <c:pt idx="171">
                        <c:v>211.88004480800555</c:v>
                      </c:pt>
                      <c:pt idx="172">
                        <c:v>212.59588722580702</c:v>
                      </c:pt>
                      <c:pt idx="173">
                        <c:v>213.31171889316303</c:v>
                      </c:pt>
                      <c:pt idx="174">
                        <c:v>214.02753981023227</c:v>
                      </c:pt>
                      <c:pt idx="175">
                        <c:v>214.74334997717744</c:v>
                      </c:pt>
                      <c:pt idx="176">
                        <c:v>215.45914939416139</c:v>
                      </c:pt>
                      <c:pt idx="177">
                        <c:v>216.17493806134479</c:v>
                      </c:pt>
                      <c:pt idx="178">
                        <c:v>216.89071597888835</c:v>
                      </c:pt>
                      <c:pt idx="179">
                        <c:v>217.60648314695283</c:v>
                      </c:pt>
                      <c:pt idx="180">
                        <c:v>218.32223956570303</c:v>
                      </c:pt>
                      <c:pt idx="181">
                        <c:v>219.03798523529963</c:v>
                      </c:pt>
                      <c:pt idx="182">
                        <c:v>219.75372015589932</c:v>
                      </c:pt>
                      <c:pt idx="183">
                        <c:v>220.46944432766892</c:v>
                      </c:pt>
                      <c:pt idx="184">
                        <c:v>221.18515775077117</c:v>
                      </c:pt>
                      <c:pt idx="185">
                        <c:v>221.90086042536072</c:v>
                      </c:pt>
                      <c:pt idx="186">
                        <c:v>222.61655235160032</c:v>
                      </c:pt>
                      <c:pt idx="187">
                        <c:v>223.33223352965473</c:v>
                      </c:pt>
                      <c:pt idx="188">
                        <c:v>224.04790395968473</c:v>
                      </c:pt>
                      <c:pt idx="189">
                        <c:v>224.76356364185099</c:v>
                      </c:pt>
                      <c:pt idx="190">
                        <c:v>225.47921257631631</c:v>
                      </c:pt>
                      <c:pt idx="191">
                        <c:v>226.19485076324347</c:v>
                      </c:pt>
                      <c:pt idx="192">
                        <c:v>226.91047820279107</c:v>
                      </c:pt>
                      <c:pt idx="193">
                        <c:v>227.62609489511991</c:v>
                      </c:pt>
                      <c:pt idx="194">
                        <c:v>228.34170084039272</c:v>
                      </c:pt>
                      <c:pt idx="195">
                        <c:v>229.0572960387702</c:v>
                      </c:pt>
                      <c:pt idx="196">
                        <c:v>229.77288049041519</c:v>
                      </c:pt>
                      <c:pt idx="197">
                        <c:v>230.48845419548832</c:v>
                      </c:pt>
                      <c:pt idx="198">
                        <c:v>231.20401715414633</c:v>
                      </c:pt>
                      <c:pt idx="199">
                        <c:v>231.91956936655598</c:v>
                      </c:pt>
                      <c:pt idx="200">
                        <c:v>232.63511083288208</c:v>
                      </c:pt>
                      <c:pt idx="201">
                        <c:v>233.35064155328129</c:v>
                      </c:pt>
                      <c:pt idx="202">
                        <c:v>234.06616152791435</c:v>
                      </c:pt>
                      <c:pt idx="203">
                        <c:v>234.78167075694196</c:v>
                      </c:pt>
                      <c:pt idx="204">
                        <c:v>235.49716924052689</c:v>
                      </c:pt>
                      <c:pt idx="205">
                        <c:v>236.21265697883192</c:v>
                      </c:pt>
                      <c:pt idx="206">
                        <c:v>236.92813397201976</c:v>
                      </c:pt>
                      <c:pt idx="207">
                        <c:v>237.64360022024911</c:v>
                      </c:pt>
                      <c:pt idx="208">
                        <c:v>238.35905572367668</c:v>
                      </c:pt>
                      <c:pt idx="209">
                        <c:v>239.07450048246923</c:v>
                      </c:pt>
                      <c:pt idx="210">
                        <c:v>239.78993449678958</c:v>
                      </c:pt>
                      <c:pt idx="211">
                        <c:v>240.5053577667984</c:v>
                      </c:pt>
                      <c:pt idx="212">
                        <c:v>241.22077029265643</c:v>
                      </c:pt>
                      <c:pt idx="213">
                        <c:v>241.93617207452033</c:v>
                      </c:pt>
                      <c:pt idx="214">
                        <c:v>242.65156311255083</c:v>
                      </c:pt>
                      <c:pt idx="215">
                        <c:v>243.36694340691477</c:v>
                      </c:pt>
                      <c:pt idx="216">
                        <c:v>244.08231295777892</c:v>
                      </c:pt>
                      <c:pt idx="217">
                        <c:v>244.79767176530001</c:v>
                      </c:pt>
                      <c:pt idx="218">
                        <c:v>245.51301982963668</c:v>
                      </c:pt>
                      <c:pt idx="219">
                        <c:v>246.22835715094965</c:v>
                      </c:pt>
                      <c:pt idx="220">
                        <c:v>246.89890462912982</c:v>
                      </c:pt>
                      <c:pt idx="221">
                        <c:v>247.52466293682565</c:v>
                      </c:pt>
                      <c:pt idx="222">
                        <c:v>248.15041184695141</c:v>
                      </c:pt>
                      <c:pt idx="223">
                        <c:v>248.77615135964749</c:v>
                      </c:pt>
                      <c:pt idx="224">
                        <c:v>249.40188147505222</c:v>
                      </c:pt>
                      <c:pt idx="225">
                        <c:v>250.02760219330801</c:v>
                      </c:pt>
                      <c:pt idx="226">
                        <c:v>250.65331351455728</c:v>
                      </c:pt>
                      <c:pt idx="227">
                        <c:v>251.27901543894043</c:v>
                      </c:pt>
                      <c:pt idx="228">
                        <c:v>251.90470796659375</c:v>
                      </c:pt>
                      <c:pt idx="229">
                        <c:v>252.53039109766169</c:v>
                      </c:pt>
                      <c:pt idx="230">
                        <c:v>253.15606483228666</c:v>
                      </c:pt>
                      <c:pt idx="231">
                        <c:v>253.78172917060903</c:v>
                      </c:pt>
                      <c:pt idx="232">
                        <c:v>254.40738411276922</c:v>
                      </c:pt>
                      <c:pt idx="233">
                        <c:v>255.03302965890961</c:v>
                      </c:pt>
                      <c:pt idx="234">
                        <c:v>255.65866580917057</c:v>
                      </c:pt>
                      <c:pt idx="235">
                        <c:v>256.28429256369049</c:v>
                      </c:pt>
                      <c:pt idx="236">
                        <c:v>256.90990992261374</c:v>
                      </c:pt>
                      <c:pt idx="237">
                        <c:v>257.53551788608286</c:v>
                      </c:pt>
                      <c:pt idx="238">
                        <c:v>258.16111645424013</c:v>
                      </c:pt>
                      <c:pt idx="239">
                        <c:v>258.78670562722601</c:v>
                      </c:pt>
                      <c:pt idx="240">
                        <c:v>259.41228540518284</c:v>
                      </c:pt>
                      <c:pt idx="241">
                        <c:v>260.037855788245</c:v>
                      </c:pt>
                      <c:pt idx="242">
                        <c:v>260.66341677655481</c:v>
                      </c:pt>
                      <c:pt idx="243">
                        <c:v>261.28896837025883</c:v>
                      </c:pt>
                      <c:pt idx="244">
                        <c:v>261.91451056949126</c:v>
                      </c:pt>
                      <c:pt idx="245">
                        <c:v>262.5400433743946</c:v>
                      </c:pt>
                      <c:pt idx="246">
                        <c:v>263.1655667851112</c:v>
                      </c:pt>
                      <c:pt idx="247">
                        <c:v>263.79108080178344</c:v>
                      </c:pt>
                      <c:pt idx="248">
                        <c:v>264.41658542455383</c:v>
                      </c:pt>
                      <c:pt idx="249">
                        <c:v>265.04208065356471</c:v>
                      </c:pt>
                      <c:pt idx="250">
                        <c:v>265.66756648895449</c:v>
                      </c:pt>
                      <c:pt idx="251">
                        <c:v>266.29304293086147</c:v>
                      </c:pt>
                      <c:pt idx="252">
                        <c:v>266.91850997942805</c:v>
                      </c:pt>
                      <c:pt idx="253">
                        <c:v>267.54396763479667</c:v>
                      </c:pt>
                      <c:pt idx="254">
                        <c:v>268.16941589710973</c:v>
                      </c:pt>
                      <c:pt idx="255">
                        <c:v>268.79485476650558</c:v>
                      </c:pt>
                      <c:pt idx="256">
                        <c:v>269.42028424312252</c:v>
                      </c:pt>
                      <c:pt idx="257">
                        <c:v>270.04570432710716</c:v>
                      </c:pt>
                      <c:pt idx="258">
                        <c:v>270.67111501860182</c:v>
                      </c:pt>
                      <c:pt idx="259">
                        <c:v>271.29651631774072</c:v>
                      </c:pt>
                      <c:pt idx="260">
                        <c:v>271.92190822466642</c:v>
                      </c:pt>
                      <c:pt idx="261">
                        <c:v>272.54729073952529</c:v>
                      </c:pt>
                      <c:pt idx="262">
                        <c:v>273.17266386245575</c:v>
                      </c:pt>
                      <c:pt idx="263">
                        <c:v>273.79802759359603</c:v>
                      </c:pt>
                      <c:pt idx="264">
                        <c:v>274.42338193308865</c:v>
                      </c:pt>
                      <c:pt idx="265">
                        <c:v>275.04872688107605</c:v>
                      </c:pt>
                      <c:pt idx="266">
                        <c:v>275.67406243769642</c:v>
                      </c:pt>
                      <c:pt idx="267">
                        <c:v>276.29938860309642</c:v>
                      </c:pt>
                      <c:pt idx="268">
                        <c:v>276.92470537741428</c:v>
                      </c:pt>
                      <c:pt idx="269">
                        <c:v>277.55001276078428</c:v>
                      </c:pt>
                      <c:pt idx="270">
                        <c:v>278.17531075335705</c:v>
                      </c:pt>
                      <c:pt idx="271">
                        <c:v>278.80059935527493</c:v>
                      </c:pt>
                      <c:pt idx="272">
                        <c:v>279.42587856667222</c:v>
                      </c:pt>
                      <c:pt idx="273">
                        <c:v>280.0511483876914</c:v>
                      </c:pt>
                      <c:pt idx="274">
                        <c:v>280.6764088184666</c:v>
                      </c:pt>
                      <c:pt idx="275">
                        <c:v>280.99999999999955</c:v>
                      </c:pt>
                      <c:pt idx="276">
                        <c:v>280.99999999999955</c:v>
                      </c:pt>
                      <c:pt idx="277">
                        <c:v>280.99999999999955</c:v>
                      </c:pt>
                      <c:pt idx="278">
                        <c:v>280.99999999999955</c:v>
                      </c:pt>
                      <c:pt idx="279">
                        <c:v>280.99999999999955</c:v>
                      </c:pt>
                      <c:pt idx="280">
                        <c:v>280.99999999999955</c:v>
                      </c:pt>
                      <c:pt idx="281">
                        <c:v>280.99999999999955</c:v>
                      </c:pt>
                      <c:pt idx="282">
                        <c:v>280.99999999999955</c:v>
                      </c:pt>
                      <c:pt idx="283">
                        <c:v>280.99999999999955</c:v>
                      </c:pt>
                      <c:pt idx="284">
                        <c:v>280.99999999999955</c:v>
                      </c:pt>
                      <c:pt idx="285">
                        <c:v>280.99999999999955</c:v>
                      </c:pt>
                      <c:pt idx="286">
                        <c:v>280.99999999999955</c:v>
                      </c:pt>
                      <c:pt idx="287">
                        <c:v>280.99999999999955</c:v>
                      </c:pt>
                      <c:pt idx="288">
                        <c:v>280.99999999999955</c:v>
                      </c:pt>
                      <c:pt idx="289">
                        <c:v>280.99999999999955</c:v>
                      </c:pt>
                      <c:pt idx="290">
                        <c:v>280.99999999999955</c:v>
                      </c:pt>
                      <c:pt idx="291">
                        <c:v>280.99999999999955</c:v>
                      </c:pt>
                      <c:pt idx="292">
                        <c:v>280.99999999999955</c:v>
                      </c:pt>
                      <c:pt idx="293">
                        <c:v>280.99999999999955</c:v>
                      </c:pt>
                      <c:pt idx="294">
                        <c:v>280.99999999999955</c:v>
                      </c:pt>
                      <c:pt idx="295">
                        <c:v>280.99999999999955</c:v>
                      </c:pt>
                      <c:pt idx="296">
                        <c:v>280.99999999999955</c:v>
                      </c:pt>
                      <c:pt idx="297">
                        <c:v>280.99999999999955</c:v>
                      </c:pt>
                      <c:pt idx="298">
                        <c:v>280.99999999999955</c:v>
                      </c:pt>
                      <c:pt idx="299">
                        <c:v>280.99999999999955</c:v>
                      </c:pt>
                      <c:pt idx="300">
                        <c:v>280.99999999999955</c:v>
                      </c:pt>
                      <c:pt idx="301">
                        <c:v>280.99999999999955</c:v>
                      </c:pt>
                      <c:pt idx="302">
                        <c:v>280.99999999999955</c:v>
                      </c:pt>
                      <c:pt idx="303">
                        <c:v>280.99999999999955</c:v>
                      </c:pt>
                      <c:pt idx="304">
                        <c:v>280.99999999999955</c:v>
                      </c:pt>
                      <c:pt idx="305">
                        <c:v>280.99999999999955</c:v>
                      </c:pt>
                      <c:pt idx="306">
                        <c:v>280.99999999999955</c:v>
                      </c:pt>
                      <c:pt idx="307">
                        <c:v>280.99999999999955</c:v>
                      </c:pt>
                      <c:pt idx="308">
                        <c:v>280.99999999999955</c:v>
                      </c:pt>
                      <c:pt idx="309">
                        <c:v>280.99999999999955</c:v>
                      </c:pt>
                      <c:pt idx="310">
                        <c:v>280.99999999999955</c:v>
                      </c:pt>
                      <c:pt idx="311">
                        <c:v>280.99999999999955</c:v>
                      </c:pt>
                      <c:pt idx="312">
                        <c:v>280.99999999999955</c:v>
                      </c:pt>
                      <c:pt idx="313">
                        <c:v>280.99999999999955</c:v>
                      </c:pt>
                      <c:pt idx="314">
                        <c:v>280.99999999999955</c:v>
                      </c:pt>
                      <c:pt idx="315">
                        <c:v>280.99999999999955</c:v>
                      </c:pt>
                      <c:pt idx="316">
                        <c:v>280.99999999999955</c:v>
                      </c:pt>
                      <c:pt idx="317">
                        <c:v>280.99999999999955</c:v>
                      </c:pt>
                      <c:pt idx="318">
                        <c:v>280.99999999999955</c:v>
                      </c:pt>
                      <c:pt idx="319">
                        <c:v>280.99999999999955</c:v>
                      </c:pt>
                      <c:pt idx="320">
                        <c:v>280.99999999999955</c:v>
                      </c:pt>
                      <c:pt idx="321">
                        <c:v>280.99999999999955</c:v>
                      </c:pt>
                      <c:pt idx="322">
                        <c:v>280.99999999999955</c:v>
                      </c:pt>
                      <c:pt idx="323">
                        <c:v>280.99999999999955</c:v>
                      </c:pt>
                      <c:pt idx="324">
                        <c:v>280.99999999999955</c:v>
                      </c:pt>
                      <c:pt idx="325">
                        <c:v>280.99999999999955</c:v>
                      </c:pt>
                      <c:pt idx="326">
                        <c:v>280.99999999999955</c:v>
                      </c:pt>
                      <c:pt idx="327">
                        <c:v>280.99999999999955</c:v>
                      </c:pt>
                      <c:pt idx="328">
                        <c:v>280.99999999999955</c:v>
                      </c:pt>
                      <c:pt idx="329">
                        <c:v>280.99999999999955</c:v>
                      </c:pt>
                      <c:pt idx="330">
                        <c:v>280.99999999999955</c:v>
                      </c:pt>
                      <c:pt idx="331">
                        <c:v>280.99999999999955</c:v>
                      </c:pt>
                      <c:pt idx="332">
                        <c:v>280.99999999999955</c:v>
                      </c:pt>
                      <c:pt idx="333">
                        <c:v>280.99999999999955</c:v>
                      </c:pt>
                      <c:pt idx="334">
                        <c:v>280.99999999999955</c:v>
                      </c:pt>
                      <c:pt idx="335">
                        <c:v>280.99999999999955</c:v>
                      </c:pt>
                      <c:pt idx="336">
                        <c:v>280.99999999999955</c:v>
                      </c:pt>
                      <c:pt idx="337">
                        <c:v>280.99999999999955</c:v>
                      </c:pt>
                      <c:pt idx="338">
                        <c:v>280.99999999999955</c:v>
                      </c:pt>
                      <c:pt idx="339">
                        <c:v>280.99999999999955</c:v>
                      </c:pt>
                      <c:pt idx="340">
                        <c:v>280.99999999999955</c:v>
                      </c:pt>
                      <c:pt idx="341">
                        <c:v>280.99999999999955</c:v>
                      </c:pt>
                      <c:pt idx="342">
                        <c:v>280.99999999999955</c:v>
                      </c:pt>
                      <c:pt idx="343">
                        <c:v>280.99999999999955</c:v>
                      </c:pt>
                      <c:pt idx="344">
                        <c:v>280.99999999999955</c:v>
                      </c:pt>
                      <c:pt idx="345">
                        <c:v>280.99999999999955</c:v>
                      </c:pt>
                      <c:pt idx="346">
                        <c:v>280.99999999999955</c:v>
                      </c:pt>
                      <c:pt idx="347">
                        <c:v>280.99999999999955</c:v>
                      </c:pt>
                      <c:pt idx="348">
                        <c:v>280.99999999999955</c:v>
                      </c:pt>
                      <c:pt idx="349">
                        <c:v>280.99999999999955</c:v>
                      </c:pt>
                      <c:pt idx="350">
                        <c:v>280.99999999999955</c:v>
                      </c:pt>
                      <c:pt idx="351">
                        <c:v>280.99999999999955</c:v>
                      </c:pt>
                      <c:pt idx="352">
                        <c:v>280.99999999999955</c:v>
                      </c:pt>
                      <c:pt idx="353">
                        <c:v>280.99999999999955</c:v>
                      </c:pt>
                      <c:pt idx="354">
                        <c:v>280.99999999999955</c:v>
                      </c:pt>
                      <c:pt idx="355">
                        <c:v>280.99999999999955</c:v>
                      </c:pt>
                      <c:pt idx="356">
                        <c:v>280.99999999999955</c:v>
                      </c:pt>
                      <c:pt idx="357">
                        <c:v>280.99999999999955</c:v>
                      </c:pt>
                      <c:pt idx="358">
                        <c:v>280.99999999999955</c:v>
                      </c:pt>
                      <c:pt idx="359">
                        <c:v>280.99999999999955</c:v>
                      </c:pt>
                      <c:pt idx="360">
                        <c:v>280.99999999999955</c:v>
                      </c:pt>
                      <c:pt idx="361">
                        <c:v>280.99999999999955</c:v>
                      </c:pt>
                      <c:pt idx="362">
                        <c:v>280.99999999999955</c:v>
                      </c:pt>
                      <c:pt idx="363">
                        <c:v>280.99999999999955</c:v>
                      </c:pt>
                      <c:pt idx="364">
                        <c:v>280.99999999999955</c:v>
                      </c:pt>
                      <c:pt idx="365">
                        <c:v>280.99999999999955</c:v>
                      </c:pt>
                      <c:pt idx="366">
                        <c:v>280.99999999999955</c:v>
                      </c:pt>
                      <c:pt idx="367">
                        <c:v>281.00000000000358</c:v>
                      </c:pt>
                      <c:pt idx="368">
                        <c:v>281.00000000000358</c:v>
                      </c:pt>
                      <c:pt idx="369">
                        <c:v>280.99999999999955</c:v>
                      </c:pt>
                      <c:pt idx="370">
                        <c:v>280.99999999999955</c:v>
                      </c:pt>
                      <c:pt idx="371">
                        <c:v>280.99999999999955</c:v>
                      </c:pt>
                      <c:pt idx="372">
                        <c:v>280.99999999999955</c:v>
                      </c:pt>
                      <c:pt idx="373">
                        <c:v>280.99999999999955</c:v>
                      </c:pt>
                      <c:pt idx="374">
                        <c:v>280.99999999999955</c:v>
                      </c:pt>
                      <c:pt idx="375">
                        <c:v>280.99999999999955</c:v>
                      </c:pt>
                      <c:pt idx="376">
                        <c:v>280.99999999999955</c:v>
                      </c:pt>
                      <c:pt idx="377">
                        <c:v>280.99999999999955</c:v>
                      </c:pt>
                      <c:pt idx="378">
                        <c:v>280.99999999999955</c:v>
                      </c:pt>
                      <c:pt idx="379">
                        <c:v>280.99999999999955</c:v>
                      </c:pt>
                      <c:pt idx="380">
                        <c:v>280.99999999999955</c:v>
                      </c:pt>
                      <c:pt idx="381">
                        <c:v>280.99999999999955</c:v>
                      </c:pt>
                      <c:pt idx="382">
                        <c:v>280.99999999999955</c:v>
                      </c:pt>
                      <c:pt idx="383">
                        <c:v>280.99999999999955</c:v>
                      </c:pt>
                      <c:pt idx="384">
                        <c:v>280.99999999999955</c:v>
                      </c:pt>
                      <c:pt idx="385">
                        <c:v>280.99999999999955</c:v>
                      </c:pt>
                      <c:pt idx="386">
                        <c:v>280.99999999999955</c:v>
                      </c:pt>
                      <c:pt idx="387">
                        <c:v>280.99999999999955</c:v>
                      </c:pt>
                      <c:pt idx="388">
                        <c:v>280.99999999999955</c:v>
                      </c:pt>
                      <c:pt idx="389">
                        <c:v>280.99999999999955</c:v>
                      </c:pt>
                      <c:pt idx="390">
                        <c:v>280.99999999999955</c:v>
                      </c:pt>
                      <c:pt idx="391">
                        <c:v>280.99999999999955</c:v>
                      </c:pt>
                      <c:pt idx="392">
                        <c:v>280.99999999999955</c:v>
                      </c:pt>
                      <c:pt idx="393">
                        <c:v>280.99999999999955</c:v>
                      </c:pt>
                      <c:pt idx="394">
                        <c:v>280.99999999999955</c:v>
                      </c:pt>
                      <c:pt idx="395">
                        <c:v>280.99999999999955</c:v>
                      </c:pt>
                      <c:pt idx="396">
                        <c:v>280.99999999999955</c:v>
                      </c:pt>
                      <c:pt idx="397">
                        <c:v>280.99999999999955</c:v>
                      </c:pt>
                      <c:pt idx="398">
                        <c:v>280.99999999999955</c:v>
                      </c:pt>
                      <c:pt idx="399">
                        <c:v>280.99999999999955</c:v>
                      </c:pt>
                      <c:pt idx="400">
                        <c:v>280.99999999999955</c:v>
                      </c:pt>
                      <c:pt idx="401">
                        <c:v>280.99999999999955</c:v>
                      </c:pt>
                      <c:pt idx="402">
                        <c:v>280.99999999999955</c:v>
                      </c:pt>
                      <c:pt idx="403">
                        <c:v>280.99999999999955</c:v>
                      </c:pt>
                      <c:pt idx="404">
                        <c:v>280.99999999999955</c:v>
                      </c:pt>
                      <c:pt idx="405">
                        <c:v>280.99999999999955</c:v>
                      </c:pt>
                      <c:pt idx="406">
                        <c:v>280.99999999999955</c:v>
                      </c:pt>
                      <c:pt idx="407">
                        <c:v>280.99999999999955</c:v>
                      </c:pt>
                      <c:pt idx="408">
                        <c:v>280.99999999999955</c:v>
                      </c:pt>
                      <c:pt idx="409">
                        <c:v>280.99999999999955</c:v>
                      </c:pt>
                      <c:pt idx="410">
                        <c:v>280.99999999999955</c:v>
                      </c:pt>
                      <c:pt idx="411">
                        <c:v>280.99999999999955</c:v>
                      </c:pt>
                      <c:pt idx="412">
                        <c:v>280.99999999999955</c:v>
                      </c:pt>
                      <c:pt idx="413">
                        <c:v>280.99999999999955</c:v>
                      </c:pt>
                      <c:pt idx="414">
                        <c:v>280.99999999999955</c:v>
                      </c:pt>
                      <c:pt idx="415">
                        <c:v>280.99999999999955</c:v>
                      </c:pt>
                      <c:pt idx="416">
                        <c:v>280.99999999999955</c:v>
                      </c:pt>
                      <c:pt idx="417">
                        <c:v>280.99999999999955</c:v>
                      </c:pt>
                      <c:pt idx="418">
                        <c:v>280.99999999999955</c:v>
                      </c:pt>
                      <c:pt idx="419">
                        <c:v>280.99999999999955</c:v>
                      </c:pt>
                      <c:pt idx="420">
                        <c:v>280.99999999999955</c:v>
                      </c:pt>
                      <c:pt idx="421">
                        <c:v>280.99999999999955</c:v>
                      </c:pt>
                      <c:pt idx="422">
                        <c:v>280.99999999999955</c:v>
                      </c:pt>
                      <c:pt idx="423">
                        <c:v>280.99999999999955</c:v>
                      </c:pt>
                      <c:pt idx="424">
                        <c:v>280.99999999999955</c:v>
                      </c:pt>
                      <c:pt idx="425">
                        <c:v>280.99999999999955</c:v>
                      </c:pt>
                      <c:pt idx="426">
                        <c:v>280.99999999999955</c:v>
                      </c:pt>
                      <c:pt idx="427">
                        <c:v>280.99999999999955</c:v>
                      </c:pt>
                      <c:pt idx="428">
                        <c:v>280.99999999999955</c:v>
                      </c:pt>
                      <c:pt idx="429">
                        <c:v>280.99999999999955</c:v>
                      </c:pt>
                      <c:pt idx="430">
                        <c:v>280.99999999999955</c:v>
                      </c:pt>
                      <c:pt idx="431">
                        <c:v>280.99999999999955</c:v>
                      </c:pt>
                      <c:pt idx="432">
                        <c:v>280.99999999999955</c:v>
                      </c:pt>
                      <c:pt idx="433">
                        <c:v>280.99999999999955</c:v>
                      </c:pt>
                      <c:pt idx="434">
                        <c:v>280.99999999999955</c:v>
                      </c:pt>
                      <c:pt idx="435">
                        <c:v>280.99999999999955</c:v>
                      </c:pt>
                      <c:pt idx="436">
                        <c:v>280.99999999999955</c:v>
                      </c:pt>
                      <c:pt idx="437">
                        <c:v>280.99999999999955</c:v>
                      </c:pt>
                      <c:pt idx="438">
                        <c:v>280.99999999999955</c:v>
                      </c:pt>
                      <c:pt idx="439">
                        <c:v>280.99999999999955</c:v>
                      </c:pt>
                      <c:pt idx="440">
                        <c:v>280.99999999999955</c:v>
                      </c:pt>
                      <c:pt idx="441">
                        <c:v>280.99999999999955</c:v>
                      </c:pt>
                      <c:pt idx="442">
                        <c:v>280.99999999999955</c:v>
                      </c:pt>
                      <c:pt idx="443">
                        <c:v>280.99999999999955</c:v>
                      </c:pt>
                      <c:pt idx="444">
                        <c:v>280.99999999999955</c:v>
                      </c:pt>
                      <c:pt idx="445">
                        <c:v>280.99999999999955</c:v>
                      </c:pt>
                      <c:pt idx="446">
                        <c:v>280.99999999999955</c:v>
                      </c:pt>
                      <c:pt idx="447">
                        <c:v>280.99999999999955</c:v>
                      </c:pt>
                      <c:pt idx="448">
                        <c:v>280.99999999999955</c:v>
                      </c:pt>
                      <c:pt idx="449">
                        <c:v>280.99999999999955</c:v>
                      </c:pt>
                      <c:pt idx="450">
                        <c:v>280.99999999999955</c:v>
                      </c:pt>
                      <c:pt idx="451">
                        <c:v>280.99999999999955</c:v>
                      </c:pt>
                      <c:pt idx="452">
                        <c:v>280.99999999999955</c:v>
                      </c:pt>
                      <c:pt idx="453">
                        <c:v>280.99999999999955</c:v>
                      </c:pt>
                      <c:pt idx="454">
                        <c:v>280.99999999999955</c:v>
                      </c:pt>
                      <c:pt idx="455">
                        <c:v>280.99999999999955</c:v>
                      </c:pt>
                      <c:pt idx="456">
                        <c:v>280.99999999999955</c:v>
                      </c:pt>
                      <c:pt idx="457">
                        <c:v>280.99999999999955</c:v>
                      </c:pt>
                      <c:pt idx="458">
                        <c:v>280.99999999999955</c:v>
                      </c:pt>
                      <c:pt idx="459">
                        <c:v>280.99999999999955</c:v>
                      </c:pt>
                      <c:pt idx="460">
                        <c:v>280.99999999999955</c:v>
                      </c:pt>
                      <c:pt idx="461">
                        <c:v>280.99999999999955</c:v>
                      </c:pt>
                      <c:pt idx="462">
                        <c:v>280.99999999999955</c:v>
                      </c:pt>
                      <c:pt idx="463">
                        <c:v>280.99999999999955</c:v>
                      </c:pt>
                      <c:pt idx="464">
                        <c:v>280.99999999999955</c:v>
                      </c:pt>
                      <c:pt idx="465">
                        <c:v>280.99999999999955</c:v>
                      </c:pt>
                      <c:pt idx="466">
                        <c:v>280.99999999999955</c:v>
                      </c:pt>
                      <c:pt idx="467">
                        <c:v>280.99999999999955</c:v>
                      </c:pt>
                      <c:pt idx="468">
                        <c:v>280.99999999999955</c:v>
                      </c:pt>
                      <c:pt idx="469">
                        <c:v>280.99999999999955</c:v>
                      </c:pt>
                      <c:pt idx="470">
                        <c:v>280.99999999999955</c:v>
                      </c:pt>
                      <c:pt idx="471">
                        <c:v>280.99999999999955</c:v>
                      </c:pt>
                      <c:pt idx="472">
                        <c:v>280.99999999999955</c:v>
                      </c:pt>
                      <c:pt idx="473">
                        <c:v>280.99999999999955</c:v>
                      </c:pt>
                      <c:pt idx="474">
                        <c:v>280.99999999999955</c:v>
                      </c:pt>
                      <c:pt idx="475">
                        <c:v>280.99999999999955</c:v>
                      </c:pt>
                      <c:pt idx="476">
                        <c:v>280.99999999999955</c:v>
                      </c:pt>
                      <c:pt idx="477">
                        <c:v>280.99999999999955</c:v>
                      </c:pt>
                      <c:pt idx="478">
                        <c:v>280.99999999999955</c:v>
                      </c:pt>
                      <c:pt idx="479">
                        <c:v>280.99999999999955</c:v>
                      </c:pt>
                      <c:pt idx="480">
                        <c:v>280.99999999999955</c:v>
                      </c:pt>
                    </c:numCache>
                  </c:numRef>
                </c:yVal>
                <c:smooth val="1"/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9-DEF7-4E32-9163-F35DF89ECB03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7"/>
          <c:order val="7"/>
          <c:tx>
            <c:v>EngineRPM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Non_Linear_Model_With_Slip!$G$3:$G$700</c:f>
              <c:numCache>
                <c:formatCode>General</c:formatCode>
                <c:ptCount val="698"/>
                <c:pt idx="0">
                  <c:v>0</c:v>
                </c:pt>
                <c:pt idx="1">
                  <c:v>4.4525129493756462E-5</c:v>
                </c:pt>
                <c:pt idx="2">
                  <c:v>1.7810051797502585E-4</c:v>
                </c:pt>
                <c:pt idx="3">
                  <c:v>3.2860546868589098E-4</c:v>
                </c:pt>
                <c:pt idx="4">
                  <c:v>5.0611498426658631E-4</c:v>
                </c:pt>
                <c:pt idx="5">
                  <c:v>7.1480429192861765E-4</c:v>
                </c:pt>
                <c:pt idx="6">
                  <c:v>9.6020278092648684E-4</c:v>
                </c:pt>
                <c:pt idx="7">
                  <c:v>1.2487615298442105E-3</c:v>
                </c:pt>
                <c:pt idx="8">
                  <c:v>1.5880693086855529E-3</c:v>
                </c:pt>
                <c:pt idx="9">
                  <c:v>1.9870478526874315E-3</c:v>
                </c:pt>
                <c:pt idx="10">
                  <c:v>2.4561860381920901E-3</c:v>
                </c:pt>
                <c:pt idx="11">
                  <c:v>3.0078146115814536E-3</c:v>
                </c:pt>
                <c:pt idx="12">
                  <c:v>3.6484934439583302E-3</c:v>
                </c:pt>
                <c:pt idx="13">
                  <c:v>4.3782225353227204E-3</c:v>
                </c:pt>
                <c:pt idx="14">
                  <c:v>5.1970018856746228E-3</c:v>
                </c:pt>
                <c:pt idx="15">
                  <c:v>6.1048314950140374E-3</c:v>
                </c:pt>
                <c:pt idx="16">
                  <c:v>7.101711363340966E-3</c:v>
                </c:pt>
                <c:pt idx="17">
                  <c:v>8.1876414906554076E-3</c:v>
                </c:pt>
                <c:pt idx="18">
                  <c:v>9.3626218769573607E-3</c:v>
                </c:pt>
                <c:pt idx="19">
                  <c:v>1.0626652522246829E-2</c:v>
                </c:pt>
                <c:pt idx="20">
                  <c:v>1.197973342652381E-2</c:v>
                </c:pt>
                <c:pt idx="21">
                  <c:v>1.3421864589788304E-2</c:v>
                </c:pt>
                <c:pt idx="22">
                  <c:v>1.4953046012040313E-2</c:v>
                </c:pt>
                <c:pt idx="23">
                  <c:v>1.6573277693279834E-2</c:v>
                </c:pt>
                <c:pt idx="24">
                  <c:v>1.8282559633506865E-2</c:v>
                </c:pt>
                <c:pt idx="25">
                  <c:v>2.0080891832721413E-2</c:v>
                </c:pt>
                <c:pt idx="26">
                  <c:v>2.1968274290923472E-2</c:v>
                </c:pt>
                <c:pt idx="27">
                  <c:v>2.3944707008113044E-2</c:v>
                </c:pt>
                <c:pt idx="28">
                  <c:v>2.6010189984290132E-2</c:v>
                </c:pt>
                <c:pt idx="29">
                  <c:v>2.8164723219454731E-2</c:v>
                </c:pt>
                <c:pt idx="30">
                  <c:v>3.0408306713606843E-2</c:v>
                </c:pt>
                <c:pt idx="31">
                  <c:v>3.2740940466746471E-2</c:v>
                </c:pt>
                <c:pt idx="32">
                  <c:v>3.5162624478873611E-2</c:v>
                </c:pt>
                <c:pt idx="33">
                  <c:v>3.7673358749988263E-2</c:v>
                </c:pt>
                <c:pt idx="34">
                  <c:v>4.0273143280090427E-2</c:v>
                </c:pt>
                <c:pt idx="35">
                  <c:v>4.2961978069180097E-2</c:v>
                </c:pt>
                <c:pt idx="36">
                  <c:v>4.5739863117257286E-2</c:v>
                </c:pt>
                <c:pt idx="37">
                  <c:v>4.860679842432198E-2</c:v>
                </c:pt>
                <c:pt idx="38">
                  <c:v>5.1562783990374172E-2</c:v>
                </c:pt>
                <c:pt idx="39">
                  <c:v>5.4607819815413884E-2</c:v>
                </c:pt>
                <c:pt idx="40">
                  <c:v>5.7741905899441101E-2</c:v>
                </c:pt>
                <c:pt idx="41">
                  <c:v>6.096504224245583E-2</c:v>
                </c:pt>
                <c:pt idx="42">
                  <c:v>6.4277228844458065E-2</c:v>
                </c:pt>
                <c:pt idx="43">
                  <c:v>6.7678465705447804E-2</c:v>
                </c:pt>
                <c:pt idx="44">
                  <c:v>7.116875282542505E-2</c:v>
                </c:pt>
                <c:pt idx="45">
                  <c:v>7.4748090204389814E-2</c:v>
                </c:pt>
                <c:pt idx="46">
                  <c:v>7.8416477842342097E-2</c:v>
                </c:pt>
                <c:pt idx="47">
                  <c:v>8.2173915739281886E-2</c:v>
                </c:pt>
                <c:pt idx="48">
                  <c:v>8.6020403895209194E-2</c:v>
                </c:pt>
                <c:pt idx="49">
                  <c:v>8.9955942310124021E-2</c:v>
                </c:pt>
                <c:pt idx="50">
                  <c:v>9.3980530984026353E-2</c:v>
                </c:pt>
                <c:pt idx="51">
                  <c:v>9.8094169916916218E-2</c:v>
                </c:pt>
                <c:pt idx="52">
                  <c:v>0.1022968591087936</c:v>
                </c:pt>
                <c:pt idx="53">
                  <c:v>0.10658859855965848</c:v>
                </c:pt>
                <c:pt idx="54">
                  <c:v>0.11096938826951089</c:v>
                </c:pt>
                <c:pt idx="55">
                  <c:v>0.11543922823835083</c:v>
                </c:pt>
                <c:pt idx="56">
                  <c:v>0.11999811846617828</c:v>
                </c:pt>
                <c:pt idx="57">
                  <c:v>0.12464605895299323</c:v>
                </c:pt>
                <c:pt idx="58">
                  <c:v>0.12938304969879572</c:v>
                </c:pt>
                <c:pt idx="59">
                  <c:v>0.13420909070358572</c:v>
                </c:pt>
                <c:pt idx="60">
                  <c:v>0.13912418196736323</c:v>
                </c:pt>
                <c:pt idx="61">
                  <c:v>0.14412832349012825</c:v>
                </c:pt>
                <c:pt idx="62">
                  <c:v>0.14922151527188082</c:v>
                </c:pt>
                <c:pt idx="63">
                  <c:v>0.1544037573126209</c:v>
                </c:pt>
                <c:pt idx="64">
                  <c:v>0.15967504961234846</c:v>
                </c:pt>
                <c:pt idx="65">
                  <c:v>0.16503539217106353</c:v>
                </c:pt>
                <c:pt idx="66">
                  <c:v>0.17048478498876607</c:v>
                </c:pt>
                <c:pt idx="67">
                  <c:v>0.17602322806545612</c:v>
                </c:pt>
                <c:pt idx="68">
                  <c:v>0.18165072140113364</c:v>
                </c:pt>
                <c:pt idx="69">
                  <c:v>0.1873672649957987</c:v>
                </c:pt>
                <c:pt idx="70">
                  <c:v>0.19317285884945126</c:v>
                </c:pt>
                <c:pt idx="71">
                  <c:v>0.1990675029620913</c:v>
                </c:pt>
                <c:pt idx="72">
                  <c:v>0.20505119733371888</c:v>
                </c:pt>
                <c:pt idx="73">
                  <c:v>0.21112394196433393</c:v>
                </c:pt>
                <c:pt idx="74">
                  <c:v>0.21728573685393646</c:v>
                </c:pt>
                <c:pt idx="75">
                  <c:v>0.22353658200252652</c:v>
                </c:pt>
                <c:pt idx="76">
                  <c:v>0.22987647741010406</c:v>
                </c:pt>
                <c:pt idx="77">
                  <c:v>0.2363054230766691</c:v>
                </c:pt>
                <c:pt idx="78">
                  <c:v>0.24279314407677074</c:v>
                </c:pt>
                <c:pt idx="79">
                  <c:v>0.24936991533585981</c:v>
                </c:pt>
                <c:pt idx="80">
                  <c:v>0.25603573685393644</c:v>
                </c:pt>
                <c:pt idx="81">
                  <c:v>0.26279060863100051</c:v>
                </c:pt>
                <c:pt idx="82">
                  <c:v>0.26963453066705212</c:v>
                </c:pt>
                <c:pt idx="83">
                  <c:v>0.27656750296209121</c:v>
                </c:pt>
                <c:pt idx="84">
                  <c:v>0.28358952551611782</c:v>
                </c:pt>
                <c:pt idx="85">
                  <c:v>0.29070059832913198</c:v>
                </c:pt>
                <c:pt idx="86">
                  <c:v>0.29790072140113355</c:v>
                </c:pt>
                <c:pt idx="87">
                  <c:v>0.3051898947321226</c:v>
                </c:pt>
                <c:pt idx="88">
                  <c:v>0.31256811832209924</c:v>
                </c:pt>
                <c:pt idx="89">
                  <c:v>0.32003539217106336</c:v>
                </c:pt>
                <c:pt idx="90">
                  <c:v>0.32759171627901496</c:v>
                </c:pt>
                <c:pt idx="91">
                  <c:v>0.33523709064595403</c:v>
                </c:pt>
                <c:pt idx="92">
                  <c:v>0.34297151527188063</c:v>
                </c:pt>
                <c:pt idx="93">
                  <c:v>0.35079499015679472</c:v>
                </c:pt>
                <c:pt idx="94">
                  <c:v>0.35870751530069639</c:v>
                </c:pt>
                <c:pt idx="95">
                  <c:v>0.36670909070358543</c:v>
                </c:pt>
                <c:pt idx="96">
                  <c:v>0.37479971636546205</c:v>
                </c:pt>
                <c:pt idx="97">
                  <c:v>0.38297939228632616</c:v>
                </c:pt>
                <c:pt idx="98">
                  <c:v>0.3912481184661778</c:v>
                </c:pt>
                <c:pt idx="99">
                  <c:v>0.39960589490501686</c:v>
                </c:pt>
                <c:pt idx="100">
                  <c:v>0.4080527216028435</c:v>
                </c:pt>
                <c:pt idx="101">
                  <c:v>0.41658859855965757</c:v>
                </c:pt>
                <c:pt idx="102">
                  <c:v>0.42521352577545918</c:v>
                </c:pt>
                <c:pt idx="103">
                  <c:v>0.43392750325024826</c:v>
                </c:pt>
                <c:pt idx="104">
                  <c:v>0.44273053098402487</c:v>
                </c:pt>
                <c:pt idx="105">
                  <c:v>0.45162260897678902</c:v>
                </c:pt>
                <c:pt idx="106">
                  <c:v>0.46060373722854059</c:v>
                </c:pt>
                <c:pt idx="107">
                  <c:v>0.46967391573927969</c:v>
                </c:pt>
                <c:pt idx="108">
                  <c:v>0.47883314450900627</c:v>
                </c:pt>
                <c:pt idx="109">
                  <c:v>0.48808142353772038</c:v>
                </c:pt>
                <c:pt idx="110">
                  <c:v>0.49741875282542197</c:v>
                </c:pt>
                <c:pt idx="111">
                  <c:v>0.50684513237211104</c:v>
                </c:pt>
                <c:pt idx="112">
                  <c:v>0.51630764171431087</c:v>
                </c:pt>
                <c:pt idx="113">
                  <c:v>0.52585920131549813</c:v>
                </c:pt>
                <c:pt idx="114">
                  <c:v>0.53549981117567302</c:v>
                </c:pt>
                <c:pt idx="115">
                  <c:v>0.54522947129483534</c:v>
                </c:pt>
                <c:pt idx="116">
                  <c:v>0.55504818167298509</c:v>
                </c:pt>
                <c:pt idx="117">
                  <c:v>0.56495594231012236</c:v>
                </c:pt>
                <c:pt idx="118">
                  <c:v>0.57495275320624717</c:v>
                </c:pt>
                <c:pt idx="119">
                  <c:v>0.58503861436135951</c:v>
                </c:pt>
                <c:pt idx="120">
                  <c:v>0.59521352577545938</c:v>
                </c:pt>
                <c:pt idx="121">
                  <c:v>0.60547748744854657</c:v>
                </c:pt>
                <c:pt idx="122">
                  <c:v>0.6158304993806214</c:v>
                </c:pt>
                <c:pt idx="123">
                  <c:v>0.62627239561720793</c:v>
                </c:pt>
                <c:pt idx="124">
                  <c:v>0.63680266461469559</c:v>
                </c:pt>
                <c:pt idx="125">
                  <c:v>0.6474207505781685</c:v>
                </c:pt>
                <c:pt idx="126">
                  <c:v>0.65812647591165285</c:v>
                </c:pt>
                <c:pt idx="127">
                  <c:v>0.66891972562324198</c:v>
                </c:pt>
                <c:pt idx="128">
                  <c:v>0.67980054478277629</c:v>
                </c:pt>
                <c:pt idx="129">
                  <c:v>0.69076900944907793</c:v>
                </c:pt>
                <c:pt idx="130">
                  <c:v>0.70182515427363001</c:v>
                </c:pt>
                <c:pt idx="131">
                  <c:v>0.71296900122950135</c:v>
                </c:pt>
                <c:pt idx="132">
                  <c:v>0.72420051439400357</c:v>
                </c:pt>
                <c:pt idx="133">
                  <c:v>0.73551963815905064</c:v>
                </c:pt>
                <c:pt idx="134">
                  <c:v>0.74692630726908271</c:v>
                </c:pt>
                <c:pt idx="135">
                  <c:v>0.75842045124925705</c:v>
                </c:pt>
                <c:pt idx="136">
                  <c:v>0.77000207255282993</c:v>
                </c:pt>
                <c:pt idx="137">
                  <c:v>0.78167120264740464</c:v>
                </c:pt>
                <c:pt idx="138">
                  <c:v>0.79342787303603413</c:v>
                </c:pt>
                <c:pt idx="139">
                  <c:v>0.80527211387070841</c:v>
                </c:pt>
                <c:pt idx="140">
                  <c:v>0.81720386264658407</c:v>
                </c:pt>
                <c:pt idx="141">
                  <c:v>0.82922300280241068</c:v>
                </c:pt>
                <c:pt idx="142">
                  <c:v>0.84132930034420739</c:v>
                </c:pt>
                <c:pt idx="143">
                  <c:v>0.85352244364510188</c:v>
                </c:pt>
                <c:pt idx="144">
                  <c:v>0.86580201286214953</c:v>
                </c:pt>
                <c:pt idx="145">
                  <c:v>0.87816750520785847</c:v>
                </c:pt>
                <c:pt idx="146">
                  <c:v>0.89061834999826506</c:v>
                </c:pt>
                <c:pt idx="147">
                  <c:v>0.90315391242128307</c:v>
                </c:pt>
                <c:pt idx="148">
                  <c:v>0.91577354036801339</c:v>
                </c:pt>
                <c:pt idx="149">
                  <c:v>0.92847655878920754</c:v>
                </c:pt>
                <c:pt idx="150">
                  <c:v>0.94126227735014467</c:v>
                </c:pt>
                <c:pt idx="151">
                  <c:v>0.9541299706425822</c:v>
                </c:pt>
                <c:pt idx="152">
                  <c:v>0.96707889704657013</c:v>
                </c:pt>
                <c:pt idx="153">
                  <c:v>0.98010822386405339</c:v>
                </c:pt>
                <c:pt idx="154">
                  <c:v>0.99321712432503606</c:v>
                </c:pt>
                <c:pt idx="155">
                  <c:v>1.0064046712926737</c:v>
                </c:pt>
                <c:pt idx="156">
                  <c:v>1.0196699440474846</c:v>
                </c:pt>
                <c:pt idx="157">
                  <c:v>1.0330119884858509</c:v>
                </c:pt>
                <c:pt idx="158">
                  <c:v>1.0464298454995238</c:v>
                </c:pt>
                <c:pt idx="159">
                  <c:v>1.0599226974820675</c:v>
                </c:pt>
                <c:pt idx="160">
                  <c:v>1.0734898993633211</c:v>
                </c:pt>
                <c:pt idx="161">
                  <c:v>1.0871308099280765</c:v>
                </c:pt>
                <c:pt idx="162">
                  <c:v>1.1008447915240096</c:v>
                </c:pt>
                <c:pt idx="163">
                  <c:v>1.1146312100813456</c:v>
                </c:pt>
                <c:pt idx="164">
                  <c:v>1.1284894351321106</c:v>
                </c:pt>
                <c:pt idx="165">
                  <c:v>1.142418839828399</c:v>
                </c:pt>
                <c:pt idx="166">
                  <c:v>1.156418800959677</c:v>
                </c:pt>
                <c:pt idx="167">
                  <c:v>1.170488698969125</c:v>
                </c:pt>
                <c:pt idx="168">
                  <c:v>1.1846279179690467</c:v>
                </c:pt>
                <c:pt idx="169">
                  <c:v>1.1988358457553501</c:v>
                </c:pt>
                <c:pt idx="170">
                  <c:v>1.2131001401912689</c:v>
                </c:pt>
                <c:pt idx="171">
                  <c:v>1.2274320126391838</c:v>
                </c:pt>
                <c:pt idx="172">
                  <c:v>1.2418209991768829</c:v>
                </c:pt>
                <c:pt idx="173">
                  <c:v>1.2562668509006043</c:v>
                </c:pt>
                <c:pt idx="174">
                  <c:v>1.2707693020516555</c:v>
                </c:pt>
                <c:pt idx="175">
                  <c:v>1.2853280869583377</c:v>
                </c:pt>
                <c:pt idx="176">
                  <c:v>1.2999429252748187</c:v>
                </c:pt>
                <c:pt idx="177">
                  <c:v>1.3146134667796703</c:v>
                </c:pt>
                <c:pt idx="178">
                  <c:v>1.3293393622831744</c:v>
                </c:pt>
                <c:pt idx="179">
                  <c:v>1.3441202636753162</c:v>
                </c:pt>
                <c:pt idx="180">
                  <c:v>1.3589558034515457</c:v>
                </c:pt>
                <c:pt idx="181">
                  <c:v>1.3738455767804987</c:v>
                </c:pt>
                <c:pt idx="182">
                  <c:v>1.3887891807262562</c:v>
                </c:pt>
                <c:pt idx="183">
                  <c:v>1.4037862142975495</c:v>
                </c:pt>
                <c:pt idx="184">
                  <c:v>1.4188362702487713</c:v>
                </c:pt>
                <c:pt idx="185">
                  <c:v>1.433938932056303</c:v>
                </c:pt>
                <c:pt idx="186">
                  <c:v>1.4490937854531891</c:v>
                </c:pt>
                <c:pt idx="187">
                  <c:v>1.4643004184487731</c:v>
                </c:pt>
                <c:pt idx="188">
                  <c:v>1.4795584122634386</c:v>
                </c:pt>
                <c:pt idx="189">
                  <c:v>1.4948673352802397</c:v>
                </c:pt>
                <c:pt idx="190">
                  <c:v>1.5102267585485718</c:v>
                </c:pt>
                <c:pt idx="191">
                  <c:v>1.5256362558075558</c:v>
                </c:pt>
                <c:pt idx="192">
                  <c:v>1.5410953942137664</c:v>
                </c:pt>
                <c:pt idx="193">
                  <c:v>1.5566037040828034</c:v>
                </c:pt>
                <c:pt idx="194">
                  <c:v>1.5721607192223734</c:v>
                </c:pt>
                <c:pt idx="195">
                  <c:v>1.5877659770014034</c:v>
                </c:pt>
                <c:pt idx="196">
                  <c:v>1.603419018340835</c:v>
                </c:pt>
                <c:pt idx="197">
                  <c:v>1.6191193495152618</c:v>
                </c:pt>
                <c:pt idx="198">
                  <c:v>1.634866474107227</c:v>
                </c:pt>
                <c:pt idx="199">
                  <c:v>1.6506599001010369</c:v>
                </c:pt>
                <c:pt idx="200">
                  <c:v>1.6664991398784552</c:v>
                </c:pt>
                <c:pt idx="201">
                  <c:v>1.6823837030410376</c:v>
                </c:pt>
                <c:pt idx="202">
                  <c:v>1.6983130878746158</c:v>
                </c:pt>
                <c:pt idx="203">
                  <c:v>1.7142867974495919</c:v>
                </c:pt>
                <c:pt idx="204">
                  <c:v>1.7303043396346247</c:v>
                </c:pt>
                <c:pt idx="205">
                  <c:v>1.7463652270671495</c:v>
                </c:pt>
                <c:pt idx="206">
                  <c:v>1.762469041289807</c:v>
                </c:pt>
                <c:pt idx="207">
                  <c:v>1.7786154211752956</c:v>
                </c:pt>
                <c:pt idx="208">
                  <c:v>1.794804008048372</c:v>
                </c:pt>
                <c:pt idx="209">
                  <c:v>1.8110344456116321</c:v>
                </c:pt>
                <c:pt idx="210">
                  <c:v>1.8273063799416691</c:v>
                </c:pt>
                <c:pt idx="211">
                  <c:v>1.8436194594850757</c:v>
                </c:pt>
                <c:pt idx="212">
                  <c:v>1.8599733350542027</c:v>
                </c:pt>
                <c:pt idx="213">
                  <c:v>1.8763676598226771</c:v>
                </c:pt>
                <c:pt idx="214">
                  <c:v>1.8928020893206821</c:v>
                </c:pt>
                <c:pt idx="215">
                  <c:v>1.9092762814300175</c:v>
                </c:pt>
                <c:pt idx="216">
                  <c:v>1.9257898963789288</c:v>
                </c:pt>
                <c:pt idx="217">
                  <c:v>1.9423425967367205</c:v>
                </c:pt>
                <c:pt idx="218">
                  <c:v>1.9589340474081585</c:v>
                </c:pt>
                <c:pt idx="219">
                  <c:v>1.9755639156276625</c:v>
                </c:pt>
                <c:pt idx="220">
                  <c:v>1.9922318709532933</c:v>
                </c:pt>
                <c:pt idx="221">
                  <c:v>2.0089375852605498</c:v>
                </c:pt>
                <c:pt idx="222">
                  <c:v>2.0256807327359612</c:v>
                </c:pt>
                <c:pt idx="223">
                  <c:v>2.0424609898705017</c:v>
                </c:pt>
                <c:pt idx="224">
                  <c:v>2.0592780354528197</c:v>
                </c:pt>
                <c:pt idx="225">
                  <c:v>2.0761315505622822</c:v>
                </c:pt>
                <c:pt idx="226">
                  <c:v>2.0930212185618511</c:v>
                </c:pt>
                <c:pt idx="227">
                  <c:v>2.1099467250907895</c:v>
                </c:pt>
                <c:pt idx="228">
                  <c:v>2.1269077580572007</c:v>
                </c:pt>
                <c:pt idx="229">
                  <c:v>2.1439040076304114</c:v>
                </c:pt>
                <c:pt idx="230">
                  <c:v>2.1609351662331928</c:v>
                </c:pt>
                <c:pt idx="231">
                  <c:v>2.1780009285338373</c:v>
                </c:pt>
                <c:pt idx="232">
                  <c:v>2.1951009914380841</c:v>
                </c:pt>
                <c:pt idx="233">
                  <c:v>2.2122350540809039</c:v>
                </c:pt>
                <c:pt idx="234">
                  <c:v>2.2293979473662047</c:v>
                </c:pt>
                <c:pt idx="235">
                  <c:v>2.2465894343886528</c:v>
                </c:pt>
                <c:pt idx="236">
                  <c:v>2.2638092843591804</c:v>
                </c:pt>
                <c:pt idx="237">
                  <c:v>2.2810572680646271</c:v>
                </c:pt>
                <c:pt idx="238">
                  <c:v>2.2983331578579218</c:v>
                </c:pt>
                <c:pt idx="239">
                  <c:v>2.3156367276523553</c:v>
                </c:pt>
                <c:pt idx="240">
                  <c:v>2.3329677529157835</c:v>
                </c:pt>
                <c:pt idx="241">
                  <c:v>2.3503260106647597</c:v>
                </c:pt>
                <c:pt idx="242">
                  <c:v>2.3677112700663301</c:v>
                </c:pt>
                <c:pt idx="243">
                  <c:v>2.3851233015132003</c:v>
                </c:pt>
                <c:pt idx="244">
                  <c:v>2.4025618770907875</c:v>
                </c:pt>
                <c:pt idx="245">
                  <c:v>2.4200267705699448</c:v>
                </c:pt>
                <c:pt idx="246">
                  <c:v>2.43751775739912</c:v>
                </c:pt>
                <c:pt idx="247">
                  <c:v>2.4550346146964488</c:v>
                </c:pt>
                <c:pt idx="248">
                  <c:v>2.4725771212418031</c:v>
                </c:pt>
                <c:pt idx="249">
                  <c:v>2.490145057468792</c:v>
                </c:pt>
                <c:pt idx="250">
                  <c:v>2.5077382054567185</c:v>
                </c:pt>
                <c:pt idx="251">
                  <c:v>2.5253563353740351</c:v>
                </c:pt>
                <c:pt idx="252">
                  <c:v>2.5429992138226316</c:v>
                </c:pt>
                <c:pt idx="253">
                  <c:v>2.5606666093553967</c:v>
                </c:pt>
                <c:pt idx="254">
                  <c:v>2.5783582924723061</c:v>
                </c:pt>
                <c:pt idx="255">
                  <c:v>2.5960740356083138</c:v>
                </c:pt>
                <c:pt idx="256">
                  <c:v>2.6138136131212182</c:v>
                </c:pt>
                <c:pt idx="257">
                  <c:v>2.6315768012795204</c:v>
                </c:pt>
                <c:pt idx="258">
                  <c:v>2.6493633782502708</c:v>
                </c:pt>
                <c:pt idx="259">
                  <c:v>2.6671731240869176</c:v>
                </c:pt>
                <c:pt idx="260">
                  <c:v>2.6850058207171466</c:v>
                </c:pt>
                <c:pt idx="261">
                  <c:v>2.7028612412696216</c:v>
                </c:pt>
                <c:pt idx="262">
                  <c:v>2.720739155015484</c:v>
                </c:pt>
                <c:pt idx="263">
                  <c:v>2.738639333374711</c:v>
                </c:pt>
                <c:pt idx="264">
                  <c:v>2.7565615499108675</c:v>
                </c:pt>
                <c:pt idx="265">
                  <c:v>2.7745055803148029</c:v>
                </c:pt>
                <c:pt idx="266">
                  <c:v>2.7924712023883531</c:v>
                </c:pt>
                <c:pt idx="267">
                  <c:v>2.8104581960281028</c:v>
                </c:pt>
                <c:pt idx="268">
                  <c:v>2.8284663432091834</c:v>
                </c:pt>
                <c:pt idx="269">
                  <c:v>2.8464954279691277</c:v>
                </c:pt>
                <c:pt idx="270">
                  <c:v>2.8645452363917676</c:v>
                </c:pt>
                <c:pt idx="271">
                  <c:v>2.8826155565911868</c:v>
                </c:pt>
                <c:pt idx="272">
                  <c:v>2.9007061749573517</c:v>
                </c:pt>
                <c:pt idx="273">
                  <c:v>2.9188168757981168</c:v>
                </c:pt>
                <c:pt idx="274">
                  <c:v>2.9369474455589915</c:v>
                </c:pt>
                <c:pt idx="275">
                  <c:v>2.9550976728136327</c:v>
                </c:pt>
                <c:pt idx="276">
                  <c:v>2.9732673482457712</c:v>
                </c:pt>
                <c:pt idx="277">
                  <c:v>2.9914562646312057</c:v>
                </c:pt>
                <c:pt idx="278">
                  <c:v>3.0096642168198855</c:v>
                </c:pt>
                <c:pt idx="279">
                  <c:v>3.0278910017180749</c:v>
                </c:pt>
                <c:pt idx="280">
                  <c:v>3.046136418270609</c:v>
                </c:pt>
                <c:pt idx="281">
                  <c:v>3.06440026744324</c:v>
                </c:pt>
                <c:pt idx="282">
                  <c:v>3.0826823522050688</c:v>
                </c:pt>
                <c:pt idx="283">
                  <c:v>3.1009824775110708</c:v>
                </c:pt>
                <c:pt idx="284">
                  <c:v>3.1193004502847157</c:v>
                </c:pt>
                <c:pt idx="285">
                  <c:v>3.1376361101959973</c:v>
                </c:pt>
                <c:pt idx="286">
                  <c:v>3.1559893048103156</c:v>
                </c:pt>
                <c:pt idx="287">
                  <c:v>3.1743598829021344</c:v>
                </c:pt>
                <c:pt idx="288">
                  <c:v>3.1927476944408939</c:v>
                </c:pt>
                <c:pt idx="289">
                  <c:v>3.2111525905835161</c:v>
                </c:pt>
                <c:pt idx="290">
                  <c:v>3.229574423666933</c:v>
                </c:pt>
                <c:pt idx="291">
                  <c:v>3.2480130472006206</c:v>
                </c:pt>
                <c:pt idx="292">
                  <c:v>3.2664683158591532</c:v>
                </c:pt>
                <c:pt idx="293">
                  <c:v>3.2849400854747626</c:v>
                </c:pt>
                <c:pt idx="294">
                  <c:v>3.3034282130299166</c:v>
                </c:pt>
                <c:pt idx="295">
                  <c:v>3.3219325566499043</c:v>
                </c:pt>
                <c:pt idx="296">
                  <c:v>3.3404529755954475</c:v>
                </c:pt>
                <c:pt idx="297">
                  <c:v>3.3589893302553175</c:v>
                </c:pt>
                <c:pt idx="298">
                  <c:v>3.3775414821389762</c:v>
                </c:pt>
                <c:pt idx="299">
                  <c:v>3.3961092938692268</c:v>
                </c:pt>
                <c:pt idx="300">
                  <c:v>3.4146926291748838</c:v>
                </c:pt>
                <c:pt idx="301">
                  <c:v>3.4332913528834705</c:v>
                </c:pt>
                <c:pt idx="302">
                  <c:v>3.451905330913922</c:v>
                </c:pt>
                <c:pt idx="303">
                  <c:v>3.470534430269316</c:v>
                </c:pt>
                <c:pt idx="304">
                  <c:v>3.4891785190296161</c:v>
                </c:pt>
                <c:pt idx="305">
                  <c:v>3.5078374663444478</c:v>
                </c:pt>
                <c:pt idx="306">
                  <c:v>3.5265111424258806</c:v>
                </c:pt>
                <c:pt idx="307">
                  <c:v>3.5451994185412476</c:v>
                </c:pt>
                <c:pt idx="308">
                  <c:v>3.5639021670059678</c:v>
                </c:pt>
                <c:pt idx="309">
                  <c:v>3.5826192611764145</c:v>
                </c:pt>
                <c:pt idx="310">
                  <c:v>3.6013505754427833</c:v>
                </c:pt>
                <c:pt idx="311">
                  <c:v>3.6200959852220009</c:v>
                </c:pt>
                <c:pt idx="312">
                  <c:v>3.638855366950648</c:v>
                </c:pt>
                <c:pt idx="313">
                  <c:v>3.6576285980779115</c:v>
                </c:pt>
                <c:pt idx="314">
                  <c:v>3.676415557058557</c:v>
                </c:pt>
                <c:pt idx="315">
                  <c:v>3.6952161233459306</c:v>
                </c:pt>
                <c:pt idx="316">
                  <c:v>3.7140301773849873</c:v>
                </c:pt>
                <c:pt idx="317">
                  <c:v>3.7328576006053398</c:v>
                </c:pt>
                <c:pt idx="318">
                  <c:v>3.7516982754143409</c:v>
                </c:pt>
                <c:pt idx="319">
                  <c:v>3.7705520851901824</c:v>
                </c:pt>
                <c:pt idx="320">
                  <c:v>3.7894189142750307</c:v>
                </c:pt>
                <c:pt idx="321">
                  <c:v>3.8082986479681864</c:v>
                </c:pt>
                <c:pt idx="322">
                  <c:v>3.8271911725192718</c:v>
                </c:pt>
                <c:pt idx="323">
                  <c:v>3.8460963751214416</c:v>
                </c:pt>
                <c:pt idx="324">
                  <c:v>3.8650141439046322</c:v>
                </c:pt>
                <c:pt idx="325">
                  <c:v>3.8839443679288297</c:v>
                </c:pt>
                <c:pt idx="326">
                  <c:v>3.9028869371773744</c:v>
                </c:pt>
                <c:pt idx="327">
                  <c:v>3.9218417425502876</c:v>
                </c:pt>
                <c:pt idx="328">
                  <c:v>3.9408086758576331</c:v>
                </c:pt>
                <c:pt idx="329">
                  <c:v>3.9597876298129049</c:v>
                </c:pt>
                <c:pt idx="330">
                  <c:v>3.9787784980264473</c:v>
                </c:pt>
                <c:pt idx="331">
                  <c:v>3.9977811749989023</c:v>
                </c:pt>
                <c:pt idx="332">
                  <c:v>4.0167955561146922</c:v>
                </c:pt>
                <c:pt idx="333">
                  <c:v>4.0358215376355266</c:v>
                </c:pt>
                <c:pt idx="334">
                  <c:v>4.0548590166939462</c:v>
                </c:pt>
                <c:pt idx="335">
                  <c:v>4.0739078912868925</c:v>
                </c:pt>
                <c:pt idx="336">
                  <c:v>4.0929680602693139</c:v>
                </c:pt>
                <c:pt idx="337">
                  <c:v>4.1120394233477962</c:v>
                </c:pt>
                <c:pt idx="338">
                  <c:v>4.1311218810742281</c:v>
                </c:pt>
                <c:pt idx="339">
                  <c:v>4.1502153348395048</c:v>
                </c:pt>
                <c:pt idx="340">
                  <c:v>4.1693196868672517</c:v>
                </c:pt>
                <c:pt idx="341">
                  <c:v>4.1884348402075853</c:v>
                </c:pt>
                <c:pt idx="342">
                  <c:v>4.2075606987309131</c:v>
                </c:pt>
                <c:pt idx="343">
                  <c:v>4.2266971671217499</c:v>
                </c:pt>
                <c:pt idx="344">
                  <c:v>4.2458441508725828</c:v>
                </c:pt>
                <c:pt idx="345">
                  <c:v>4.2650015562777597</c:v>
                </c:pt>
                <c:pt idx="346">
                  <c:v>4.2841692904274113</c:v>
                </c:pt>
                <c:pt idx="347">
                  <c:v>4.303347261201405</c:v>
                </c:pt>
                <c:pt idx="348">
                  <c:v>4.3225353772633346</c:v>
                </c:pt>
                <c:pt idx="349">
                  <c:v>4.3417335480545445</c:v>
                </c:pt>
                <c:pt idx="350">
                  <c:v>4.3609416837881794</c:v>
                </c:pt>
                <c:pt idx="351">
                  <c:v>4.3801596954432718</c:v>
                </c:pt>
                <c:pt idx="352">
                  <c:v>4.3993874947588658</c:v>
                </c:pt>
                <c:pt idx="353">
                  <c:v>4.4186249942281632</c:v>
                </c:pt>
                <c:pt idx="354">
                  <c:v>4.4378721070927138</c:v>
                </c:pt>
                <c:pt idx="355">
                  <c:v>4.4571287473366379</c:v>
                </c:pt>
                <c:pt idx="356">
                  <c:v>4.4763948296808733</c:v>
                </c:pt>
                <c:pt idx="357">
                  <c:v>4.4956702695774604</c:v>
                </c:pt>
                <c:pt idx="358">
                  <c:v>4.514954983203868</c:v>
                </c:pt>
                <c:pt idx="359">
                  <c:v>4.5342488874573386</c:v>
                </c:pt>
                <c:pt idx="360">
                  <c:v>4.553551899949281</c:v>
                </c:pt>
                <c:pt idx="361">
                  <c:v>4.5728639389996806</c:v>
                </c:pt>
                <c:pt idx="362">
                  <c:v>4.5921849236315584</c:v>
                </c:pt>
                <c:pt idx="363">
                  <c:v>4.611514773565454</c:v>
                </c:pt>
                <c:pt idx="364">
                  <c:v>4.6308534092139464</c:v>
                </c:pt>
                <c:pt idx="365">
                  <c:v>4.6502007516762065</c:v>
                </c:pt>
                <c:pt idx="366">
                  <c:v>4.6695567227325796</c:v>
                </c:pt>
                <c:pt idx="367">
                  <c:v>4.6889212448392055</c:v>
                </c:pt>
                <c:pt idx="368">
                  <c:v>4.708294241122676</c:v>
                </c:pt>
                <c:pt idx="369">
                  <c:v>4.7276756353747098</c:v>
                </c:pt>
                <c:pt idx="370">
                  <c:v>4.7470653520468806</c:v>
                </c:pt>
                <c:pt idx="371">
                  <c:v>4.7664633162453658</c:v>
                </c:pt>
                <c:pt idx="372">
                  <c:v>4.7858694537257298</c:v>
                </c:pt>
                <c:pt idx="373">
                  <c:v>4.8052836908877454</c:v>
                </c:pt>
                <c:pt idx="374">
                  <c:v>4.824705954770244</c:v>
                </c:pt>
                <c:pt idx="375">
                  <c:v>4.8441361730459942</c:v>
                </c:pt>
                <c:pt idx="376">
                  <c:v>4.8635742740166306</c:v>
                </c:pt>
                <c:pt idx="377">
                  <c:v>4.8830201866075909</c:v>
                </c:pt>
                <c:pt idx="378">
                  <c:v>4.9024738403631094</c:v>
                </c:pt>
                <c:pt idx="379">
                  <c:v>4.9219351654412264</c:v>
                </c:pt>
                <c:pt idx="380">
                  <c:v>4.9414040926088374</c:v>
                </c:pt>
                <c:pt idx="381">
                  <c:v>4.9608805532367768</c:v>
                </c:pt>
                <c:pt idx="382">
                  <c:v>4.9803644792949298</c:v>
                </c:pt>
                <c:pt idx="383">
                  <c:v>4.9998558033473746</c:v>
                </c:pt>
                <c:pt idx="384">
                  <c:v>5.0193544585475669</c:v>
                </c:pt>
                <c:pt idx="385">
                  <c:v>5.0388603786335509</c:v>
                </c:pt>
                <c:pt idx="386">
                  <c:v>5.0583734979231938</c:v>
                </c:pt>
                <c:pt idx="387">
                  <c:v>5.0778881564113281</c:v>
                </c:pt>
                <c:pt idx="388">
                  <c:v>5.0974012757009719</c:v>
                </c:pt>
                <c:pt idx="389">
                  <c:v>5.1169159341891062</c:v>
                </c:pt>
                <c:pt idx="390">
                  <c:v>5.1364290534787491</c:v>
                </c:pt>
                <c:pt idx="391">
                  <c:v>5.1559437119668843</c:v>
                </c:pt>
                <c:pt idx="392">
                  <c:v>5.1754568312565272</c:v>
                </c:pt>
                <c:pt idx="393">
                  <c:v>5.1949714897446615</c:v>
                </c:pt>
                <c:pt idx="394">
                  <c:v>5.2144846090343053</c:v>
                </c:pt>
                <c:pt idx="395">
                  <c:v>5.2339992675224396</c:v>
                </c:pt>
                <c:pt idx="396">
                  <c:v>5.2535123868120825</c:v>
                </c:pt>
                <c:pt idx="397">
                  <c:v>5.2730270453002168</c:v>
                </c:pt>
                <c:pt idx="398">
                  <c:v>5.2925401645898607</c:v>
                </c:pt>
                <c:pt idx="399">
                  <c:v>5.3120548230779949</c:v>
                </c:pt>
                <c:pt idx="400">
                  <c:v>5.3315679423676388</c:v>
                </c:pt>
                <c:pt idx="401">
                  <c:v>5.351082600855773</c:v>
                </c:pt>
                <c:pt idx="402">
                  <c:v>5.370595720145416</c:v>
                </c:pt>
                <c:pt idx="403">
                  <c:v>5.3901103786335502</c:v>
                </c:pt>
                <c:pt idx="404">
                  <c:v>5.4096234979231941</c:v>
                </c:pt>
                <c:pt idx="405">
                  <c:v>5.4291381564113284</c:v>
                </c:pt>
                <c:pt idx="406">
                  <c:v>5.4486512757009722</c:v>
                </c:pt>
                <c:pt idx="407">
                  <c:v>5.4681659341891056</c:v>
                </c:pt>
                <c:pt idx="408">
                  <c:v>5.4876790534787494</c:v>
                </c:pt>
                <c:pt idx="409">
                  <c:v>5.5071937119668828</c:v>
                </c:pt>
                <c:pt idx="410">
                  <c:v>5.5267068312565275</c:v>
                </c:pt>
                <c:pt idx="411">
                  <c:v>5.5462214897446609</c:v>
                </c:pt>
                <c:pt idx="412">
                  <c:v>5.5657346090343047</c:v>
                </c:pt>
                <c:pt idx="413">
                  <c:v>5.5852492675224381</c:v>
                </c:pt>
                <c:pt idx="414">
                  <c:v>5.6047623868120828</c:v>
                </c:pt>
                <c:pt idx="415">
                  <c:v>5.6242770453002162</c:v>
                </c:pt>
                <c:pt idx="416">
                  <c:v>5.64379016458986</c:v>
                </c:pt>
                <c:pt idx="417">
                  <c:v>5.6633048230779943</c:v>
                </c:pt>
                <c:pt idx="418">
                  <c:v>5.6828179423676373</c:v>
                </c:pt>
                <c:pt idx="419">
                  <c:v>5.7023326008557715</c:v>
                </c:pt>
                <c:pt idx="420">
                  <c:v>5.7218457201454154</c:v>
                </c:pt>
                <c:pt idx="421">
                  <c:v>5.7413603786335496</c:v>
                </c:pt>
                <c:pt idx="422">
                  <c:v>5.7608734979231926</c:v>
                </c:pt>
                <c:pt idx="423">
                  <c:v>5.7803881564113277</c:v>
                </c:pt>
                <c:pt idx="424">
                  <c:v>5.7999012757009707</c:v>
                </c:pt>
                <c:pt idx="425">
                  <c:v>5.819415934189105</c:v>
                </c:pt>
                <c:pt idx="426">
                  <c:v>5.8389290534787488</c:v>
                </c:pt>
                <c:pt idx="427">
                  <c:v>5.8584437119668831</c:v>
                </c:pt>
                <c:pt idx="428">
                  <c:v>5.877956831256526</c:v>
                </c:pt>
                <c:pt idx="429">
                  <c:v>5.8974714897446603</c:v>
                </c:pt>
                <c:pt idx="430">
                  <c:v>5.9169846090343041</c:v>
                </c:pt>
                <c:pt idx="431">
                  <c:v>5.9364992675224384</c:v>
                </c:pt>
                <c:pt idx="432">
                  <c:v>5.9560123868120822</c:v>
                </c:pt>
                <c:pt idx="433">
                  <c:v>5.9755270453002165</c:v>
                </c:pt>
                <c:pt idx="434">
                  <c:v>5.9950401645898594</c:v>
                </c:pt>
                <c:pt idx="435">
                  <c:v>6.0145548230779937</c:v>
                </c:pt>
                <c:pt idx="436">
                  <c:v>6.0340679423676375</c:v>
                </c:pt>
                <c:pt idx="437">
                  <c:v>6.0535826008557709</c:v>
                </c:pt>
                <c:pt idx="438">
                  <c:v>6.0730957201454157</c:v>
                </c:pt>
                <c:pt idx="439">
                  <c:v>6.092610378633549</c:v>
                </c:pt>
                <c:pt idx="440">
                  <c:v>6.1121234979231929</c:v>
                </c:pt>
                <c:pt idx="441">
                  <c:v>6.1316381564113263</c:v>
                </c:pt>
                <c:pt idx="442">
                  <c:v>6.151151275700971</c:v>
                </c:pt>
                <c:pt idx="443">
                  <c:v>6.1706659341891044</c:v>
                </c:pt>
                <c:pt idx="444">
                  <c:v>6.1901790534787482</c:v>
                </c:pt>
                <c:pt idx="445">
                  <c:v>6.2096937119668816</c:v>
                </c:pt>
                <c:pt idx="446">
                  <c:v>6.2292068312565254</c:v>
                </c:pt>
                <c:pt idx="447">
                  <c:v>6.2487214897446597</c:v>
                </c:pt>
                <c:pt idx="448">
                  <c:v>6.2682346090343035</c:v>
                </c:pt>
                <c:pt idx="449">
                  <c:v>6.2877492675224378</c:v>
                </c:pt>
                <c:pt idx="450">
                  <c:v>6.3072623868120807</c:v>
                </c:pt>
                <c:pt idx="451">
                  <c:v>6.326777045300215</c:v>
                </c:pt>
                <c:pt idx="452">
                  <c:v>6.3462901645898588</c:v>
                </c:pt>
                <c:pt idx="453">
                  <c:v>6.3658048230779931</c:v>
                </c:pt>
                <c:pt idx="454">
                  <c:v>6.3853179423676361</c:v>
                </c:pt>
                <c:pt idx="455">
                  <c:v>6.4048326008557712</c:v>
                </c:pt>
                <c:pt idx="456">
                  <c:v>6.4243457201454142</c:v>
                </c:pt>
                <c:pt idx="457">
                  <c:v>6.4438603786335484</c:v>
                </c:pt>
                <c:pt idx="458">
                  <c:v>6.4633734979231923</c:v>
                </c:pt>
                <c:pt idx="459">
                  <c:v>6.4828881564113265</c:v>
                </c:pt>
                <c:pt idx="460">
                  <c:v>6.5024012757009695</c:v>
                </c:pt>
                <c:pt idx="461">
                  <c:v>6.5219159341891038</c:v>
                </c:pt>
                <c:pt idx="462">
                  <c:v>6.5414290534787476</c:v>
                </c:pt>
                <c:pt idx="463">
                  <c:v>6.5609437119668819</c:v>
                </c:pt>
                <c:pt idx="464">
                  <c:v>6.5804568312565257</c:v>
                </c:pt>
                <c:pt idx="465">
                  <c:v>6.59997148974466</c:v>
                </c:pt>
                <c:pt idx="466">
                  <c:v>6.6194846090343029</c:v>
                </c:pt>
                <c:pt idx="467">
                  <c:v>6.6389992675224363</c:v>
                </c:pt>
                <c:pt idx="468">
                  <c:v>6.658512386812081</c:v>
                </c:pt>
                <c:pt idx="469">
                  <c:v>6.6780270453002144</c:v>
                </c:pt>
                <c:pt idx="470">
                  <c:v>6.6975401645898591</c:v>
                </c:pt>
                <c:pt idx="471">
                  <c:v>6.7170548230779925</c:v>
                </c:pt>
                <c:pt idx="472">
                  <c:v>6.7365679423676363</c:v>
                </c:pt>
                <c:pt idx="473">
                  <c:v>6.7560826008557697</c:v>
                </c:pt>
                <c:pt idx="474">
                  <c:v>6.7755957201454144</c:v>
                </c:pt>
                <c:pt idx="475">
                  <c:v>6.7951103786335478</c:v>
                </c:pt>
                <c:pt idx="476">
                  <c:v>6.8146234979231908</c:v>
                </c:pt>
                <c:pt idx="477">
                  <c:v>6.834138156411325</c:v>
                </c:pt>
                <c:pt idx="478">
                  <c:v>6.8536512757009689</c:v>
                </c:pt>
                <c:pt idx="479">
                  <c:v>6.8731659341891032</c:v>
                </c:pt>
                <c:pt idx="480">
                  <c:v>6.892679053478747</c:v>
                </c:pt>
                <c:pt idx="481">
                  <c:v>6.9121937119668813</c:v>
                </c:pt>
                <c:pt idx="482">
                  <c:v>6.9317068312565242</c:v>
                </c:pt>
                <c:pt idx="483">
                  <c:v>6.9512214897446585</c:v>
                </c:pt>
                <c:pt idx="484">
                  <c:v>6.9707346090343023</c:v>
                </c:pt>
                <c:pt idx="485">
                  <c:v>6.9902492675224366</c:v>
                </c:pt>
                <c:pt idx="486">
                  <c:v>7.0097623868120795</c:v>
                </c:pt>
                <c:pt idx="487">
                  <c:v>7.0292770453002147</c:v>
                </c:pt>
                <c:pt idx="488">
                  <c:v>7.0487901645898576</c:v>
                </c:pt>
                <c:pt idx="489">
                  <c:v>7.0683048230779919</c:v>
                </c:pt>
                <c:pt idx="490">
                  <c:v>7.0878179423676357</c:v>
                </c:pt>
                <c:pt idx="491">
                  <c:v>7.10733260085577</c:v>
                </c:pt>
                <c:pt idx="492">
                  <c:v>7.126845720145413</c:v>
                </c:pt>
                <c:pt idx="493">
                  <c:v>7.1463603786335472</c:v>
                </c:pt>
                <c:pt idx="494">
                  <c:v>7.1658734979231911</c:v>
                </c:pt>
                <c:pt idx="495">
                  <c:v>7.1853881564113244</c:v>
                </c:pt>
                <c:pt idx="496">
                  <c:v>7.2049012757009692</c:v>
                </c:pt>
                <c:pt idx="497">
                  <c:v>7.2244159341891026</c:v>
                </c:pt>
                <c:pt idx="498">
                  <c:v>7.2439290534787464</c:v>
                </c:pt>
                <c:pt idx="499">
                  <c:v>7.2634437119668798</c:v>
                </c:pt>
                <c:pt idx="500">
                  <c:v>7.2829568312565245</c:v>
                </c:pt>
                <c:pt idx="501">
                  <c:v>7.3024714897446579</c:v>
                </c:pt>
                <c:pt idx="502">
                  <c:v>7.3219846090343026</c:v>
                </c:pt>
                <c:pt idx="503">
                  <c:v>7.341499267522436</c:v>
                </c:pt>
                <c:pt idx="504">
                  <c:v>7.3610123868120789</c:v>
                </c:pt>
                <c:pt idx="505">
                  <c:v>7.3805270453002132</c:v>
                </c:pt>
                <c:pt idx="506">
                  <c:v>7.400040164589857</c:v>
                </c:pt>
                <c:pt idx="507">
                  <c:v>7.4195548230779913</c:v>
                </c:pt>
                <c:pt idx="508">
                  <c:v>7.4390679423676342</c:v>
                </c:pt>
                <c:pt idx="509">
                  <c:v>7.4585826008557685</c:v>
                </c:pt>
                <c:pt idx="510">
                  <c:v>7.4780957201454124</c:v>
                </c:pt>
                <c:pt idx="511">
                  <c:v>7.4976103786335466</c:v>
                </c:pt>
                <c:pt idx="512">
                  <c:v>7.5171234979231905</c:v>
                </c:pt>
                <c:pt idx="513">
                  <c:v>7.5366381564113247</c:v>
                </c:pt>
                <c:pt idx="514">
                  <c:v>7.5561512757009677</c:v>
                </c:pt>
                <c:pt idx="515">
                  <c:v>7.5756659341891019</c:v>
                </c:pt>
                <c:pt idx="516">
                  <c:v>7.5951790534787458</c:v>
                </c:pt>
                <c:pt idx="517">
                  <c:v>7.6146937119668801</c:v>
                </c:pt>
                <c:pt idx="518">
                  <c:v>7.634206831256523</c:v>
                </c:pt>
                <c:pt idx="519">
                  <c:v>7.6537214897446582</c:v>
                </c:pt>
                <c:pt idx="520">
                  <c:v>7.6732346090343011</c:v>
                </c:pt>
                <c:pt idx="521">
                  <c:v>7.6927492675224354</c:v>
                </c:pt>
                <c:pt idx="522">
                  <c:v>7.7122623868120792</c:v>
                </c:pt>
                <c:pt idx="523">
                  <c:v>7.7317770453002135</c:v>
                </c:pt>
                <c:pt idx="524">
                  <c:v>7.7512901645898564</c:v>
                </c:pt>
                <c:pt idx="525">
                  <c:v>7.7708048230779898</c:v>
                </c:pt>
                <c:pt idx="526">
                  <c:v>7.7903179423676345</c:v>
                </c:pt>
                <c:pt idx="527">
                  <c:v>7.8098326008557679</c:v>
                </c:pt>
                <c:pt idx="528">
                  <c:v>7.8293457201454126</c:v>
                </c:pt>
                <c:pt idx="529">
                  <c:v>7.848860378633546</c:v>
                </c:pt>
                <c:pt idx="530">
                  <c:v>7.8683734979231899</c:v>
                </c:pt>
                <c:pt idx="531">
                  <c:v>7.8878881564113232</c:v>
                </c:pt>
                <c:pt idx="532">
                  <c:v>7.907401275700968</c:v>
                </c:pt>
                <c:pt idx="533">
                  <c:v>7.9269159341891013</c:v>
                </c:pt>
                <c:pt idx="534">
                  <c:v>7.9464290534787443</c:v>
                </c:pt>
                <c:pt idx="535">
                  <c:v>7.9659437119668794</c:v>
                </c:pt>
                <c:pt idx="536">
                  <c:v>7.9854568312565224</c:v>
                </c:pt>
                <c:pt idx="537">
                  <c:v>8.0049714897446567</c:v>
                </c:pt>
                <c:pt idx="538">
                  <c:v>8.0244846090342996</c:v>
                </c:pt>
                <c:pt idx="539">
                  <c:v>8.0439992675224339</c:v>
                </c:pt>
                <c:pt idx="540">
                  <c:v>8.0635123868120786</c:v>
                </c:pt>
                <c:pt idx="541">
                  <c:v>8.0830270453002129</c:v>
                </c:pt>
                <c:pt idx="542">
                  <c:v>8.1025401645898558</c:v>
                </c:pt>
                <c:pt idx="543">
                  <c:v>8.1220548230779901</c:v>
                </c:pt>
                <c:pt idx="544">
                  <c:v>8.141567942367633</c:v>
                </c:pt>
                <c:pt idx="545">
                  <c:v>8.1610826008557673</c:v>
                </c:pt>
                <c:pt idx="546">
                  <c:v>8.180595720145412</c:v>
                </c:pt>
                <c:pt idx="547">
                  <c:v>8.2001103786335463</c:v>
                </c:pt>
                <c:pt idx="548">
                  <c:v>8.2196234979231892</c:v>
                </c:pt>
                <c:pt idx="549">
                  <c:v>8.2391381564113235</c:v>
                </c:pt>
                <c:pt idx="550">
                  <c:v>8.2586512757009665</c:v>
                </c:pt>
                <c:pt idx="551">
                  <c:v>8.2781659341891007</c:v>
                </c:pt>
                <c:pt idx="552">
                  <c:v>8.2976790534787455</c:v>
                </c:pt>
                <c:pt idx="553">
                  <c:v>8.3171937119668797</c:v>
                </c:pt>
                <c:pt idx="554">
                  <c:v>8.3367068312565227</c:v>
                </c:pt>
                <c:pt idx="555">
                  <c:v>8.3562214897446552</c:v>
                </c:pt>
                <c:pt idx="556">
                  <c:v>8.3757346090342999</c:v>
                </c:pt>
                <c:pt idx="557">
                  <c:v>8.3952492675224342</c:v>
                </c:pt>
                <c:pt idx="558">
                  <c:v>8.4147623868120789</c:v>
                </c:pt>
                <c:pt idx="559">
                  <c:v>8.4342770453002114</c:v>
                </c:pt>
                <c:pt idx="560">
                  <c:v>8.4537901645898561</c:v>
                </c:pt>
                <c:pt idx="561">
                  <c:v>8.4733048230779886</c:v>
                </c:pt>
                <c:pt idx="562">
                  <c:v>8.4928179423676333</c:v>
                </c:pt>
                <c:pt idx="563">
                  <c:v>8.5123326008557676</c:v>
                </c:pt>
                <c:pt idx="564">
                  <c:v>8.5318457201454105</c:v>
                </c:pt>
                <c:pt idx="565">
                  <c:v>8.5513603786335448</c:v>
                </c:pt>
                <c:pt idx="566">
                  <c:v>8.5708734979231878</c:v>
                </c:pt>
                <c:pt idx="567">
                  <c:v>8.590388156411322</c:v>
                </c:pt>
                <c:pt idx="568">
                  <c:v>8.6099012757009667</c:v>
                </c:pt>
                <c:pt idx="569">
                  <c:v>8.629415934189101</c:v>
                </c:pt>
                <c:pt idx="570">
                  <c:v>8.648929053478744</c:v>
                </c:pt>
                <c:pt idx="571">
                  <c:v>8.6684437119668782</c:v>
                </c:pt>
                <c:pt idx="572">
                  <c:v>8.6879568312565212</c:v>
                </c:pt>
                <c:pt idx="573">
                  <c:v>8.7074714897446555</c:v>
                </c:pt>
                <c:pt idx="574">
                  <c:v>8.7269846090342984</c:v>
                </c:pt>
                <c:pt idx="575">
                  <c:v>8.7464992675224327</c:v>
                </c:pt>
                <c:pt idx="576">
                  <c:v>8.7660123868120774</c:v>
                </c:pt>
                <c:pt idx="577">
                  <c:v>8.7855270453002099</c:v>
                </c:pt>
                <c:pt idx="578">
                  <c:v>8.8050401645898546</c:v>
                </c:pt>
                <c:pt idx="579">
                  <c:v>8.8245548230779889</c:v>
                </c:pt>
                <c:pt idx="580">
                  <c:v>8.8440679423676318</c:v>
                </c:pt>
                <c:pt idx="581">
                  <c:v>8.8635826008557661</c:v>
                </c:pt>
                <c:pt idx="582">
                  <c:v>8.883095720145409</c:v>
                </c:pt>
                <c:pt idx="583">
                  <c:v>8.9026103786335433</c:v>
                </c:pt>
                <c:pt idx="584">
                  <c:v>8.922123497923188</c:v>
                </c:pt>
                <c:pt idx="585">
                  <c:v>8.9416381564113223</c:v>
                </c:pt>
                <c:pt idx="586">
                  <c:v>8.9611512757009653</c:v>
                </c:pt>
                <c:pt idx="587">
                  <c:v>8.9806659341890995</c:v>
                </c:pt>
                <c:pt idx="588">
                  <c:v>9.0001790534787425</c:v>
                </c:pt>
                <c:pt idx="589">
                  <c:v>9.0196937119668767</c:v>
                </c:pt>
                <c:pt idx="590">
                  <c:v>9.0392068312565197</c:v>
                </c:pt>
                <c:pt idx="591">
                  <c:v>9.0587214897446557</c:v>
                </c:pt>
                <c:pt idx="592">
                  <c:v>9.0782346090342987</c:v>
                </c:pt>
                <c:pt idx="593">
                  <c:v>9.097749267522433</c:v>
                </c:pt>
                <c:pt idx="594">
                  <c:v>9.1172623868120759</c:v>
                </c:pt>
                <c:pt idx="595">
                  <c:v>9.1367770453002102</c:v>
                </c:pt>
                <c:pt idx="596">
                  <c:v>9.1562901645898531</c:v>
                </c:pt>
                <c:pt idx="597">
                  <c:v>9.1758048230779874</c:v>
                </c:pt>
                <c:pt idx="598">
                  <c:v>9.1953179423676321</c:v>
                </c:pt>
                <c:pt idx="599">
                  <c:v>9.2148326008557664</c:v>
                </c:pt>
                <c:pt idx="600">
                  <c:v>9.2343457201454093</c:v>
                </c:pt>
                <c:pt idx="601">
                  <c:v>9.2538603786335436</c:v>
                </c:pt>
                <c:pt idx="602">
                  <c:v>9.2733734979231865</c:v>
                </c:pt>
                <c:pt idx="603">
                  <c:v>9.2928881564113208</c:v>
                </c:pt>
                <c:pt idx="604">
                  <c:v>9.3124012757009655</c:v>
                </c:pt>
                <c:pt idx="605">
                  <c:v>9.3319159341890998</c:v>
                </c:pt>
                <c:pt idx="606">
                  <c:v>9.3514290534787428</c:v>
                </c:pt>
                <c:pt idx="607">
                  <c:v>9.370943711966877</c:v>
                </c:pt>
                <c:pt idx="608">
                  <c:v>9.39045683125652</c:v>
                </c:pt>
                <c:pt idx="609">
                  <c:v>9.4099714897446542</c:v>
                </c:pt>
                <c:pt idx="610">
                  <c:v>9.429484609034299</c:v>
                </c:pt>
                <c:pt idx="611">
                  <c:v>9.4489992675224332</c:v>
                </c:pt>
                <c:pt idx="612">
                  <c:v>9.4685123868120762</c:v>
                </c:pt>
                <c:pt idx="613">
                  <c:v>9.4880270453002105</c:v>
                </c:pt>
                <c:pt idx="614">
                  <c:v>9.5075401645898534</c:v>
                </c:pt>
                <c:pt idx="615">
                  <c:v>9.5270548230779877</c:v>
                </c:pt>
                <c:pt idx="616">
                  <c:v>9.5465679423676324</c:v>
                </c:pt>
                <c:pt idx="617">
                  <c:v>9.5660826008557667</c:v>
                </c:pt>
                <c:pt idx="618">
                  <c:v>9.5855957201454096</c:v>
                </c:pt>
                <c:pt idx="619">
                  <c:v>9.6051103786335439</c:v>
                </c:pt>
                <c:pt idx="620">
                  <c:v>9.6246234979231868</c:v>
                </c:pt>
                <c:pt idx="621">
                  <c:v>9.6441381564113211</c:v>
                </c:pt>
                <c:pt idx="622">
                  <c:v>9.6636512757009658</c:v>
                </c:pt>
                <c:pt idx="623">
                  <c:v>9.6831659341891001</c:v>
                </c:pt>
                <c:pt idx="624">
                  <c:v>9.702679053478743</c:v>
                </c:pt>
                <c:pt idx="625">
                  <c:v>9.7221937119668773</c:v>
                </c:pt>
                <c:pt idx="626">
                  <c:v>9.7417068312565203</c:v>
                </c:pt>
                <c:pt idx="627">
                  <c:v>9.7612214897446528</c:v>
                </c:pt>
                <c:pt idx="628">
                  <c:v>9.7807346090342975</c:v>
                </c:pt>
                <c:pt idx="629">
                  <c:v>9.80024926752243</c:v>
                </c:pt>
                <c:pt idx="630">
                  <c:v>9.8197623868120765</c:v>
                </c:pt>
                <c:pt idx="631">
                  <c:v>9.839277045300209</c:v>
                </c:pt>
                <c:pt idx="632">
                  <c:v>9.8587901645898537</c:v>
                </c:pt>
                <c:pt idx="633">
                  <c:v>9.8783048230779862</c:v>
                </c:pt>
                <c:pt idx="634">
                  <c:v>9.8978179423676309</c:v>
                </c:pt>
                <c:pt idx="635">
                  <c:v>9.9173326008557634</c:v>
                </c:pt>
                <c:pt idx="636">
                  <c:v>9.9368457201454081</c:v>
                </c:pt>
                <c:pt idx="637">
                  <c:v>9.9563603786335424</c:v>
                </c:pt>
                <c:pt idx="638">
                  <c:v>9.9758734979231853</c:v>
                </c:pt>
                <c:pt idx="639">
                  <c:v>9.9953881564113196</c:v>
                </c:pt>
                <c:pt idx="640">
                  <c:v>10.014901275700963</c:v>
                </c:pt>
                <c:pt idx="641">
                  <c:v>10.034415934189097</c:v>
                </c:pt>
                <c:pt idx="642">
                  <c:v>10.053929053478742</c:v>
                </c:pt>
                <c:pt idx="643">
                  <c:v>10.073443711966876</c:v>
                </c:pt>
                <c:pt idx="644">
                  <c:v>10.092956831256519</c:v>
                </c:pt>
                <c:pt idx="645">
                  <c:v>10.112471489744653</c:v>
                </c:pt>
                <c:pt idx="646">
                  <c:v>10.131984609034296</c:v>
                </c:pt>
                <c:pt idx="647">
                  <c:v>10.15149926752243</c:v>
                </c:pt>
                <c:pt idx="648">
                  <c:v>10.171012386812075</c:v>
                </c:pt>
                <c:pt idx="649">
                  <c:v>10.190527045300211</c:v>
                </c:pt>
                <c:pt idx="650">
                  <c:v>10.210040164589852</c:v>
                </c:pt>
                <c:pt idx="651">
                  <c:v>10.229554823077988</c:v>
                </c:pt>
                <c:pt idx="652">
                  <c:v>10.249067942367631</c:v>
                </c:pt>
                <c:pt idx="653">
                  <c:v>10.268582600855767</c:v>
                </c:pt>
                <c:pt idx="654">
                  <c:v>10.28809572014541</c:v>
                </c:pt>
                <c:pt idx="655">
                  <c:v>10.307610378633546</c:v>
                </c:pt>
                <c:pt idx="656">
                  <c:v>10.327123497923189</c:v>
                </c:pt>
                <c:pt idx="657">
                  <c:v>10.346638156411325</c:v>
                </c:pt>
                <c:pt idx="658">
                  <c:v>10.366151275700966</c:v>
                </c:pt>
                <c:pt idx="659">
                  <c:v>10.385665934189102</c:v>
                </c:pt>
                <c:pt idx="660">
                  <c:v>10.405179053478747</c:v>
                </c:pt>
                <c:pt idx="661">
                  <c:v>10.424693711966883</c:v>
                </c:pt>
                <c:pt idx="662">
                  <c:v>10.444206831256526</c:v>
                </c:pt>
                <c:pt idx="663">
                  <c:v>10.463721489744662</c:v>
                </c:pt>
                <c:pt idx="664">
                  <c:v>10.483234609034303</c:v>
                </c:pt>
                <c:pt idx="665">
                  <c:v>10.502749267522441</c:v>
                </c:pt>
                <c:pt idx="666">
                  <c:v>10.522262386812084</c:v>
                </c:pt>
                <c:pt idx="667">
                  <c:v>10.54177704530022</c:v>
                </c:pt>
                <c:pt idx="668">
                  <c:v>10.561290164589861</c:v>
                </c:pt>
                <c:pt idx="669">
                  <c:v>10.580804823077997</c:v>
                </c:pt>
                <c:pt idx="670">
                  <c:v>10.600317942367642</c:v>
                </c:pt>
                <c:pt idx="671">
                  <c:v>10.619832600855778</c:v>
                </c:pt>
                <c:pt idx="672">
                  <c:v>10.639345720145419</c:v>
                </c:pt>
                <c:pt idx="673">
                  <c:v>10.658860378633555</c:v>
                </c:pt>
                <c:pt idx="674">
                  <c:v>10.678373497923198</c:v>
                </c:pt>
                <c:pt idx="675">
                  <c:v>10.697888156411334</c:v>
                </c:pt>
                <c:pt idx="676">
                  <c:v>10.717401275700977</c:v>
                </c:pt>
                <c:pt idx="677">
                  <c:v>10.736915934189113</c:v>
                </c:pt>
                <c:pt idx="678">
                  <c:v>10.756429053478756</c:v>
                </c:pt>
                <c:pt idx="679">
                  <c:v>10.775943711966892</c:v>
                </c:pt>
                <c:pt idx="680">
                  <c:v>10.795456831256534</c:v>
                </c:pt>
                <c:pt idx="681">
                  <c:v>10.81497148974467</c:v>
                </c:pt>
                <c:pt idx="682">
                  <c:v>10.834484609034314</c:v>
                </c:pt>
                <c:pt idx="683">
                  <c:v>10.85399926752245</c:v>
                </c:pt>
                <c:pt idx="684">
                  <c:v>10.873512386812093</c:v>
                </c:pt>
                <c:pt idx="685">
                  <c:v>10.893027045300229</c:v>
                </c:pt>
                <c:pt idx="686">
                  <c:v>10.912540164589871</c:v>
                </c:pt>
                <c:pt idx="687">
                  <c:v>10.932054823078008</c:v>
                </c:pt>
                <c:pt idx="688">
                  <c:v>10.951567942367651</c:v>
                </c:pt>
                <c:pt idx="689">
                  <c:v>10.971082600855787</c:v>
                </c:pt>
                <c:pt idx="690">
                  <c:v>10.990595720145429</c:v>
                </c:pt>
                <c:pt idx="691">
                  <c:v>11.010110378633565</c:v>
                </c:pt>
                <c:pt idx="692">
                  <c:v>11.029623497923209</c:v>
                </c:pt>
                <c:pt idx="693">
                  <c:v>11.049138156411345</c:v>
                </c:pt>
                <c:pt idx="694">
                  <c:v>11.068651275700987</c:v>
                </c:pt>
                <c:pt idx="695">
                  <c:v>11.088165934189123</c:v>
                </c:pt>
                <c:pt idx="696">
                  <c:v>11.107679053478765</c:v>
                </c:pt>
                <c:pt idx="697">
                  <c:v>11.127193711966902</c:v>
                </c:pt>
              </c:numCache>
            </c:numRef>
          </c:xVal>
          <c:yVal>
            <c:numRef>
              <c:f>Non_Linear_Model_With_Slip!$U$3:$U$700</c:f>
              <c:numCache>
                <c:formatCode>General</c:formatCode>
                <c:ptCount val="698"/>
                <c:pt idx="0">
                  <c:v>0</c:v>
                </c:pt>
                <c:pt idx="1">
                  <c:v>110.30741758453216</c:v>
                </c:pt>
                <c:pt idx="2">
                  <c:v>175.94653266093493</c:v>
                </c:pt>
                <c:pt idx="3">
                  <c:v>203.15734686445029</c:v>
                </c:pt>
                <c:pt idx="4">
                  <c:v>239.19410987936627</c:v>
                </c:pt>
                <c:pt idx="5">
                  <c:v>281.24147406032552</c:v>
                </c:pt>
                <c:pt idx="6">
                  <c:v>330.70899896707687</c:v>
                </c:pt>
                <c:pt idx="7">
                  <c:v>388.87217203142154</c:v>
                </c:pt>
                <c:pt idx="8">
                  <c:v>457.26120640612402</c:v>
                </c:pt>
                <c:pt idx="9">
                  <c:v>537.67229698469407</c:v>
                </c:pt>
                <c:pt idx="10">
                  <c:v>632.2168313150072</c:v>
                </c:pt>
                <c:pt idx="11">
                  <c:v>738.46136099070361</c:v>
                </c:pt>
                <c:pt idx="12">
                  <c:v>848.76877857523596</c:v>
                </c:pt>
                <c:pt idx="13">
                  <c:v>959.0761961597683</c:v>
                </c:pt>
                <c:pt idx="14">
                  <c:v>1069.3836137442997</c:v>
                </c:pt>
                <c:pt idx="15">
                  <c:v>1179.691031328832</c:v>
                </c:pt>
                <c:pt idx="16">
                  <c:v>1289.9984489133644</c:v>
                </c:pt>
                <c:pt idx="17">
                  <c:v>1400.3058664978967</c:v>
                </c:pt>
                <c:pt idx="18">
                  <c:v>1510.6132840824293</c:v>
                </c:pt>
                <c:pt idx="19">
                  <c:v>1620.9207016669618</c:v>
                </c:pt>
                <c:pt idx="20">
                  <c:v>1731.2281192514943</c:v>
                </c:pt>
                <c:pt idx="21">
                  <c:v>1841.5355368360267</c:v>
                </c:pt>
                <c:pt idx="22">
                  <c:v>1951.842954420559</c:v>
                </c:pt>
                <c:pt idx="23">
                  <c:v>2062.1503720050914</c:v>
                </c:pt>
                <c:pt idx="24">
                  <c:v>2172.4577895896241</c:v>
                </c:pt>
                <c:pt idx="25">
                  <c:v>2282.7652071741568</c:v>
                </c:pt>
                <c:pt idx="26">
                  <c:v>2393.072624758689</c:v>
                </c:pt>
                <c:pt idx="27">
                  <c:v>2503.3800423432212</c:v>
                </c:pt>
                <c:pt idx="28">
                  <c:v>2613.6874599277539</c:v>
                </c:pt>
                <c:pt idx="29">
                  <c:v>2723.9948775122862</c:v>
                </c:pt>
                <c:pt idx="30">
                  <c:v>2834.3022950968184</c:v>
                </c:pt>
                <c:pt idx="31">
                  <c:v>2944.6097126813515</c:v>
                </c:pt>
                <c:pt idx="32">
                  <c:v>3054.9171302658833</c:v>
                </c:pt>
                <c:pt idx="33">
                  <c:v>3165.224547850416</c:v>
                </c:pt>
                <c:pt idx="34">
                  <c:v>3275.5319654349455</c:v>
                </c:pt>
                <c:pt idx="35">
                  <c:v>3385.8393830194727</c:v>
                </c:pt>
                <c:pt idx="36">
                  <c:v>3496.1468006039995</c:v>
                </c:pt>
                <c:pt idx="37">
                  <c:v>3606.4542181885267</c:v>
                </c:pt>
                <c:pt idx="38">
                  <c:v>3716.7616357730535</c:v>
                </c:pt>
                <c:pt idx="39">
                  <c:v>3827.0690533575807</c:v>
                </c:pt>
                <c:pt idx="40">
                  <c:v>3937.3764709421071</c:v>
                </c:pt>
                <c:pt idx="41">
                  <c:v>4047.6838885266347</c:v>
                </c:pt>
                <c:pt idx="42">
                  <c:v>4157.9913061111611</c:v>
                </c:pt>
                <c:pt idx="43">
                  <c:v>4268.2987236956888</c:v>
                </c:pt>
                <c:pt idx="44">
                  <c:v>4378.6061412802155</c:v>
                </c:pt>
                <c:pt idx="45">
                  <c:v>4488.9135588647423</c:v>
                </c:pt>
                <c:pt idx="46">
                  <c:v>4599.22097644928</c:v>
                </c:pt>
                <c:pt idx="47">
                  <c:v>4709.5283940338186</c:v>
                </c:pt>
                <c:pt idx="48">
                  <c:v>4819.8358116183508</c:v>
                </c:pt>
                <c:pt idx="49">
                  <c:v>4930.1432292028894</c:v>
                </c:pt>
                <c:pt idx="50">
                  <c:v>5040.4506467874262</c:v>
                </c:pt>
                <c:pt idx="51">
                  <c:v>5150.7580643719648</c:v>
                </c:pt>
                <c:pt idx="52">
                  <c:v>5261.0654819565025</c:v>
                </c:pt>
                <c:pt idx="53">
                  <c:v>5371.3728995410402</c:v>
                </c:pt>
                <c:pt idx="54">
                  <c:v>5481.6803171255788</c:v>
                </c:pt>
                <c:pt idx="55">
                  <c:v>5591.9877347101165</c:v>
                </c:pt>
                <c:pt idx="56">
                  <c:v>5702.2951522946532</c:v>
                </c:pt>
                <c:pt idx="57">
                  <c:v>5812.6025698791918</c:v>
                </c:pt>
                <c:pt idx="58">
                  <c:v>5922.9099874637295</c:v>
                </c:pt>
                <c:pt idx="59">
                  <c:v>6033.2174050482681</c:v>
                </c:pt>
                <c:pt idx="60">
                  <c:v>6143.5248226328058</c:v>
                </c:pt>
                <c:pt idx="61">
                  <c:v>6253.8322402173444</c:v>
                </c:pt>
                <c:pt idx="62">
                  <c:v>6364.1396578018803</c:v>
                </c:pt>
                <c:pt idx="63">
                  <c:v>6474.447075386408</c:v>
                </c:pt>
                <c:pt idx="64">
                  <c:v>6584.7544929709129</c:v>
                </c:pt>
                <c:pt idx="65">
                  <c:v>6695.0619105554179</c:v>
                </c:pt>
                <c:pt idx="66">
                  <c:v>6805.3693281399346</c:v>
                </c:pt>
                <c:pt idx="67">
                  <c:v>6915.6767457244505</c:v>
                </c:pt>
                <c:pt idx="68">
                  <c:v>7025.9841633089663</c:v>
                </c:pt>
                <c:pt idx="69">
                  <c:v>7136.2915808934831</c:v>
                </c:pt>
                <c:pt idx="70">
                  <c:v>7246.598998477999</c:v>
                </c:pt>
                <c:pt idx="71">
                  <c:v>7356.9064160625139</c:v>
                </c:pt>
                <c:pt idx="72">
                  <c:v>7467.2138336470316</c:v>
                </c:pt>
                <c:pt idx="73">
                  <c:v>7577.5212512315466</c:v>
                </c:pt>
                <c:pt idx="74">
                  <c:v>7687.8286688160642</c:v>
                </c:pt>
                <c:pt idx="75">
                  <c:v>7798.1360864005801</c:v>
                </c:pt>
                <c:pt idx="76">
                  <c:v>7908.443503985095</c:v>
                </c:pt>
                <c:pt idx="77">
                  <c:v>7999.9999999999918</c:v>
                </c:pt>
                <c:pt idx="78">
                  <c:v>5533.1967215395925</c:v>
                </c:pt>
                <c:pt idx="79">
                  <c:v>5608.6275291525317</c:v>
                </c:pt>
                <c:pt idx="80">
                  <c:v>5684.0583367654735</c:v>
                </c:pt>
                <c:pt idx="81">
                  <c:v>5759.4891443784154</c:v>
                </c:pt>
                <c:pt idx="82">
                  <c:v>5834.9199519913554</c:v>
                </c:pt>
                <c:pt idx="83">
                  <c:v>5910.3507596042973</c:v>
                </c:pt>
                <c:pt idx="84">
                  <c:v>5985.7815672172392</c:v>
                </c:pt>
                <c:pt idx="85">
                  <c:v>6061.2123748301792</c:v>
                </c:pt>
                <c:pt idx="86">
                  <c:v>6136.6431824431202</c:v>
                </c:pt>
                <c:pt idx="87">
                  <c:v>6212.073990056062</c:v>
                </c:pt>
                <c:pt idx="88">
                  <c:v>6287.5047976690021</c:v>
                </c:pt>
                <c:pt idx="89">
                  <c:v>6362.935605281943</c:v>
                </c:pt>
                <c:pt idx="90">
                  <c:v>6438.3664128948858</c:v>
                </c:pt>
                <c:pt idx="91">
                  <c:v>6513.7972205078258</c:v>
                </c:pt>
                <c:pt idx="92">
                  <c:v>6589.2280281207668</c:v>
                </c:pt>
                <c:pt idx="93">
                  <c:v>6664.6588357337096</c:v>
                </c:pt>
                <c:pt idx="94">
                  <c:v>6740.0896433466496</c:v>
                </c:pt>
                <c:pt idx="95">
                  <c:v>6815.5204509595897</c:v>
                </c:pt>
                <c:pt idx="96">
                  <c:v>6890.9512585725315</c:v>
                </c:pt>
                <c:pt idx="97">
                  <c:v>6966.3820661854716</c:v>
                </c:pt>
                <c:pt idx="98">
                  <c:v>7041.8128737984134</c:v>
                </c:pt>
                <c:pt idx="99">
                  <c:v>7117.2436814113553</c:v>
                </c:pt>
                <c:pt idx="100">
                  <c:v>7192.6744890242953</c:v>
                </c:pt>
                <c:pt idx="101">
                  <c:v>7268.1052966372372</c:v>
                </c:pt>
                <c:pt idx="102">
                  <c:v>7343.5361042501791</c:v>
                </c:pt>
                <c:pt idx="103">
                  <c:v>7418.9669118631182</c:v>
                </c:pt>
                <c:pt idx="104">
                  <c:v>7494.3977194760591</c:v>
                </c:pt>
                <c:pt idx="105">
                  <c:v>7569.8285270890019</c:v>
                </c:pt>
                <c:pt idx="106">
                  <c:v>7645.259334701942</c:v>
                </c:pt>
                <c:pt idx="107">
                  <c:v>7720.6901423148829</c:v>
                </c:pt>
                <c:pt idx="108">
                  <c:v>7796.1209499278257</c:v>
                </c:pt>
                <c:pt idx="109">
                  <c:v>7871.5517575407657</c:v>
                </c:pt>
                <c:pt idx="110">
                  <c:v>7946.9825651537067</c:v>
                </c:pt>
                <c:pt idx="111">
                  <c:v>8000.0000000000055</c:v>
                </c:pt>
                <c:pt idx="112">
                  <c:v>5342.489615312671</c:v>
                </c:pt>
                <c:pt idx="113">
                  <c:v>5392.531516948573</c:v>
                </c:pt>
                <c:pt idx="114">
                  <c:v>5442.5734185844767</c:v>
                </c:pt>
                <c:pt idx="115">
                  <c:v>5492.6153202203777</c:v>
                </c:pt>
                <c:pt idx="116">
                  <c:v>5542.6572218562806</c:v>
                </c:pt>
                <c:pt idx="117">
                  <c:v>5592.6991234921834</c:v>
                </c:pt>
                <c:pt idx="118">
                  <c:v>5642.7410251280853</c:v>
                </c:pt>
                <c:pt idx="119">
                  <c:v>5692.7829267639872</c:v>
                </c:pt>
                <c:pt idx="120">
                  <c:v>5742.824828399891</c:v>
                </c:pt>
                <c:pt idx="121">
                  <c:v>5792.866730035792</c:v>
                </c:pt>
                <c:pt idx="122">
                  <c:v>5842.8620025116834</c:v>
                </c:pt>
                <c:pt idx="123">
                  <c:v>5892.6669145496198</c:v>
                </c:pt>
                <c:pt idx="124">
                  <c:v>5942.1719304942708</c:v>
                </c:pt>
                <c:pt idx="125">
                  <c:v>5991.4708814865298</c:v>
                </c:pt>
                <c:pt idx="126">
                  <c:v>6040.6876224206626</c:v>
                </c:pt>
                <c:pt idx="127">
                  <c:v>6089.8847169595856</c:v>
                </c:pt>
                <c:pt idx="128">
                  <c:v>6139.115845698283</c:v>
                </c:pt>
                <c:pt idx="129">
                  <c:v>6188.3780813325384</c:v>
                </c:pt>
                <c:pt idx="130">
                  <c:v>6237.6562270848199</c:v>
                </c:pt>
                <c:pt idx="131">
                  <c:v>6286.9304533342174</c:v>
                </c:pt>
                <c:pt idx="132">
                  <c:v>6336.1789616684946</c:v>
                </c:pt>
                <c:pt idx="133">
                  <c:v>6385.3935102661408</c:v>
                </c:pt>
                <c:pt idx="134">
                  <c:v>6434.5699219311809</c:v>
                </c:pt>
                <c:pt idx="135">
                  <c:v>6483.7272211894624</c:v>
                </c:pt>
                <c:pt idx="136">
                  <c:v>6532.8940513819261</c:v>
                </c:pt>
                <c:pt idx="137">
                  <c:v>6582.0785747930086</c:v>
                </c:pt>
                <c:pt idx="138">
                  <c:v>6631.2804217673056</c:v>
                </c:pt>
                <c:pt idx="139">
                  <c:v>6680.4731783788984</c:v>
                </c:pt>
                <c:pt idx="140">
                  <c:v>6729.615621785626</c:v>
                </c:pt>
                <c:pt idx="141">
                  <c:v>6778.6595677224432</c:v>
                </c:pt>
                <c:pt idx="142">
                  <c:v>6827.5502075073664</c:v>
                </c:pt>
                <c:pt idx="143">
                  <c:v>6876.2353221144895</c:v>
                </c:pt>
                <c:pt idx="144">
                  <c:v>6924.6612000721098</c:v>
                </c:pt>
                <c:pt idx="145">
                  <c:v>6972.7854587329202</c:v>
                </c:pt>
                <c:pt idx="146">
                  <c:v>7020.5710024061436</c:v>
                </c:pt>
                <c:pt idx="147">
                  <c:v>7067.994952670776</c:v>
                </c:pt>
                <c:pt idx="148">
                  <c:v>7115.0460038655729</c:v>
                </c:pt>
                <c:pt idx="149">
                  <c:v>7161.7134154671448</c:v>
                </c:pt>
                <c:pt idx="150">
                  <c:v>7207.9830378262795</c:v>
                </c:pt>
                <c:pt idx="151">
                  <c:v>7253.840461044415</c:v>
                </c:pt>
                <c:pt idx="152">
                  <c:v>7299.2555393011453</c:v>
                </c:pt>
                <c:pt idx="153">
                  <c:v>7344.2043475104065</c:v>
                </c:pt>
                <c:pt idx="154">
                  <c:v>7388.6603506758065</c:v>
                </c:pt>
                <c:pt idx="155">
                  <c:v>7432.5971512830829</c:v>
                </c:pt>
                <c:pt idx="156">
                  <c:v>7476.0071723267829</c:v>
                </c:pt>
                <c:pt idx="157">
                  <c:v>7518.8796274998567</c:v>
                </c:pt>
                <c:pt idx="158">
                  <c:v>7561.2528691809239</c:v>
                </c:pt>
                <c:pt idx="159">
                  <c:v>7603.215134413218</c:v>
                </c:pt>
                <c:pt idx="160">
                  <c:v>7644.8159848298383</c:v>
                </c:pt>
                <c:pt idx="161">
                  <c:v>7686.0575046617842</c:v>
                </c:pt>
                <c:pt idx="162">
                  <c:v>7726.9417016014613</c:v>
                </c:pt>
                <c:pt idx="163">
                  <c:v>7767.470594276223</c:v>
                </c:pt>
                <c:pt idx="164">
                  <c:v>7807.6462118549853</c:v>
                </c:pt>
                <c:pt idx="165">
                  <c:v>7847.4705935015309</c:v>
                </c:pt>
                <c:pt idx="166">
                  <c:v>7886.9457878332742</c:v>
                </c:pt>
                <c:pt idx="167">
                  <c:v>7926.073852388763</c:v>
                </c:pt>
                <c:pt idx="168">
                  <c:v>7964.8568531051797</c:v>
                </c:pt>
                <c:pt idx="169">
                  <c:v>7999.9999999999982</c:v>
                </c:pt>
                <c:pt idx="170">
                  <c:v>6695.6878557268928</c:v>
                </c:pt>
                <c:pt idx="171">
                  <c:v>6724.8840551681596</c:v>
                </c:pt>
                <c:pt idx="172">
                  <c:v>6751.5718856009407</c:v>
                </c:pt>
                <c:pt idx="173">
                  <c:v>6778.1392097028411</c:v>
                </c:pt>
                <c:pt idx="174">
                  <c:v>6804.5821013228915</c:v>
                </c:pt>
                <c:pt idx="175">
                  <c:v>6830.8971449357905</c:v>
                </c:pt>
                <c:pt idx="176">
                  <c:v>6857.0645435315728</c:v>
                </c:pt>
                <c:pt idx="177">
                  <c:v>6883.0681775662142</c:v>
                </c:pt>
                <c:pt idx="178">
                  <c:v>6908.9085414195661</c:v>
                </c:pt>
                <c:pt idx="179">
                  <c:v>6934.5813467405587</c:v>
                </c:pt>
                <c:pt idx="180">
                  <c:v>6960.0733124329508</c:v>
                </c:pt>
                <c:pt idx="181">
                  <c:v>6985.3761423712613</c:v>
                </c:pt>
                <c:pt idx="182">
                  <c:v>7010.490735699681</c:v>
                </c:pt>
                <c:pt idx="183">
                  <c:v>7035.4160833206424</c:v>
                </c:pt>
                <c:pt idx="184">
                  <c:v>7060.1485483910728</c:v>
                </c:pt>
                <c:pt idx="185">
                  <c:v>7084.6864868880548</c:v>
                </c:pt>
                <c:pt idx="186">
                  <c:v>7109.0309601881254</c:v>
                </c:pt>
                <c:pt idx="187">
                  <c:v>7133.1809116681579</c:v>
                </c:pt>
                <c:pt idx="188">
                  <c:v>7157.1317459043894</c:v>
                </c:pt>
                <c:pt idx="189">
                  <c:v>7180.881081397044</c:v>
                </c:pt>
                <c:pt idx="190">
                  <c:v>7204.4301722496066</c:v>
                </c:pt>
                <c:pt idx="191">
                  <c:v>7227.7781069723887</c:v>
                </c:pt>
                <c:pt idx="192">
                  <c:v>7250.9147181067756</c:v>
                </c:pt>
                <c:pt idx="193">
                  <c:v>7273.8321971372443</c:v>
                </c:pt>
                <c:pt idx="194">
                  <c:v>7296.5321955745976</c:v>
                </c:pt>
                <c:pt idx="195">
                  <c:v>7319.0163789569133</c:v>
                </c:pt>
                <c:pt idx="196">
                  <c:v>7341.2774666595051</c:v>
                </c:pt>
                <c:pt idx="197">
                  <c:v>7363.3067160332257</c:v>
                </c:pt>
                <c:pt idx="198">
                  <c:v>7385.1045274010175</c:v>
                </c:pt>
                <c:pt idx="199">
                  <c:v>7406.672961068085</c:v>
                </c:pt>
                <c:pt idx="200">
                  <c:v>7428.0123957074429</c:v>
                </c:pt>
                <c:pt idx="201">
                  <c:v>7449.1195308082688</c:v>
                </c:pt>
                <c:pt idx="202">
                  <c:v>7469.9928371249662</c:v>
                </c:pt>
                <c:pt idx="203">
                  <c:v>7490.6345584410883</c:v>
                </c:pt>
                <c:pt idx="204">
                  <c:v>7511.0469348427405</c:v>
                </c:pt>
                <c:pt idx="205">
                  <c:v>7531.2472168232262</c:v>
                </c:pt>
                <c:pt idx="206">
                  <c:v>7551.2649619073909</c:v>
                </c:pt>
                <c:pt idx="207">
                  <c:v>7571.1141678591293</c:v>
                </c:pt>
                <c:pt idx="208">
                  <c:v>7590.7959655811846</c:v>
                </c:pt>
                <c:pt idx="209">
                  <c:v>7610.3114676988571</c:v>
                </c:pt>
                <c:pt idx="210">
                  <c:v>7629.6617850014454</c:v>
                </c:pt>
                <c:pt idx="211">
                  <c:v>7648.8480263492884</c:v>
                </c:pt>
                <c:pt idx="212">
                  <c:v>7667.8712985603206</c:v>
                </c:pt>
                <c:pt idx="213">
                  <c:v>7686.7327062976265</c:v>
                </c:pt>
                <c:pt idx="214">
                  <c:v>7705.4333519626916</c:v>
                </c:pt>
                <c:pt idx="215">
                  <c:v>7723.9743355894516</c:v>
                </c:pt>
                <c:pt idx="216">
                  <c:v>7742.356754740159</c:v>
                </c:pt>
                <c:pt idx="217">
                  <c:v>7760.5817044050273</c:v>
                </c:pt>
                <c:pt idx="218">
                  <c:v>7778.6502769035033</c:v>
                </c:pt>
                <c:pt idx="219">
                  <c:v>7796.5635617876724</c:v>
                </c:pt>
                <c:pt idx="220">
                  <c:v>7814.3226457492456</c:v>
                </c:pt>
                <c:pt idx="221">
                  <c:v>7831.9286125270501</c:v>
                </c:pt>
                <c:pt idx="222">
                  <c:v>7849.382542817988</c:v>
                </c:pt>
                <c:pt idx="223">
                  <c:v>7866.6855141912802</c:v>
                </c:pt>
                <c:pt idx="224">
                  <c:v>7883.8386010021977</c:v>
                </c:pt>
                <c:pt idx="225">
                  <c:v>7900.8428743097566</c:v>
                </c:pt>
                <c:pt idx="226">
                  <c:v>7917.6994017969218</c:v>
                </c:pt>
                <c:pt idx="227">
                  <c:v>7934.4092476916776</c:v>
                </c:pt>
                <c:pt idx="228">
                  <c:v>7950.9734726919378</c:v>
                </c:pt>
                <c:pt idx="229">
                  <c:v>7967.3931338908378</c:v>
                </c:pt>
                <c:pt idx="230">
                  <c:v>7983.6692847046388</c:v>
                </c:pt>
                <c:pt idx="231">
                  <c:v>7999.8029748037579</c:v>
                </c:pt>
                <c:pt idx="232">
                  <c:v>7017.3865890072357</c:v>
                </c:pt>
                <c:pt idx="233">
                  <c:v>7030.2656991450576</c:v>
                </c:pt>
                <c:pt idx="234">
                  <c:v>7042.0366751826696</c:v>
                </c:pt>
                <c:pt idx="235">
                  <c:v>7053.7117821900201</c:v>
                </c:pt>
                <c:pt idx="236">
                  <c:v>7065.2925969256439</c:v>
                </c:pt>
                <c:pt idx="237">
                  <c:v>7076.7797634430881</c:v>
                </c:pt>
                <c:pt idx="238">
                  <c:v>7088.1739226091822</c:v>
                </c:pt>
                <c:pt idx="239">
                  <c:v>7099.4757129282161</c:v>
                </c:pt>
                <c:pt idx="240">
                  <c:v>7110.6857705141274</c:v>
                </c:pt>
                <c:pt idx="241">
                  <c:v>7121.8028038131743</c:v>
                </c:pt>
                <c:pt idx="242">
                  <c:v>7132.8254550540823</c:v>
                </c:pt>
                <c:pt idx="243">
                  <c:v>7143.7543224509309</c:v>
                </c:pt>
                <c:pt idx="244">
                  <c:v>7154.5900984643158</c:v>
                </c:pt>
                <c:pt idx="245">
                  <c:v>7165.3334724554115</c:v>
                </c:pt>
                <c:pt idx="246">
                  <c:v>7175.9851305573275</c:v>
                </c:pt>
                <c:pt idx="247">
                  <c:v>7186.5457556531619</c:v>
                </c:pt>
                <c:pt idx="248">
                  <c:v>7197.0160273558349</c:v>
                </c:pt>
                <c:pt idx="249">
                  <c:v>7207.3966219897966</c:v>
                </c:pt>
                <c:pt idx="250">
                  <c:v>7217.6854353807703</c:v>
                </c:pt>
                <c:pt idx="251">
                  <c:v>7227.8792949345307</c:v>
                </c:pt>
                <c:pt idx="252">
                  <c:v>7237.9778694890565</c:v>
                </c:pt>
                <c:pt idx="253">
                  <c:v>7247.9819580827152</c:v>
                </c:pt>
                <c:pt idx="254">
                  <c:v>7257.892356469848</c:v>
                </c:pt>
                <c:pt idx="255">
                  <c:v>7267.7098554353952</c:v>
                </c:pt>
                <c:pt idx="256">
                  <c:v>7277.435240788227</c:v>
                </c:pt>
                <c:pt idx="257">
                  <c:v>7287.0692933573837</c:v>
                </c:pt>
                <c:pt idx="258">
                  <c:v>7296.6127889896406</c:v>
                </c:pt>
                <c:pt idx="259">
                  <c:v>7306.0664985482299</c:v>
                </c:pt>
                <c:pt idx="260">
                  <c:v>7315.4290025756491</c:v>
                </c:pt>
                <c:pt idx="261">
                  <c:v>7324.6977067054531</c:v>
                </c:pt>
                <c:pt idx="262">
                  <c:v>7333.8722606872989</c:v>
                </c:pt>
                <c:pt idx="263">
                  <c:v>7342.9535443917521</c:v>
                </c:pt>
                <c:pt idx="264">
                  <c:v>7351.942433271488</c:v>
                </c:pt>
                <c:pt idx="265">
                  <c:v>7360.8397960967122</c:v>
                </c:pt>
                <c:pt idx="266">
                  <c:v>7369.6464949682295</c:v>
                </c:pt>
                <c:pt idx="267">
                  <c:v>7378.3633853373749</c:v>
                </c:pt>
                <c:pt idx="268">
                  <c:v>7386.991316025018</c:v>
                </c:pt>
                <c:pt idx="269">
                  <c:v>7395.5311292414817</c:v>
                </c:pt>
                <c:pt idx="270">
                  <c:v>7403.983660607164</c:v>
                </c:pt>
                <c:pt idx="271">
                  <c:v>7412.348972874227</c:v>
                </c:pt>
                <c:pt idx="272">
                  <c:v>7420.6262858333857</c:v>
                </c:pt>
                <c:pt idx="273">
                  <c:v>7428.8156108699795</c:v>
                </c:pt>
                <c:pt idx="274">
                  <c:v>7436.9178223975823</c:v>
                </c:pt>
                <c:pt idx="275">
                  <c:v>7444.9337891760833</c:v>
                </c:pt>
                <c:pt idx="276">
                  <c:v>7452.8643725701122</c:v>
                </c:pt>
                <c:pt idx="277">
                  <c:v>7460.7104265800781</c:v>
                </c:pt>
                <c:pt idx="278">
                  <c:v>7468.4727978777455</c:v>
                </c:pt>
                <c:pt idx="279">
                  <c:v>7476.1523258422449</c:v>
                </c:pt>
                <c:pt idx="280">
                  <c:v>7483.7498425961148</c:v>
                </c:pt>
                <c:pt idx="281">
                  <c:v>7491.2661730422496</c:v>
                </c:pt>
                <c:pt idx="282">
                  <c:v>7498.7021349006181</c:v>
                </c:pt>
                <c:pt idx="283">
                  <c:v>7506.0585387461497</c:v>
                </c:pt>
                <c:pt idx="284">
                  <c:v>7513.3425005400704</c:v>
                </c:pt>
                <c:pt idx="285">
                  <c:v>7520.562351154982</c:v>
                </c:pt>
                <c:pt idx="286">
                  <c:v>7527.7199568451415</c:v>
                </c:pt>
                <c:pt idx="287">
                  <c:v>7534.8158103961305</c:v>
                </c:pt>
                <c:pt idx="288">
                  <c:v>7541.8504001694</c:v>
                </c:pt>
                <c:pt idx="289">
                  <c:v>7548.8242114585419</c:v>
                </c:pt>
                <c:pt idx="290">
                  <c:v>7555.7377264954403</c:v>
                </c:pt>
                <c:pt idx="291">
                  <c:v>7562.591424455125</c:v>
                </c:pt>
                <c:pt idx="292">
                  <c:v>7569.3857814611101</c:v>
                </c:pt>
                <c:pt idx="293">
                  <c:v>7576.1212705906009</c:v>
                </c:pt>
                <c:pt idx="294">
                  <c:v>7582.7983618795934</c:v>
                </c:pt>
                <c:pt idx="295">
                  <c:v>7589.4175223294769</c:v>
                </c:pt>
                <c:pt idx="296">
                  <c:v>7595.9792159139824</c:v>
                </c:pt>
                <c:pt idx="297">
                  <c:v>7602.4839035846326</c:v>
                </c:pt>
                <c:pt idx="298">
                  <c:v>7608.9320432780341</c:v>
                </c:pt>
                <c:pt idx="299">
                  <c:v>7615.3240899226012</c:v>
                </c:pt>
                <c:pt idx="300">
                  <c:v>7621.6604954465402</c:v>
                </c:pt>
                <c:pt idx="301">
                  <c:v>7627.9417087851634</c:v>
                </c:pt>
                <c:pt idx="302">
                  <c:v>7634.1681758885161</c:v>
                </c:pt>
                <c:pt idx="303">
                  <c:v>7640.3403397293869</c:v>
                </c:pt>
                <c:pt idx="304">
                  <c:v>7646.4586403117473</c:v>
                </c:pt>
                <c:pt idx="305">
                  <c:v>7652.5235146792247</c:v>
                </c:pt>
                <c:pt idx="306">
                  <c:v>7658.5353969240095</c:v>
                </c:pt>
                <c:pt idx="307">
                  <c:v>7664.4947181957832</c:v>
                </c:pt>
                <c:pt idx="308">
                  <c:v>7670.4019067104</c:v>
                </c:pt>
                <c:pt idx="309">
                  <c:v>7676.2573877599707</c:v>
                </c:pt>
                <c:pt idx="310">
                  <c:v>7682.0615837216646</c:v>
                </c:pt>
                <c:pt idx="311">
                  <c:v>7687.8149140676705</c:v>
                </c:pt>
                <c:pt idx="312">
                  <c:v>7693.5177953752773</c:v>
                </c:pt>
                <c:pt idx="313">
                  <c:v>7699.1706413364873</c:v>
                </c:pt>
                <c:pt idx="314">
                  <c:v>7704.7738627683257</c:v>
                </c:pt>
                <c:pt idx="315">
                  <c:v>7710.3278676240807</c:v>
                </c:pt>
                <c:pt idx="316">
                  <c:v>7715.8330610034936</c:v>
                </c:pt>
                <c:pt idx="317">
                  <c:v>7721.2898451629553</c:v>
                </c:pt>
                <c:pt idx="318">
                  <c:v>7726.6986195263944</c:v>
                </c:pt>
                <c:pt idx="319">
                  <c:v>7732.0597806965152</c:v>
                </c:pt>
                <c:pt idx="320">
                  <c:v>7737.3737224663782</c:v>
                </c:pt>
                <c:pt idx="321">
                  <c:v>7742.6408358301824</c:v>
                </c:pt>
                <c:pt idx="322">
                  <c:v>7747.8615089946034</c:v>
                </c:pt>
                <c:pt idx="323">
                  <c:v>7753.0361273906237</c:v>
                </c:pt>
                <c:pt idx="324">
                  <c:v>7758.1650736852271</c:v>
                </c:pt>
                <c:pt idx="325">
                  <c:v>7763.2487277934415</c:v>
                </c:pt>
                <c:pt idx="326">
                  <c:v>7768.2874668895811</c:v>
                </c:pt>
                <c:pt idx="327">
                  <c:v>7773.2816654195312</c:v>
                </c:pt>
                <c:pt idx="328">
                  <c:v>7778.2316951130088</c:v>
                </c:pt>
                <c:pt idx="329">
                  <c:v>7783.1379249954034</c:v>
                </c:pt>
                <c:pt idx="330">
                  <c:v>7788.000721400269</c:v>
                </c:pt>
                <c:pt idx="331">
                  <c:v>7792.8204479818369</c:v>
                </c:pt>
                <c:pt idx="332">
                  <c:v>7797.5974657278894</c:v>
                </c:pt>
                <c:pt idx="333">
                  <c:v>7802.33213297167</c:v>
                </c:pt>
                <c:pt idx="334">
                  <c:v>7807.0248054046442</c:v>
                </c:pt>
                <c:pt idx="335">
                  <c:v>7811.6758360896984</c:v>
                </c:pt>
                <c:pt idx="336">
                  <c:v>7816.2855754732927</c:v>
                </c:pt>
                <c:pt idx="337">
                  <c:v>7820.8543713986928</c:v>
                </c:pt>
                <c:pt idx="338">
                  <c:v>7825.3825691190332</c:v>
                </c:pt>
                <c:pt idx="339">
                  <c:v>7829.8705113101914</c:v>
                </c:pt>
                <c:pt idx="340">
                  <c:v>7834.3185380835266</c:v>
                </c:pt>
                <c:pt idx="341">
                  <c:v>7838.7269869996653</c:v>
                </c:pt>
                <c:pt idx="342">
                  <c:v>7843.0961930812409</c:v>
                </c:pt>
                <c:pt idx="343">
                  <c:v>7847.4264888262178</c:v>
                </c:pt>
                <c:pt idx="344">
                  <c:v>7851.7182042213344</c:v>
                </c:pt>
                <c:pt idx="345">
                  <c:v>7855.9716667548373</c:v>
                </c:pt>
                <c:pt idx="346">
                  <c:v>7860.1872014303835</c:v>
                </c:pt>
                <c:pt idx="347">
                  <c:v>7864.365130780021</c:v>
                </c:pt>
                <c:pt idx="348">
                  <c:v>7868.5057748784329</c:v>
                </c:pt>
                <c:pt idx="349">
                  <c:v>7872.6094513560256</c:v>
                </c:pt>
                <c:pt idx="350">
                  <c:v>7876.6764754117939</c:v>
                </c:pt>
                <c:pt idx="351">
                  <c:v>7880.7071598276771</c:v>
                </c:pt>
                <c:pt idx="352">
                  <c:v>7884.7018149813102</c:v>
                </c:pt>
                <c:pt idx="353">
                  <c:v>7888.660748860033</c:v>
                </c:pt>
                <c:pt idx="354">
                  <c:v>7892.58426707526</c:v>
                </c:pt>
                <c:pt idx="355">
                  <c:v>7896.472672875223</c:v>
                </c:pt>
                <c:pt idx="356">
                  <c:v>7900.3262671579387</c:v>
                </c:pt>
                <c:pt idx="357">
                  <c:v>7904.1453484856993</c:v>
                </c:pt>
                <c:pt idx="358">
                  <c:v>7907.9302130995447</c:v>
                </c:pt>
                <c:pt idx="359">
                  <c:v>7911.6811549315453</c:v>
                </c:pt>
                <c:pt idx="360">
                  <c:v>7915.398465618704</c:v>
                </c:pt>
                <c:pt idx="361">
                  <c:v>7919.0824345167321</c:v>
                </c:pt>
                <c:pt idx="362">
                  <c:v>7922.7333487138549</c:v>
                </c:pt>
                <c:pt idx="363">
                  <c:v>7926.3514930448046</c:v>
                </c:pt>
                <c:pt idx="364">
                  <c:v>7929.9371501043934</c:v>
                </c:pt>
                <c:pt idx="365">
                  <c:v>7933.4906002605903</c:v>
                </c:pt>
                <c:pt idx="366">
                  <c:v>7937.0121216681973</c:v>
                </c:pt>
                <c:pt idx="367">
                  <c:v>7940.5019902830973</c:v>
                </c:pt>
                <c:pt idx="368">
                  <c:v>7943.960479875459</c:v>
                </c:pt>
                <c:pt idx="369">
                  <c:v>7947.3878620434052</c:v>
                </c:pt>
                <c:pt idx="370">
                  <c:v>7950.7844062270333</c:v>
                </c:pt>
                <c:pt idx="371">
                  <c:v>7954.1503797214991</c:v>
                </c:pt>
                <c:pt idx="372">
                  <c:v>7957.4860476908134</c:v>
                </c:pt>
                <c:pt idx="373">
                  <c:v>7960.7916731814958</c:v>
                </c:pt>
                <c:pt idx="374">
                  <c:v>7964.067517135566</c:v>
                </c:pt>
                <c:pt idx="375">
                  <c:v>7967.313838405239</c:v>
                </c:pt>
                <c:pt idx="376">
                  <c:v>7970.5308937649888</c:v>
                </c:pt>
                <c:pt idx="377">
                  <c:v>7973.7189379258971</c:v>
                </c:pt>
                <c:pt idx="378">
                  <c:v>7976.8782235494555</c:v>
                </c:pt>
                <c:pt idx="379">
                  <c:v>7980.009001259592</c:v>
                </c:pt>
                <c:pt idx="380">
                  <c:v>7983.1115196574092</c:v>
                </c:pt>
                <c:pt idx="381">
                  <c:v>7986.1860253341347</c:v>
                </c:pt>
                <c:pt idx="382">
                  <c:v>7989.2327628838748</c:v>
                </c:pt>
                <c:pt idx="383">
                  <c:v>7992.25197491775</c:v>
                </c:pt>
                <c:pt idx="384">
                  <c:v>7995.2439020774409</c:v>
                </c:pt>
                <c:pt idx="385">
                  <c:v>7998.2087830467781</c:v>
                </c:pt>
                <c:pt idx="386">
                  <c:v>7999.9999999999864</c:v>
                </c:pt>
                <c:pt idx="387">
                  <c:v>8000.0000000001028</c:v>
                </c:pt>
                <c:pt idx="388">
                  <c:v>8000.0000000001028</c:v>
                </c:pt>
                <c:pt idx="389">
                  <c:v>7999.9999999999864</c:v>
                </c:pt>
                <c:pt idx="390">
                  <c:v>7999.9999999999864</c:v>
                </c:pt>
                <c:pt idx="391">
                  <c:v>7999.9999999999864</c:v>
                </c:pt>
                <c:pt idx="392">
                  <c:v>7999.9999999999864</c:v>
                </c:pt>
                <c:pt idx="393">
                  <c:v>7999.9999999999864</c:v>
                </c:pt>
                <c:pt idx="394">
                  <c:v>7999.9999999999864</c:v>
                </c:pt>
                <c:pt idx="395">
                  <c:v>7999.9999999999864</c:v>
                </c:pt>
                <c:pt idx="396">
                  <c:v>7999.9999999999864</c:v>
                </c:pt>
                <c:pt idx="397">
                  <c:v>7999.9999999999864</c:v>
                </c:pt>
                <c:pt idx="398">
                  <c:v>7999.9999999999864</c:v>
                </c:pt>
                <c:pt idx="399">
                  <c:v>7999.9999999999864</c:v>
                </c:pt>
                <c:pt idx="400">
                  <c:v>7999.9999999999864</c:v>
                </c:pt>
                <c:pt idx="401">
                  <c:v>7999.9999999999864</c:v>
                </c:pt>
                <c:pt idx="402">
                  <c:v>7999.9999999999864</c:v>
                </c:pt>
                <c:pt idx="403">
                  <c:v>7999.9999999999864</c:v>
                </c:pt>
                <c:pt idx="404">
                  <c:v>7999.9999999999864</c:v>
                </c:pt>
                <c:pt idx="405">
                  <c:v>7999.9999999999864</c:v>
                </c:pt>
                <c:pt idx="406">
                  <c:v>7999.9999999999864</c:v>
                </c:pt>
                <c:pt idx="407">
                  <c:v>7999.9999999999864</c:v>
                </c:pt>
                <c:pt idx="408">
                  <c:v>7999.9999999999864</c:v>
                </c:pt>
                <c:pt idx="409">
                  <c:v>7999.9999999999864</c:v>
                </c:pt>
                <c:pt idx="410">
                  <c:v>7999.9999999999864</c:v>
                </c:pt>
                <c:pt idx="411">
                  <c:v>7999.9999999999864</c:v>
                </c:pt>
                <c:pt idx="412">
                  <c:v>7999.9999999999864</c:v>
                </c:pt>
                <c:pt idx="413">
                  <c:v>7999.9999999999864</c:v>
                </c:pt>
                <c:pt idx="414">
                  <c:v>7999.9999999999864</c:v>
                </c:pt>
                <c:pt idx="415">
                  <c:v>7999.9999999999864</c:v>
                </c:pt>
                <c:pt idx="416">
                  <c:v>7999.9999999999864</c:v>
                </c:pt>
                <c:pt idx="417">
                  <c:v>7999.9999999999864</c:v>
                </c:pt>
                <c:pt idx="418">
                  <c:v>7999.9999999999864</c:v>
                </c:pt>
                <c:pt idx="419">
                  <c:v>7999.9999999999864</c:v>
                </c:pt>
                <c:pt idx="420">
                  <c:v>7999.9999999999864</c:v>
                </c:pt>
                <c:pt idx="421">
                  <c:v>7999.9999999999864</c:v>
                </c:pt>
                <c:pt idx="422">
                  <c:v>7999.9999999999864</c:v>
                </c:pt>
                <c:pt idx="423">
                  <c:v>7999.9999999999864</c:v>
                </c:pt>
                <c:pt idx="424">
                  <c:v>7999.9999999999864</c:v>
                </c:pt>
                <c:pt idx="425">
                  <c:v>7999.9999999999864</c:v>
                </c:pt>
                <c:pt idx="426">
                  <c:v>7999.9999999999864</c:v>
                </c:pt>
                <c:pt idx="427">
                  <c:v>7999.9999999999864</c:v>
                </c:pt>
                <c:pt idx="428">
                  <c:v>7999.9999999999864</c:v>
                </c:pt>
                <c:pt idx="429">
                  <c:v>7999.9999999999864</c:v>
                </c:pt>
                <c:pt idx="430">
                  <c:v>7999.9999999999864</c:v>
                </c:pt>
                <c:pt idx="431">
                  <c:v>7999.9999999999864</c:v>
                </c:pt>
                <c:pt idx="432">
                  <c:v>7999.9999999999864</c:v>
                </c:pt>
                <c:pt idx="433">
                  <c:v>7999.9999999999864</c:v>
                </c:pt>
                <c:pt idx="434">
                  <c:v>7999.9999999999864</c:v>
                </c:pt>
                <c:pt idx="435">
                  <c:v>7999.9999999999864</c:v>
                </c:pt>
                <c:pt idx="436">
                  <c:v>7999.9999999999864</c:v>
                </c:pt>
                <c:pt idx="437">
                  <c:v>7999.9999999999864</c:v>
                </c:pt>
                <c:pt idx="438">
                  <c:v>7999.9999999999864</c:v>
                </c:pt>
                <c:pt idx="439">
                  <c:v>7999.9999999999864</c:v>
                </c:pt>
                <c:pt idx="440">
                  <c:v>7999.9999999999864</c:v>
                </c:pt>
                <c:pt idx="441">
                  <c:v>7999.9999999999864</c:v>
                </c:pt>
                <c:pt idx="442">
                  <c:v>7999.9999999999864</c:v>
                </c:pt>
                <c:pt idx="443">
                  <c:v>7999.9999999999864</c:v>
                </c:pt>
                <c:pt idx="444">
                  <c:v>7999.9999999999864</c:v>
                </c:pt>
                <c:pt idx="445">
                  <c:v>7999.9999999999864</c:v>
                </c:pt>
                <c:pt idx="446">
                  <c:v>7999.9999999999864</c:v>
                </c:pt>
                <c:pt idx="447">
                  <c:v>7999.9999999999864</c:v>
                </c:pt>
                <c:pt idx="448">
                  <c:v>7999.9999999999864</c:v>
                </c:pt>
                <c:pt idx="449">
                  <c:v>7999.9999999999864</c:v>
                </c:pt>
                <c:pt idx="450">
                  <c:v>7999.9999999999864</c:v>
                </c:pt>
                <c:pt idx="451">
                  <c:v>7999.9999999999864</c:v>
                </c:pt>
                <c:pt idx="452">
                  <c:v>7999.9999999999864</c:v>
                </c:pt>
                <c:pt idx="453">
                  <c:v>7999.9999999999864</c:v>
                </c:pt>
                <c:pt idx="454">
                  <c:v>7999.9999999999864</c:v>
                </c:pt>
                <c:pt idx="455">
                  <c:v>7999.9999999999864</c:v>
                </c:pt>
                <c:pt idx="456">
                  <c:v>7999.9999999999864</c:v>
                </c:pt>
                <c:pt idx="457">
                  <c:v>7999.9999999999864</c:v>
                </c:pt>
                <c:pt idx="458">
                  <c:v>7999.9999999999864</c:v>
                </c:pt>
                <c:pt idx="459">
                  <c:v>7999.9999999999864</c:v>
                </c:pt>
                <c:pt idx="460">
                  <c:v>7999.9999999999864</c:v>
                </c:pt>
                <c:pt idx="461">
                  <c:v>7999.9999999999864</c:v>
                </c:pt>
                <c:pt idx="462">
                  <c:v>7999.9999999999864</c:v>
                </c:pt>
                <c:pt idx="463">
                  <c:v>7999.9999999999864</c:v>
                </c:pt>
                <c:pt idx="464">
                  <c:v>7999.9999999999864</c:v>
                </c:pt>
                <c:pt idx="465">
                  <c:v>7999.9999999999864</c:v>
                </c:pt>
                <c:pt idx="466">
                  <c:v>7999.9999999999864</c:v>
                </c:pt>
                <c:pt idx="467">
                  <c:v>7999.9999999999864</c:v>
                </c:pt>
                <c:pt idx="468">
                  <c:v>7999.9999999999864</c:v>
                </c:pt>
                <c:pt idx="469">
                  <c:v>7999.9999999999864</c:v>
                </c:pt>
                <c:pt idx="470">
                  <c:v>7999.9999999999864</c:v>
                </c:pt>
                <c:pt idx="471">
                  <c:v>7999.9999999999864</c:v>
                </c:pt>
                <c:pt idx="472">
                  <c:v>7999.9999999999864</c:v>
                </c:pt>
                <c:pt idx="473">
                  <c:v>7999.9999999999864</c:v>
                </c:pt>
                <c:pt idx="474">
                  <c:v>7999.9999999999864</c:v>
                </c:pt>
                <c:pt idx="475">
                  <c:v>7999.9999999999864</c:v>
                </c:pt>
                <c:pt idx="476">
                  <c:v>7999.9999999999864</c:v>
                </c:pt>
                <c:pt idx="477">
                  <c:v>7999.9999999999864</c:v>
                </c:pt>
                <c:pt idx="478">
                  <c:v>7999.9999999999864</c:v>
                </c:pt>
                <c:pt idx="479">
                  <c:v>7999.9999999999864</c:v>
                </c:pt>
                <c:pt idx="480">
                  <c:v>7999.9999999999864</c:v>
                </c:pt>
                <c:pt idx="481">
                  <c:v>7999.9999999999864</c:v>
                </c:pt>
                <c:pt idx="482">
                  <c:v>7999.9999999999864</c:v>
                </c:pt>
                <c:pt idx="483">
                  <c:v>7999.9999999999864</c:v>
                </c:pt>
                <c:pt idx="484">
                  <c:v>7999.9999999999864</c:v>
                </c:pt>
                <c:pt idx="485">
                  <c:v>7999.9999999999864</c:v>
                </c:pt>
                <c:pt idx="486">
                  <c:v>7999.9999999999864</c:v>
                </c:pt>
                <c:pt idx="487">
                  <c:v>7999.9999999999864</c:v>
                </c:pt>
                <c:pt idx="488">
                  <c:v>7999.9999999999864</c:v>
                </c:pt>
                <c:pt idx="489">
                  <c:v>7999.9999999999864</c:v>
                </c:pt>
                <c:pt idx="490">
                  <c:v>7999.9999999999864</c:v>
                </c:pt>
                <c:pt idx="491">
                  <c:v>7999.9999999999864</c:v>
                </c:pt>
                <c:pt idx="492">
                  <c:v>7999.9999999999864</c:v>
                </c:pt>
                <c:pt idx="493">
                  <c:v>7999.9999999999864</c:v>
                </c:pt>
                <c:pt idx="494">
                  <c:v>7999.9999999999864</c:v>
                </c:pt>
                <c:pt idx="495">
                  <c:v>7999.9999999999864</c:v>
                </c:pt>
                <c:pt idx="496">
                  <c:v>7999.9999999999864</c:v>
                </c:pt>
                <c:pt idx="497">
                  <c:v>7999.9999999999864</c:v>
                </c:pt>
                <c:pt idx="498">
                  <c:v>7999.9999999999864</c:v>
                </c:pt>
                <c:pt idx="499">
                  <c:v>7999.9999999999864</c:v>
                </c:pt>
                <c:pt idx="500">
                  <c:v>7999.9999999999864</c:v>
                </c:pt>
                <c:pt idx="501">
                  <c:v>7999.9999999999864</c:v>
                </c:pt>
                <c:pt idx="502">
                  <c:v>7999.9999999999864</c:v>
                </c:pt>
                <c:pt idx="503">
                  <c:v>7999.9999999999864</c:v>
                </c:pt>
                <c:pt idx="504">
                  <c:v>7999.9999999999864</c:v>
                </c:pt>
                <c:pt idx="505">
                  <c:v>7999.9999999999864</c:v>
                </c:pt>
                <c:pt idx="506">
                  <c:v>7999.9999999999864</c:v>
                </c:pt>
                <c:pt idx="507">
                  <c:v>7999.9999999999864</c:v>
                </c:pt>
                <c:pt idx="508">
                  <c:v>7999.9999999999864</c:v>
                </c:pt>
                <c:pt idx="509">
                  <c:v>7999.9999999999864</c:v>
                </c:pt>
                <c:pt idx="510">
                  <c:v>7999.9999999999864</c:v>
                </c:pt>
                <c:pt idx="511">
                  <c:v>7999.9999999999864</c:v>
                </c:pt>
                <c:pt idx="512">
                  <c:v>7999.9999999999864</c:v>
                </c:pt>
                <c:pt idx="513">
                  <c:v>7999.9999999999864</c:v>
                </c:pt>
                <c:pt idx="514">
                  <c:v>7999.9999999999864</c:v>
                </c:pt>
                <c:pt idx="515">
                  <c:v>7999.9999999999864</c:v>
                </c:pt>
                <c:pt idx="516">
                  <c:v>7999.9999999999864</c:v>
                </c:pt>
                <c:pt idx="517">
                  <c:v>7999.9999999999864</c:v>
                </c:pt>
                <c:pt idx="518">
                  <c:v>7999.9999999999864</c:v>
                </c:pt>
                <c:pt idx="519">
                  <c:v>7999.9999999999864</c:v>
                </c:pt>
                <c:pt idx="520">
                  <c:v>7999.9999999999864</c:v>
                </c:pt>
                <c:pt idx="521">
                  <c:v>7999.9999999999864</c:v>
                </c:pt>
                <c:pt idx="522">
                  <c:v>7999.9999999999864</c:v>
                </c:pt>
                <c:pt idx="523">
                  <c:v>7999.9999999999864</c:v>
                </c:pt>
                <c:pt idx="524">
                  <c:v>7999.9999999999864</c:v>
                </c:pt>
                <c:pt idx="525">
                  <c:v>7999.9999999999864</c:v>
                </c:pt>
                <c:pt idx="526">
                  <c:v>7999.9999999999864</c:v>
                </c:pt>
                <c:pt idx="527">
                  <c:v>7999.9999999999864</c:v>
                </c:pt>
                <c:pt idx="528">
                  <c:v>7999.9999999999864</c:v>
                </c:pt>
                <c:pt idx="529">
                  <c:v>7999.9999999999864</c:v>
                </c:pt>
                <c:pt idx="530">
                  <c:v>7999.9999999999864</c:v>
                </c:pt>
                <c:pt idx="531">
                  <c:v>7999.9999999999864</c:v>
                </c:pt>
                <c:pt idx="532">
                  <c:v>7999.9999999999864</c:v>
                </c:pt>
                <c:pt idx="533">
                  <c:v>7999.9999999999864</c:v>
                </c:pt>
                <c:pt idx="534">
                  <c:v>7999.9999999999864</c:v>
                </c:pt>
                <c:pt idx="535">
                  <c:v>7999.9999999999864</c:v>
                </c:pt>
                <c:pt idx="536">
                  <c:v>7999.9999999999864</c:v>
                </c:pt>
                <c:pt idx="537">
                  <c:v>7999.9999999999864</c:v>
                </c:pt>
                <c:pt idx="538">
                  <c:v>7999.9999999999864</c:v>
                </c:pt>
                <c:pt idx="539">
                  <c:v>7999.9999999999864</c:v>
                </c:pt>
                <c:pt idx="540">
                  <c:v>7999.9999999999864</c:v>
                </c:pt>
                <c:pt idx="541">
                  <c:v>7999.9999999999864</c:v>
                </c:pt>
                <c:pt idx="542">
                  <c:v>7999.9999999999864</c:v>
                </c:pt>
                <c:pt idx="543">
                  <c:v>7999.9999999999864</c:v>
                </c:pt>
                <c:pt idx="544">
                  <c:v>7999.9999999999864</c:v>
                </c:pt>
                <c:pt idx="545">
                  <c:v>7999.9999999999864</c:v>
                </c:pt>
                <c:pt idx="546">
                  <c:v>7999.9999999999864</c:v>
                </c:pt>
                <c:pt idx="547">
                  <c:v>7999.9999999999864</c:v>
                </c:pt>
                <c:pt idx="548">
                  <c:v>7999.9999999999864</c:v>
                </c:pt>
                <c:pt idx="549">
                  <c:v>7999.9999999999864</c:v>
                </c:pt>
                <c:pt idx="550">
                  <c:v>7999.9999999999864</c:v>
                </c:pt>
                <c:pt idx="551">
                  <c:v>7999.9999999999864</c:v>
                </c:pt>
                <c:pt idx="552">
                  <c:v>7999.9999999999864</c:v>
                </c:pt>
                <c:pt idx="553">
                  <c:v>7999.9999999999864</c:v>
                </c:pt>
                <c:pt idx="554">
                  <c:v>7999.9999999999864</c:v>
                </c:pt>
                <c:pt idx="555">
                  <c:v>7999.9999999999864</c:v>
                </c:pt>
                <c:pt idx="556">
                  <c:v>7999.9999999999864</c:v>
                </c:pt>
                <c:pt idx="557">
                  <c:v>7999.9999999999864</c:v>
                </c:pt>
                <c:pt idx="558">
                  <c:v>7999.9999999999864</c:v>
                </c:pt>
                <c:pt idx="559">
                  <c:v>7999.9999999999864</c:v>
                </c:pt>
                <c:pt idx="560">
                  <c:v>7999.9999999999864</c:v>
                </c:pt>
                <c:pt idx="561">
                  <c:v>7999.9999999999864</c:v>
                </c:pt>
                <c:pt idx="562">
                  <c:v>7999.9999999999864</c:v>
                </c:pt>
                <c:pt idx="563">
                  <c:v>7999.9999999999864</c:v>
                </c:pt>
                <c:pt idx="564">
                  <c:v>7999.9999999999864</c:v>
                </c:pt>
                <c:pt idx="565">
                  <c:v>7999.9999999999864</c:v>
                </c:pt>
                <c:pt idx="566">
                  <c:v>7999.9999999999864</c:v>
                </c:pt>
                <c:pt idx="567">
                  <c:v>7999.9999999999864</c:v>
                </c:pt>
                <c:pt idx="568">
                  <c:v>7999.9999999999864</c:v>
                </c:pt>
                <c:pt idx="569">
                  <c:v>7999.9999999999864</c:v>
                </c:pt>
                <c:pt idx="570">
                  <c:v>7999.9999999999864</c:v>
                </c:pt>
                <c:pt idx="571">
                  <c:v>7999.9999999999864</c:v>
                </c:pt>
                <c:pt idx="572">
                  <c:v>7999.9999999999864</c:v>
                </c:pt>
                <c:pt idx="573">
                  <c:v>7999.9999999999864</c:v>
                </c:pt>
                <c:pt idx="574">
                  <c:v>7999.9999999999864</c:v>
                </c:pt>
                <c:pt idx="575">
                  <c:v>7999.9999999999864</c:v>
                </c:pt>
                <c:pt idx="576">
                  <c:v>7999.9999999999864</c:v>
                </c:pt>
                <c:pt idx="577">
                  <c:v>7999.9999999999864</c:v>
                </c:pt>
                <c:pt idx="578">
                  <c:v>7999.9999999999864</c:v>
                </c:pt>
                <c:pt idx="579">
                  <c:v>7999.9999999999864</c:v>
                </c:pt>
                <c:pt idx="580">
                  <c:v>7999.9999999999864</c:v>
                </c:pt>
                <c:pt idx="581">
                  <c:v>7999.9999999999864</c:v>
                </c:pt>
                <c:pt idx="582">
                  <c:v>7999.9999999999864</c:v>
                </c:pt>
                <c:pt idx="583">
                  <c:v>7999.9999999999864</c:v>
                </c:pt>
                <c:pt idx="584">
                  <c:v>7999.9999999999864</c:v>
                </c:pt>
                <c:pt idx="585">
                  <c:v>7999.9999999999864</c:v>
                </c:pt>
                <c:pt idx="586">
                  <c:v>7999.9999999999864</c:v>
                </c:pt>
                <c:pt idx="587">
                  <c:v>7999.9999999999864</c:v>
                </c:pt>
                <c:pt idx="588">
                  <c:v>7999.9999999999864</c:v>
                </c:pt>
                <c:pt idx="589">
                  <c:v>7999.9999999999864</c:v>
                </c:pt>
                <c:pt idx="590">
                  <c:v>7999.9999999999864</c:v>
                </c:pt>
                <c:pt idx="591">
                  <c:v>7999.9999999999864</c:v>
                </c:pt>
                <c:pt idx="592">
                  <c:v>7999.9999999999864</c:v>
                </c:pt>
                <c:pt idx="593">
                  <c:v>7999.9999999999864</c:v>
                </c:pt>
                <c:pt idx="594">
                  <c:v>7999.9999999999864</c:v>
                </c:pt>
                <c:pt idx="595">
                  <c:v>7999.9999999999864</c:v>
                </c:pt>
                <c:pt idx="596">
                  <c:v>7999.9999999999864</c:v>
                </c:pt>
                <c:pt idx="597">
                  <c:v>7999.9999999999864</c:v>
                </c:pt>
                <c:pt idx="598">
                  <c:v>7999.9999999999864</c:v>
                </c:pt>
                <c:pt idx="599">
                  <c:v>7999.9999999999864</c:v>
                </c:pt>
                <c:pt idx="600">
                  <c:v>7999.9999999999864</c:v>
                </c:pt>
                <c:pt idx="601">
                  <c:v>7999.9999999999864</c:v>
                </c:pt>
                <c:pt idx="602">
                  <c:v>7999.9999999999864</c:v>
                </c:pt>
                <c:pt idx="603">
                  <c:v>7999.9999999999864</c:v>
                </c:pt>
                <c:pt idx="604">
                  <c:v>7999.9999999999864</c:v>
                </c:pt>
                <c:pt idx="605">
                  <c:v>7999.9999999999864</c:v>
                </c:pt>
                <c:pt idx="606">
                  <c:v>7999.9999999999864</c:v>
                </c:pt>
                <c:pt idx="607">
                  <c:v>7999.9999999999864</c:v>
                </c:pt>
                <c:pt idx="608">
                  <c:v>7999.9999999999864</c:v>
                </c:pt>
                <c:pt idx="609">
                  <c:v>7999.9999999999864</c:v>
                </c:pt>
                <c:pt idx="610">
                  <c:v>7999.9999999999864</c:v>
                </c:pt>
                <c:pt idx="611">
                  <c:v>7999.9999999999864</c:v>
                </c:pt>
                <c:pt idx="612">
                  <c:v>7999.9999999999864</c:v>
                </c:pt>
                <c:pt idx="613">
                  <c:v>7999.9999999999864</c:v>
                </c:pt>
                <c:pt idx="614">
                  <c:v>7999.9999999999864</c:v>
                </c:pt>
                <c:pt idx="615">
                  <c:v>7999.9999999999864</c:v>
                </c:pt>
                <c:pt idx="616">
                  <c:v>7999.9999999999864</c:v>
                </c:pt>
                <c:pt idx="617">
                  <c:v>7999.9999999999864</c:v>
                </c:pt>
                <c:pt idx="618">
                  <c:v>7999.9999999999864</c:v>
                </c:pt>
                <c:pt idx="619">
                  <c:v>7999.9999999999864</c:v>
                </c:pt>
                <c:pt idx="620">
                  <c:v>7999.9999999999864</c:v>
                </c:pt>
                <c:pt idx="621">
                  <c:v>7999.9999999999864</c:v>
                </c:pt>
                <c:pt idx="622">
                  <c:v>7999.9999999999864</c:v>
                </c:pt>
                <c:pt idx="623">
                  <c:v>7999.9999999999864</c:v>
                </c:pt>
                <c:pt idx="624">
                  <c:v>7999.9999999999864</c:v>
                </c:pt>
                <c:pt idx="625">
                  <c:v>7999.9999999999864</c:v>
                </c:pt>
                <c:pt idx="626">
                  <c:v>7999.9999999999864</c:v>
                </c:pt>
                <c:pt idx="627">
                  <c:v>7999.9999999999864</c:v>
                </c:pt>
                <c:pt idx="628">
                  <c:v>7999.9999999999864</c:v>
                </c:pt>
                <c:pt idx="629">
                  <c:v>7999.9999999999864</c:v>
                </c:pt>
                <c:pt idx="630">
                  <c:v>7999.9999999999864</c:v>
                </c:pt>
                <c:pt idx="631">
                  <c:v>7999.9999999999864</c:v>
                </c:pt>
                <c:pt idx="632">
                  <c:v>7999.9999999999864</c:v>
                </c:pt>
                <c:pt idx="633">
                  <c:v>7999.9999999999864</c:v>
                </c:pt>
                <c:pt idx="634">
                  <c:v>7999.9999999999864</c:v>
                </c:pt>
                <c:pt idx="635">
                  <c:v>7999.9999999999864</c:v>
                </c:pt>
                <c:pt idx="636">
                  <c:v>7999.9999999999864</c:v>
                </c:pt>
                <c:pt idx="637">
                  <c:v>7999.9999999999864</c:v>
                </c:pt>
                <c:pt idx="638">
                  <c:v>7999.9999999999864</c:v>
                </c:pt>
                <c:pt idx="639">
                  <c:v>7999.9999999999864</c:v>
                </c:pt>
                <c:pt idx="640">
                  <c:v>7999.9999999999864</c:v>
                </c:pt>
                <c:pt idx="641">
                  <c:v>7999.9999999999864</c:v>
                </c:pt>
                <c:pt idx="642">
                  <c:v>7999.9999999999864</c:v>
                </c:pt>
                <c:pt idx="643">
                  <c:v>7999.9999999999864</c:v>
                </c:pt>
                <c:pt idx="644">
                  <c:v>7999.9999999999864</c:v>
                </c:pt>
                <c:pt idx="645">
                  <c:v>7999.9999999999864</c:v>
                </c:pt>
                <c:pt idx="646">
                  <c:v>7999.9999999999864</c:v>
                </c:pt>
                <c:pt idx="647">
                  <c:v>7999.9999999999864</c:v>
                </c:pt>
                <c:pt idx="648">
                  <c:v>8000.0000000002174</c:v>
                </c:pt>
                <c:pt idx="649">
                  <c:v>7999.9999999999864</c:v>
                </c:pt>
                <c:pt idx="650">
                  <c:v>8000.0000000002174</c:v>
                </c:pt>
                <c:pt idx="651">
                  <c:v>8000.0000000002174</c:v>
                </c:pt>
                <c:pt idx="652">
                  <c:v>8000.0000000002174</c:v>
                </c:pt>
                <c:pt idx="653">
                  <c:v>8000.0000000002174</c:v>
                </c:pt>
                <c:pt idx="654">
                  <c:v>8000.0000000002174</c:v>
                </c:pt>
                <c:pt idx="655">
                  <c:v>8000.0000000002174</c:v>
                </c:pt>
                <c:pt idx="656">
                  <c:v>8000.0000000002174</c:v>
                </c:pt>
                <c:pt idx="657">
                  <c:v>8000.0000000002174</c:v>
                </c:pt>
                <c:pt idx="658">
                  <c:v>8000.0000000002174</c:v>
                </c:pt>
                <c:pt idx="659">
                  <c:v>8000.0000000002174</c:v>
                </c:pt>
                <c:pt idx="660">
                  <c:v>8000.0000000002174</c:v>
                </c:pt>
                <c:pt idx="661">
                  <c:v>8000.0000000002174</c:v>
                </c:pt>
                <c:pt idx="662">
                  <c:v>8000.0000000002174</c:v>
                </c:pt>
                <c:pt idx="663">
                  <c:v>8000.0000000002174</c:v>
                </c:pt>
                <c:pt idx="664">
                  <c:v>8000.0000000002174</c:v>
                </c:pt>
                <c:pt idx="665">
                  <c:v>8000.0000000002174</c:v>
                </c:pt>
                <c:pt idx="666">
                  <c:v>8000.0000000002174</c:v>
                </c:pt>
                <c:pt idx="667">
                  <c:v>8000.0000000002174</c:v>
                </c:pt>
                <c:pt idx="668">
                  <c:v>8000.0000000002174</c:v>
                </c:pt>
                <c:pt idx="669">
                  <c:v>8000.0000000002174</c:v>
                </c:pt>
                <c:pt idx="670">
                  <c:v>8000.0000000002174</c:v>
                </c:pt>
                <c:pt idx="671">
                  <c:v>8000.0000000002174</c:v>
                </c:pt>
                <c:pt idx="672">
                  <c:v>8000.0000000002174</c:v>
                </c:pt>
                <c:pt idx="673">
                  <c:v>8000.0000000002174</c:v>
                </c:pt>
                <c:pt idx="674">
                  <c:v>8000.0000000002174</c:v>
                </c:pt>
                <c:pt idx="675">
                  <c:v>8000.0000000002174</c:v>
                </c:pt>
                <c:pt idx="676">
                  <c:v>8000.0000000002174</c:v>
                </c:pt>
                <c:pt idx="677">
                  <c:v>8000.0000000002174</c:v>
                </c:pt>
                <c:pt idx="678">
                  <c:v>8000.0000000002174</c:v>
                </c:pt>
                <c:pt idx="679">
                  <c:v>8000.0000000002174</c:v>
                </c:pt>
                <c:pt idx="680">
                  <c:v>8000.0000000002174</c:v>
                </c:pt>
                <c:pt idx="681">
                  <c:v>8000.0000000002174</c:v>
                </c:pt>
                <c:pt idx="682">
                  <c:v>8000.0000000002174</c:v>
                </c:pt>
                <c:pt idx="683">
                  <c:v>8000.0000000002174</c:v>
                </c:pt>
                <c:pt idx="684">
                  <c:v>8000.0000000002174</c:v>
                </c:pt>
                <c:pt idx="685">
                  <c:v>8000.0000000002174</c:v>
                </c:pt>
                <c:pt idx="686">
                  <c:v>8000.0000000002174</c:v>
                </c:pt>
                <c:pt idx="687">
                  <c:v>8000.0000000002174</c:v>
                </c:pt>
                <c:pt idx="688">
                  <c:v>8000.0000000002174</c:v>
                </c:pt>
                <c:pt idx="689">
                  <c:v>8000.0000000002174</c:v>
                </c:pt>
                <c:pt idx="690">
                  <c:v>8000.0000000002174</c:v>
                </c:pt>
                <c:pt idx="691">
                  <c:v>8000.0000000002174</c:v>
                </c:pt>
                <c:pt idx="692">
                  <c:v>8000.0000000002174</c:v>
                </c:pt>
                <c:pt idx="693">
                  <c:v>8000.0000000002174</c:v>
                </c:pt>
                <c:pt idx="694">
                  <c:v>8000.0000000002174</c:v>
                </c:pt>
                <c:pt idx="695">
                  <c:v>8000.0000000002174</c:v>
                </c:pt>
                <c:pt idx="696">
                  <c:v>8000.0000000002174</c:v>
                </c:pt>
                <c:pt idx="697">
                  <c:v>8000.0000000002174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7-DEF7-4E32-9163-F35DF89EC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710144"/>
        <c:axId val="476707792"/>
      </c:scatterChart>
      <c:valAx>
        <c:axId val="47670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(mi)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08184"/>
        <c:crosses val="autoZero"/>
        <c:crossBetween val="midCat"/>
      </c:valAx>
      <c:valAx>
        <c:axId val="47670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Velocity</a:t>
                </a:r>
                <a:r>
                  <a:rPr lang="en-GB" baseline="0"/>
                  <a:t> (mph)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09360"/>
        <c:crosses val="autoZero"/>
        <c:crossBetween val="midCat"/>
      </c:valAx>
      <c:valAx>
        <c:axId val="476707792"/>
        <c:scaling>
          <c:orientation val="minMax"/>
          <c:max val="8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10144"/>
        <c:crosses val="max"/>
        <c:crossBetween val="midCat"/>
      </c:valAx>
      <c:valAx>
        <c:axId val="476710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670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Gear Ratios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Gearing!$F$3:$F$7</c:f>
              <c:numCache>
                <c:formatCode>General</c:formatCode>
                <c:ptCount val="5"/>
                <c:pt idx="0">
                  <c:v>6.045197954121722</c:v>
                </c:pt>
                <c:pt idx="1">
                  <c:v>4.1338486009802944</c:v>
                </c:pt>
                <c:pt idx="2">
                  <c:v>2.7424556572357082</c:v>
                </c:pt>
                <c:pt idx="3">
                  <c:v>2.2853797143630898</c:v>
                </c:pt>
                <c:pt idx="4">
                  <c:v>2.00072387805452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5-49FE-89BA-B585F649A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711320"/>
        <c:axId val="476709752"/>
      </c:lineChart>
      <c:catAx>
        <c:axId val="476711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09752"/>
        <c:crosses val="autoZero"/>
        <c:auto val="1"/>
        <c:lblAlgn val="ctr"/>
        <c:lblOffset val="100"/>
        <c:noMultiLvlLbl val="0"/>
      </c:catAx>
      <c:valAx>
        <c:axId val="47670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711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Power, Torque</a:t>
            </a:r>
            <a:r>
              <a:rPr lang="en-GB" baseline="0"/>
              <a:t>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Engine!$B$2</c:f>
              <c:strCache>
                <c:ptCount val="1"/>
                <c:pt idx="0">
                  <c:v>Corrected Torque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Engine!$A$4:$A$27</c:f>
              <c:numCache>
                <c:formatCode>General</c:formatCode>
                <c:ptCount val="2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5800</c:v>
                </c:pt>
                <c:pt idx="6">
                  <c:v>5900</c:v>
                </c:pt>
                <c:pt idx="7">
                  <c:v>6000</c:v>
                </c:pt>
                <c:pt idx="8">
                  <c:v>6100</c:v>
                </c:pt>
                <c:pt idx="9">
                  <c:v>6200</c:v>
                </c:pt>
                <c:pt idx="10">
                  <c:v>6300</c:v>
                </c:pt>
                <c:pt idx="11">
                  <c:v>6400</c:v>
                </c:pt>
                <c:pt idx="12">
                  <c:v>6500</c:v>
                </c:pt>
                <c:pt idx="13">
                  <c:v>6600</c:v>
                </c:pt>
                <c:pt idx="14">
                  <c:v>6700</c:v>
                </c:pt>
                <c:pt idx="15">
                  <c:v>6800</c:v>
                </c:pt>
                <c:pt idx="16">
                  <c:v>6900</c:v>
                </c:pt>
                <c:pt idx="17">
                  <c:v>7000</c:v>
                </c:pt>
                <c:pt idx="18">
                  <c:v>7100</c:v>
                </c:pt>
                <c:pt idx="19">
                  <c:v>7200</c:v>
                </c:pt>
                <c:pt idx="20">
                  <c:v>7300</c:v>
                </c:pt>
                <c:pt idx="21">
                  <c:v>7400</c:v>
                </c:pt>
                <c:pt idx="22">
                  <c:v>7500</c:v>
                </c:pt>
                <c:pt idx="23">
                  <c:v>8000.5</c:v>
                </c:pt>
              </c:numCache>
            </c:numRef>
          </c:xVal>
          <c:yVal>
            <c:numRef>
              <c:f>Engine!$B$4:$B$27</c:f>
              <c:numCache>
                <c:formatCode>General</c:formatCode>
                <c:ptCount val="24"/>
                <c:pt idx="0">
                  <c:v>380</c:v>
                </c:pt>
                <c:pt idx="1">
                  <c:v>430</c:v>
                </c:pt>
                <c:pt idx="2">
                  <c:v>470</c:v>
                </c:pt>
                <c:pt idx="3">
                  <c:v>495</c:v>
                </c:pt>
                <c:pt idx="4">
                  <c:v>510</c:v>
                </c:pt>
                <c:pt idx="5">
                  <c:v>517</c:v>
                </c:pt>
                <c:pt idx="6">
                  <c:v>514.9</c:v>
                </c:pt>
                <c:pt idx="7">
                  <c:v>517.1</c:v>
                </c:pt>
                <c:pt idx="8">
                  <c:v>521.20000000000005</c:v>
                </c:pt>
                <c:pt idx="9">
                  <c:v>524.79999999999995</c:v>
                </c:pt>
                <c:pt idx="10">
                  <c:v>527.70000000000005</c:v>
                </c:pt>
                <c:pt idx="11">
                  <c:v>530.6</c:v>
                </c:pt>
                <c:pt idx="12">
                  <c:v>534.4</c:v>
                </c:pt>
                <c:pt idx="13">
                  <c:v>538.29999999999995</c:v>
                </c:pt>
                <c:pt idx="14">
                  <c:v>540.9</c:v>
                </c:pt>
                <c:pt idx="15">
                  <c:v>541.6</c:v>
                </c:pt>
                <c:pt idx="16">
                  <c:v>540.4</c:v>
                </c:pt>
                <c:pt idx="17">
                  <c:v>538</c:v>
                </c:pt>
                <c:pt idx="18">
                  <c:v>535.1</c:v>
                </c:pt>
                <c:pt idx="19">
                  <c:v>531.6</c:v>
                </c:pt>
                <c:pt idx="20">
                  <c:v>526.79999999999995</c:v>
                </c:pt>
                <c:pt idx="21">
                  <c:v>521</c:v>
                </c:pt>
                <c:pt idx="22">
                  <c:v>514.5</c:v>
                </c:pt>
                <c:pt idx="23">
                  <c:v>498.9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575-40E0-A0AE-B39217B2D945}"/>
            </c:ext>
          </c:extLst>
        </c:ser>
        <c:ser>
          <c:idx val="1"/>
          <c:order val="1"/>
          <c:tx>
            <c:strRef>
              <c:f>Engine!$C$2</c:f>
              <c:strCache>
                <c:ptCount val="1"/>
                <c:pt idx="0">
                  <c:v>Corrected Power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Engine!$A$4:$A$28</c:f>
              <c:numCache>
                <c:formatCode>General</c:formatCode>
                <c:ptCount val="2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5800</c:v>
                </c:pt>
                <c:pt idx="6">
                  <c:v>5900</c:v>
                </c:pt>
                <c:pt idx="7">
                  <c:v>6000</c:v>
                </c:pt>
                <c:pt idx="8">
                  <c:v>6100</c:v>
                </c:pt>
                <c:pt idx="9">
                  <c:v>6200</c:v>
                </c:pt>
                <c:pt idx="10">
                  <c:v>6300</c:v>
                </c:pt>
                <c:pt idx="11">
                  <c:v>6400</c:v>
                </c:pt>
                <c:pt idx="12">
                  <c:v>6500</c:v>
                </c:pt>
                <c:pt idx="13">
                  <c:v>6600</c:v>
                </c:pt>
                <c:pt idx="14">
                  <c:v>6700</c:v>
                </c:pt>
                <c:pt idx="15">
                  <c:v>6800</c:v>
                </c:pt>
                <c:pt idx="16">
                  <c:v>6900</c:v>
                </c:pt>
                <c:pt idx="17">
                  <c:v>7000</c:v>
                </c:pt>
                <c:pt idx="18">
                  <c:v>7100</c:v>
                </c:pt>
                <c:pt idx="19">
                  <c:v>7200</c:v>
                </c:pt>
                <c:pt idx="20">
                  <c:v>7300</c:v>
                </c:pt>
                <c:pt idx="21">
                  <c:v>7400</c:v>
                </c:pt>
                <c:pt idx="22">
                  <c:v>7500</c:v>
                </c:pt>
                <c:pt idx="23">
                  <c:v>8000.5</c:v>
                </c:pt>
              </c:numCache>
            </c:numRef>
          </c:xVal>
          <c:yVal>
            <c:numRef>
              <c:f>Engine!$C$4:$C$28</c:f>
              <c:numCache>
                <c:formatCode>General</c:formatCode>
                <c:ptCount val="25"/>
                <c:pt idx="0">
                  <c:v>72.353389185072359</c:v>
                </c:pt>
                <c:pt idx="1">
                  <c:v>163.74714394516374</c:v>
                </c:pt>
                <c:pt idx="2">
                  <c:v>268.46915460776847</c:v>
                </c:pt>
                <c:pt idx="3">
                  <c:v>376.999238385377</c:v>
                </c:pt>
                <c:pt idx="4">
                  <c:v>485.52932216298552</c:v>
                </c:pt>
                <c:pt idx="5">
                  <c:v>570.9</c:v>
                </c:pt>
                <c:pt idx="6">
                  <c:v>578.4</c:v>
                </c:pt>
                <c:pt idx="7">
                  <c:v>590.70000000000005</c:v>
                </c:pt>
                <c:pt idx="8">
                  <c:v>605.29999999999995</c:v>
                </c:pt>
                <c:pt idx="9">
                  <c:v>619.5</c:v>
                </c:pt>
                <c:pt idx="10">
                  <c:v>633</c:v>
                </c:pt>
                <c:pt idx="11">
                  <c:v>646.5</c:v>
                </c:pt>
                <c:pt idx="12">
                  <c:v>661.4</c:v>
                </c:pt>
                <c:pt idx="13">
                  <c:v>676.5</c:v>
                </c:pt>
                <c:pt idx="14">
                  <c:v>690</c:v>
                </c:pt>
                <c:pt idx="15">
                  <c:v>701.2</c:v>
                </c:pt>
                <c:pt idx="16">
                  <c:v>710</c:v>
                </c:pt>
                <c:pt idx="17">
                  <c:v>717</c:v>
                </c:pt>
                <c:pt idx="18">
                  <c:v>723.3</c:v>
                </c:pt>
                <c:pt idx="19">
                  <c:v>728.7</c:v>
                </c:pt>
                <c:pt idx="20">
                  <c:v>732.3</c:v>
                </c:pt>
                <c:pt idx="21">
                  <c:v>734.1</c:v>
                </c:pt>
                <c:pt idx="22">
                  <c:v>734.8</c:v>
                </c:pt>
                <c:pt idx="23">
                  <c:v>759.98656702208677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575-40E0-A0AE-B39217B2D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55336"/>
        <c:axId val="475256120"/>
      </c:scatterChart>
      <c:valAx>
        <c:axId val="475255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56120"/>
        <c:crosses val="autoZero"/>
        <c:crossBetween val="midCat"/>
      </c:valAx>
      <c:valAx>
        <c:axId val="47525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55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9</xdr:row>
      <xdr:rowOff>28575</xdr:rowOff>
    </xdr:from>
    <xdr:to>
      <xdr:col>21</xdr:col>
      <xdr:colOff>533400</xdr:colOff>
      <xdr:row>26</xdr:row>
      <xdr:rowOff>56707</xdr:rowOff>
    </xdr:to>
    <xdr:pic>
      <xdr:nvPicPr>
        <xdr:cNvPr id="2" name="Picture 1" descr="http://www.sportscars.tv/cars42/911gt2.jp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1743075"/>
          <a:ext cx="9715500" cy="3276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23812</xdr:rowOff>
    </xdr:from>
    <xdr:to>
      <xdr:col>20</xdr:col>
      <xdr:colOff>304800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12</xdr:row>
      <xdr:rowOff>9525</xdr:rowOff>
    </xdr:from>
    <xdr:to>
      <xdr:col>14</xdr:col>
      <xdr:colOff>295275</xdr:colOff>
      <xdr:row>26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39"/>
  <sheetViews>
    <sheetView workbookViewId="0">
      <selection activeCell="F22" sqref="F22"/>
    </sheetView>
  </sheetViews>
  <sheetFormatPr defaultColWidth="8.85546875" defaultRowHeight="15" x14ac:dyDescent="0.25"/>
  <cols>
    <col min="1" max="1" width="17.42578125" bestFit="1" customWidth="1"/>
    <col min="2" max="2" width="12" bestFit="1" customWidth="1"/>
  </cols>
  <sheetData>
    <row r="1" spans="1:22" x14ac:dyDescent="0.25">
      <c r="A1" t="s">
        <v>0</v>
      </c>
      <c r="B1">
        <f>B2*B4/1000</f>
        <v>296.42966993173252</v>
      </c>
      <c r="C1" t="s">
        <v>1</v>
      </c>
      <c r="D1">
        <f>CONVERT(B1,"W","HP")*1000</f>
        <v>397.51873538981636</v>
      </c>
      <c r="E1" t="s">
        <v>2</v>
      </c>
    </row>
    <row r="2" spans="1:22" x14ac:dyDescent="0.25">
      <c r="A2" t="s">
        <v>3</v>
      </c>
      <c r="B2">
        <f>CONVERT(D2,"mph", "m/sec")</f>
        <v>111.76</v>
      </c>
      <c r="C2" t="s">
        <v>4</v>
      </c>
      <c r="D2">
        <v>250</v>
      </c>
      <c r="E2" t="s">
        <v>5</v>
      </c>
    </row>
    <row r="3" spans="1:22" x14ac:dyDescent="0.25">
      <c r="A3" t="s">
        <v>6</v>
      </c>
      <c r="B3">
        <f>CONVERT(((CONVERT($B$8*$B$9,"HP","W")/(0.5*$B$7*$B5*$B$6))^(1/3)),"m/sec","mph")</f>
        <v>249.99999999999997</v>
      </c>
      <c r="C3" t="s">
        <v>5</v>
      </c>
      <c r="F3" t="s">
        <v>7</v>
      </c>
      <c r="N3" t="s">
        <v>8</v>
      </c>
    </row>
    <row r="4" spans="1:22" x14ac:dyDescent="0.25">
      <c r="A4" t="s">
        <v>9</v>
      </c>
      <c r="B4">
        <f>0.5*B7*B5*B6*B2^2</f>
        <v>2652.3771468480004</v>
      </c>
      <c r="C4" t="s">
        <v>10</v>
      </c>
      <c r="F4">
        <f>B3</f>
        <v>249.99999999999997</v>
      </c>
      <c r="G4">
        <v>0.25</v>
      </c>
      <c r="H4">
        <v>0.3</v>
      </c>
      <c r="I4">
        <v>0.35</v>
      </c>
      <c r="J4">
        <v>0.4</v>
      </c>
      <c r="K4">
        <v>0.45</v>
      </c>
      <c r="L4">
        <v>0.5</v>
      </c>
      <c r="M4">
        <v>0.55000000000000004</v>
      </c>
      <c r="N4">
        <v>0.6</v>
      </c>
      <c r="O4">
        <v>0.65</v>
      </c>
      <c r="P4">
        <v>0.7</v>
      </c>
      <c r="Q4">
        <v>0.75</v>
      </c>
      <c r="R4">
        <v>0.8</v>
      </c>
      <c r="S4">
        <v>0.85</v>
      </c>
      <c r="T4">
        <v>0.9</v>
      </c>
      <c r="U4">
        <v>0.95</v>
      </c>
      <c r="V4">
        <v>1</v>
      </c>
    </row>
    <row r="5" spans="1:22" x14ac:dyDescent="0.25">
      <c r="A5" t="s">
        <v>11</v>
      </c>
      <c r="B5">
        <v>0.39</v>
      </c>
      <c r="E5" t="s">
        <v>12</v>
      </c>
      <c r="F5">
        <v>0.15</v>
      </c>
      <c r="G5" s="1">
        <f t="dataTable" ref="G5:V39" dt2D="1" dtr="1" r1="B9" r2="B5"/>
        <v>253.81575994373077</v>
      </c>
      <c r="H5" s="1">
        <v>269.71949229780188</v>
      </c>
      <c r="I5" s="1">
        <v>283.94088397503793</v>
      </c>
      <c r="J5" s="1">
        <v>296.86471372537892</v>
      </c>
      <c r="K5" s="1">
        <v>308.75174432754761</v>
      </c>
      <c r="L5" s="1">
        <v>319.78781874817031</v>
      </c>
      <c r="M5" s="1">
        <v>330.11060645890109</v>
      </c>
      <c r="N5" s="1">
        <v>339.82526591295891</v>
      </c>
      <c r="O5" s="1">
        <v>349.01414947138795</v>
      </c>
      <c r="P5" s="1">
        <v>357.74309664590805</v>
      </c>
      <c r="Q5" s="1">
        <v>366.06567071609402</v>
      </c>
      <c r="R5" s="1">
        <v>374.02610179362057</v>
      </c>
      <c r="S5" s="1">
        <v>381.66138665904703</v>
      </c>
      <c r="T5" s="1">
        <v>389.00282187003717</v>
      </c>
      <c r="U5" s="1">
        <v>396.07714577608476</v>
      </c>
      <c r="V5" s="1">
        <v>402.90740434078594</v>
      </c>
    </row>
    <row r="6" spans="1:22" x14ac:dyDescent="0.25">
      <c r="A6" t="s">
        <v>13</v>
      </c>
      <c r="B6">
        <v>0.99</v>
      </c>
      <c r="C6" t="s">
        <v>14</v>
      </c>
      <c r="F6">
        <v>0.16</v>
      </c>
      <c r="G6" s="1">
        <v>248.41377635559888</v>
      </c>
      <c r="H6" s="1">
        <v>263.97902814728997</v>
      </c>
      <c r="I6" s="1">
        <v>277.89774466968964</v>
      </c>
      <c r="J6" s="1">
        <v>290.54651539208618</v>
      </c>
      <c r="K6" s="1">
        <v>302.18055325558953</v>
      </c>
      <c r="L6" s="1">
        <v>312.98174591429625</v>
      </c>
      <c r="M6" s="1">
        <v>323.08483280814522</v>
      </c>
      <c r="N6" s="1">
        <v>332.59273429356176</v>
      </c>
      <c r="O6" s="1">
        <v>341.58605001890237</v>
      </c>
      <c r="P6" s="1">
        <v>350.12921822765293</v>
      </c>
      <c r="Q6" s="1">
        <v>358.27466220730321</v>
      </c>
      <c r="R6" s="1">
        <v>366.06567071609402</v>
      </c>
      <c r="S6" s="1">
        <v>373.53845312878514</v>
      </c>
      <c r="T6" s="1">
        <v>380.72363991559587</v>
      </c>
      <c r="U6" s="1">
        <v>387.64740035132917</v>
      </c>
      <c r="V6" s="1">
        <v>394.33228991027084</v>
      </c>
    </row>
    <row r="7" spans="1:22" x14ac:dyDescent="0.25">
      <c r="A7" t="s">
        <v>15</v>
      </c>
      <c r="B7">
        <v>1.1000000000000001</v>
      </c>
      <c r="C7" t="s">
        <v>16</v>
      </c>
      <c r="F7">
        <v>0.17</v>
      </c>
      <c r="G7" s="1">
        <v>243.44416189296049</v>
      </c>
      <c r="H7" s="1">
        <v>258.69802475303345</v>
      </c>
      <c r="I7" s="1">
        <v>272.33829192392847</v>
      </c>
      <c r="J7" s="1">
        <v>284.73401905575264</v>
      </c>
      <c r="K7" s="1">
        <v>296.13531345521187</v>
      </c>
      <c r="L7" s="1">
        <v>306.72042404295644</v>
      </c>
      <c r="M7" s="1">
        <v>316.62139474388903</v>
      </c>
      <c r="N7" s="1">
        <v>325.9390869525717</v>
      </c>
      <c r="O7" s="1">
        <v>334.7524878899672</v>
      </c>
      <c r="P7" s="1">
        <v>343.12474668737241</v>
      </c>
      <c r="Q7" s="1">
        <v>351.10723788396979</v>
      </c>
      <c r="R7" s="1">
        <v>358.74238422951061</v>
      </c>
      <c r="S7" s="1">
        <v>366.06567071609373</v>
      </c>
      <c r="T7" s="1">
        <v>373.10711503943776</v>
      </c>
      <c r="U7" s="1">
        <v>379.89236294779784</v>
      </c>
      <c r="V7" s="1">
        <v>386.44351868440231</v>
      </c>
    </row>
    <row r="8" spans="1:22" x14ac:dyDescent="0.25">
      <c r="A8" t="s">
        <v>17</v>
      </c>
      <c r="B8">
        <v>640</v>
      </c>
      <c r="C8" t="s">
        <v>2</v>
      </c>
      <c r="F8">
        <v>0.18</v>
      </c>
      <c r="G8" s="1">
        <v>238.84977480486873</v>
      </c>
      <c r="H8" s="1">
        <v>253.81575994373077</v>
      </c>
      <c r="I8" s="1">
        <v>267.19860189283844</v>
      </c>
      <c r="J8" s="1">
        <v>279.36039131903402</v>
      </c>
      <c r="K8" s="1">
        <v>290.54651539208618</v>
      </c>
      <c r="L8" s="1">
        <v>300.93185903930419</v>
      </c>
      <c r="M8" s="1">
        <v>310.64597419359217</v>
      </c>
      <c r="N8" s="1">
        <v>319.78781874817031</v>
      </c>
      <c r="O8" s="1">
        <v>328.43488924184447</v>
      </c>
      <c r="P8" s="1">
        <v>336.64914302726748</v>
      </c>
      <c r="Q8" s="1">
        <v>344.4809850803432</v>
      </c>
      <c r="R8" s="1">
        <v>351.9720375297199</v>
      </c>
      <c r="S8" s="1">
        <v>359.15711567885626</v>
      </c>
      <c r="T8" s="1">
        <v>366.06567071609402</v>
      </c>
      <c r="U8" s="1">
        <v>372.7228643916589</v>
      </c>
      <c r="V8" s="1">
        <v>379.15038378761631</v>
      </c>
    </row>
    <row r="9" spans="1:22" x14ac:dyDescent="0.25">
      <c r="A9" t="s">
        <v>8</v>
      </c>
      <c r="B9">
        <f>D1/B8</f>
        <v>0.62112302404658803</v>
      </c>
      <c r="F9">
        <v>0.19</v>
      </c>
      <c r="G9" s="1">
        <v>234.58368500424353</v>
      </c>
      <c r="H9" s="1">
        <v>249.28236306019389</v>
      </c>
      <c r="I9" s="1">
        <v>262.42617440695284</v>
      </c>
      <c r="J9" s="1">
        <v>274.37074241909897</v>
      </c>
      <c r="K9" s="1">
        <v>285.35707141235434</v>
      </c>
      <c r="L9" s="1">
        <v>295.55692269875465</v>
      </c>
      <c r="M9" s="1">
        <v>305.09753428739907</v>
      </c>
      <c r="N9" s="1">
        <v>314.07609658707435</v>
      </c>
      <c r="O9" s="1">
        <v>322.56872197286225</v>
      </c>
      <c r="P9" s="1">
        <v>330.63626117870302</v>
      </c>
      <c r="Q9" s="1">
        <v>338.32821889849873</v>
      </c>
      <c r="R9" s="1">
        <v>345.68547384910687</v>
      </c>
      <c r="S9" s="1">
        <v>352.74221949873095</v>
      </c>
      <c r="T9" s="1">
        <v>359.52738100877968</v>
      </c>
      <c r="U9" s="1">
        <v>366.06567071609373</v>
      </c>
      <c r="V9" s="1">
        <v>372.37838835031306</v>
      </c>
    </row>
    <row r="10" spans="1:22" x14ac:dyDescent="0.25">
      <c r="F10">
        <v>0.2</v>
      </c>
      <c r="G10" s="1">
        <v>230.60692208954598</v>
      </c>
      <c r="H10" s="1">
        <v>245.05642187128268</v>
      </c>
      <c r="I10" s="1">
        <v>257.97741370900127</v>
      </c>
      <c r="J10" s="1">
        <v>269.71949229780188</v>
      </c>
      <c r="K10" s="1">
        <v>280.51957634521523</v>
      </c>
      <c r="L10" s="1">
        <v>290.54651539208618</v>
      </c>
      <c r="M10" s="1">
        <v>299.9253904543877</v>
      </c>
      <c r="N10" s="1">
        <v>308.75174432754761</v>
      </c>
      <c r="O10" s="1">
        <v>317.10039909712663</v>
      </c>
      <c r="P10" s="1">
        <v>325.03117392940885</v>
      </c>
      <c r="Q10" s="1">
        <v>332.59273429356176</v>
      </c>
      <c r="R10" s="1">
        <v>339.82526591295891</v>
      </c>
      <c r="S10" s="1">
        <v>346.76238259351192</v>
      </c>
      <c r="T10" s="1">
        <v>353.43251914492885</v>
      </c>
      <c r="U10" s="1">
        <v>359.85996896995039</v>
      </c>
      <c r="V10" s="1">
        <v>366.06567071609373</v>
      </c>
    </row>
    <row r="11" spans="1:22" x14ac:dyDescent="0.25">
      <c r="F11">
        <v>0.21</v>
      </c>
      <c r="G11" s="1">
        <v>226.88680507692271</v>
      </c>
      <c r="H11" s="1">
        <v>241.10320764945678</v>
      </c>
      <c r="I11" s="1">
        <v>253.81575994373077</v>
      </c>
      <c r="J11" s="1">
        <v>265.36841704454673</v>
      </c>
      <c r="K11" s="1">
        <v>275.99427572162648</v>
      </c>
      <c r="L11" s="1">
        <v>285.85946165980982</v>
      </c>
      <c r="M11" s="1">
        <v>295.08703808648352</v>
      </c>
      <c r="N11" s="1">
        <v>303.77100651472512</v>
      </c>
      <c r="O11" s="1">
        <v>311.98498201119554</v>
      </c>
      <c r="P11" s="1">
        <v>319.78781874817031</v>
      </c>
      <c r="Q11" s="1">
        <v>327.22739713061259</v>
      </c>
      <c r="R11" s="1">
        <v>334.34325461170579</v>
      </c>
      <c r="S11" s="1">
        <v>341.16846274438012</v>
      </c>
      <c r="T11" s="1">
        <v>347.73099763216663</v>
      </c>
      <c r="U11" s="1">
        <v>354.05476078020041</v>
      </c>
      <c r="V11" s="1">
        <v>360.16035305681106</v>
      </c>
    </row>
    <row r="12" spans="1:22" x14ac:dyDescent="0.25">
      <c r="F12">
        <v>0.22</v>
      </c>
      <c r="G12" s="1">
        <v>223.39568362953062</v>
      </c>
      <c r="H12" s="1">
        <v>237.39333752732833</v>
      </c>
      <c r="I12" s="1">
        <v>249.91028098507022</v>
      </c>
      <c r="J12" s="1">
        <v>261.28517662917477</v>
      </c>
      <c r="K12" s="1">
        <v>271.74753455480294</v>
      </c>
      <c r="L12" s="1">
        <v>281.46092426050132</v>
      </c>
      <c r="M12" s="1">
        <v>290.54651539208618</v>
      </c>
      <c r="N12" s="1">
        <v>299.09686305547939</v>
      </c>
      <c r="O12" s="1">
        <v>307.1844495977121</v>
      </c>
      <c r="P12" s="1">
        <v>314.86722359823233</v>
      </c>
      <c r="Q12" s="1">
        <v>322.19232872322027</v>
      </c>
      <c r="R12" s="1">
        <v>329.19869406059746</v>
      </c>
      <c r="S12" s="1">
        <v>335.91888228924131</v>
      </c>
      <c r="T12" s="1">
        <v>342.38043904263088</v>
      </c>
      <c r="U12" s="1">
        <v>348.60689805194738</v>
      </c>
      <c r="V12" s="1">
        <v>354.61854319867211</v>
      </c>
    </row>
    <row r="13" spans="1:22" x14ac:dyDescent="0.25">
      <c r="F13">
        <v>0.23</v>
      </c>
      <c r="G13" s="1">
        <v>220.10997569980037</v>
      </c>
      <c r="H13" s="1">
        <v>233.90175183996928</v>
      </c>
      <c r="I13" s="1">
        <v>246.23459585717166</v>
      </c>
      <c r="J13" s="1">
        <v>257.44218932152762</v>
      </c>
      <c r="K13" s="1">
        <v>267.75066668938769</v>
      </c>
      <c r="L13" s="1">
        <v>277.32119167602747</v>
      </c>
      <c r="M13" s="1">
        <v>286.27315176182702</v>
      </c>
      <c r="N13" s="1">
        <v>294.69774075046405</v>
      </c>
      <c r="O13" s="1">
        <v>302.66637491724117</v>
      </c>
      <c r="P13" s="1">
        <v>310.23615053280741</v>
      </c>
      <c r="Q13" s="1">
        <v>317.45351787341127</v>
      </c>
      <c r="R13" s="1">
        <v>324.35683345721372</v>
      </c>
      <c r="S13" s="1">
        <v>330.97818103059819</v>
      </c>
      <c r="T13" s="1">
        <v>337.34470108534549</v>
      </c>
      <c r="U13" s="1">
        <v>343.47958121807551</v>
      </c>
      <c r="V13" s="1">
        <v>349.40280697455813</v>
      </c>
    </row>
    <row r="14" spans="1:22" x14ac:dyDescent="0.25">
      <c r="F14">
        <v>0.24</v>
      </c>
      <c r="G14" s="1">
        <v>217.00942219562319</v>
      </c>
      <c r="H14" s="1">
        <v>230.60692208954598</v>
      </c>
      <c r="I14" s="1">
        <v>242.76604093771667</v>
      </c>
      <c r="J14" s="1">
        <v>253.81575994373077</v>
      </c>
      <c r="K14" s="1">
        <v>263.97902814728997</v>
      </c>
      <c r="L14" s="1">
        <v>273.41473904978932</v>
      </c>
      <c r="M14" s="1">
        <v>282.24059839378879</v>
      </c>
      <c r="N14" s="1">
        <v>290.54651539208618</v>
      </c>
      <c r="O14" s="1">
        <v>298.40290032294945</v>
      </c>
      <c r="P14" s="1">
        <v>305.86604517706996</v>
      </c>
      <c r="Q14" s="1">
        <v>312.98174591429625</v>
      </c>
      <c r="R14" s="1">
        <v>319.78781874817031</v>
      </c>
      <c r="S14" s="1">
        <v>326.31589548112254</v>
      </c>
      <c r="T14" s="1">
        <v>332.59273429356176</v>
      </c>
      <c r="U14" s="1">
        <v>338.64119615273211</v>
      </c>
      <c r="V14" s="1">
        <v>344.4809850803432</v>
      </c>
    </row>
    <row r="15" spans="1:22" x14ac:dyDescent="0.25">
      <c r="F15">
        <v>0.25</v>
      </c>
      <c r="G15" s="1">
        <v>214.07650290492975</v>
      </c>
      <c r="H15" s="1">
        <v>227.49023027256982</v>
      </c>
      <c r="I15" s="1">
        <v>239.48501655920094</v>
      </c>
      <c r="J15" s="1">
        <v>250.38539673143728</v>
      </c>
      <c r="K15" s="1">
        <v>260.41130663474769</v>
      </c>
      <c r="L15" s="1">
        <v>269.71949229780188</v>
      </c>
      <c r="M15" s="1">
        <v>278.42606865000772</v>
      </c>
      <c r="N15" s="1">
        <v>286.61972976584252</v>
      </c>
      <c r="O15" s="1">
        <v>294.36993431667577</v>
      </c>
      <c r="P15" s="1">
        <v>301.73221349735968</v>
      </c>
      <c r="Q15" s="1">
        <v>308.75174432754761</v>
      </c>
      <c r="R15" s="1">
        <v>315.46583192821669</v>
      </c>
      <c r="S15" s="1">
        <v>321.90568059260141</v>
      </c>
      <c r="T15" s="1">
        <v>328.09768685974694</v>
      </c>
      <c r="U15" s="1">
        <v>334.06440272703259</v>
      </c>
      <c r="V15" s="1">
        <v>339.82526591295891</v>
      </c>
    </row>
    <row r="16" spans="1:22" x14ac:dyDescent="0.25">
      <c r="F16">
        <v>0.26</v>
      </c>
      <c r="G16" s="1">
        <v>211.2959738593371</v>
      </c>
      <c r="H16" s="1">
        <v>224.53547725540963</v>
      </c>
      <c r="I16" s="1">
        <v>236.37446946276026</v>
      </c>
      <c r="J16" s="1">
        <v>247.13327023106541</v>
      </c>
      <c r="K16" s="1">
        <v>257.02895877277695</v>
      </c>
      <c r="L16" s="1">
        <v>266.21624522341585</v>
      </c>
      <c r="M16" s="1">
        <v>274.80973635558809</v>
      </c>
      <c r="N16" s="1">
        <v>282.89697424228206</v>
      </c>
      <c r="O16" s="1">
        <v>290.54651539208618</v>
      </c>
      <c r="P16" s="1">
        <v>297.81316973386447</v>
      </c>
      <c r="Q16" s="1">
        <v>304.74152750631436</v>
      </c>
      <c r="R16" s="1">
        <v>311.36840929347755</v>
      </c>
      <c r="S16" s="1">
        <v>317.72461409215282</v>
      </c>
      <c r="T16" s="1">
        <v>323.83619559038345</v>
      </c>
      <c r="U16" s="1">
        <v>329.72541286931062</v>
      </c>
      <c r="V16" s="1">
        <v>335.41145118095704</v>
      </c>
    </row>
    <row r="17" spans="6:22" x14ac:dyDescent="0.25">
      <c r="F17">
        <v>0.27</v>
      </c>
      <c r="G17" s="1">
        <v>208.65449727619767</v>
      </c>
      <c r="H17" s="1">
        <v>221.7284895290411</v>
      </c>
      <c r="I17" s="1">
        <v>233.41947881843504</v>
      </c>
      <c r="J17" s="1">
        <v>244.04378047739598</v>
      </c>
      <c r="K17" s="1">
        <v>253.81575994373077</v>
      </c>
      <c r="L17" s="1">
        <v>262.88819327351382</v>
      </c>
      <c r="M17" s="1">
        <v>271.37425450449871</v>
      </c>
      <c r="N17" s="1">
        <v>279.36039131903402</v>
      </c>
      <c r="O17" s="1">
        <v>286.91430317950551</v>
      </c>
      <c r="P17" s="1">
        <v>294.09011481883698</v>
      </c>
      <c r="Q17" s="1">
        <v>300.93185903930419</v>
      </c>
      <c r="R17" s="1">
        <v>307.47589611939463</v>
      </c>
      <c r="S17" s="1">
        <v>313.75264002808404</v>
      </c>
      <c r="T17" s="1">
        <v>319.78781874817031</v>
      </c>
      <c r="U17" s="1">
        <v>325.60341309311002</v>
      </c>
      <c r="V17" s="1">
        <v>331.21836847413181</v>
      </c>
    </row>
    <row r="18" spans="6:22" x14ac:dyDescent="0.25">
      <c r="F18">
        <v>0.28000000000000003</v>
      </c>
      <c r="G18" s="1">
        <v>206.1403428735839</v>
      </c>
      <c r="H18" s="1">
        <v>219.05680180885562</v>
      </c>
      <c r="I18" s="1">
        <v>230.60692208954598</v>
      </c>
      <c r="J18" s="1">
        <v>241.10320764945678</v>
      </c>
      <c r="K18" s="1">
        <v>250.75744095877937</v>
      </c>
      <c r="L18" s="1">
        <v>259.72055721897488</v>
      </c>
      <c r="M18" s="1">
        <v>268.10436679239552</v>
      </c>
      <c r="N18" s="1">
        <v>275.99427572162648</v>
      </c>
      <c r="O18" s="1">
        <v>283.45716773345396</v>
      </c>
      <c r="P18" s="1">
        <v>290.54651539208618</v>
      </c>
      <c r="Q18" s="1">
        <v>297.30582093244823</v>
      </c>
      <c r="R18" s="1">
        <v>303.77100651472512</v>
      </c>
      <c r="S18" s="1">
        <v>309.97211963884877</v>
      </c>
      <c r="T18" s="1">
        <v>315.93457828173683</v>
      </c>
      <c r="U18" s="1">
        <v>321.68009840197982</v>
      </c>
      <c r="V18" s="1">
        <v>327.22739713061259</v>
      </c>
    </row>
    <row r="19" spans="6:22" x14ac:dyDescent="0.25">
      <c r="F19">
        <v>0.28999999999999998</v>
      </c>
      <c r="G19" s="1">
        <v>203.74314478092799</v>
      </c>
      <c r="H19" s="1">
        <v>216.5093987136666</v>
      </c>
      <c r="I19" s="1">
        <v>227.92520309131319</v>
      </c>
      <c r="J19" s="1">
        <v>238.29942775148237</v>
      </c>
      <c r="K19" s="1">
        <v>247.84139235419227</v>
      </c>
      <c r="L19" s="1">
        <v>256.70027688126987</v>
      </c>
      <c r="M19" s="1">
        <v>264.98659145667875</v>
      </c>
      <c r="N19" s="1">
        <v>272.78474893943041</v>
      </c>
      <c r="O19" s="1">
        <v>280.16085526803329</v>
      </c>
      <c r="P19" s="1">
        <v>287.16776117630968</v>
      </c>
      <c r="Q19" s="1">
        <v>293.84846301337353</v>
      </c>
      <c r="R19" s="1">
        <v>300.23846520199504</v>
      </c>
      <c r="S19" s="1">
        <v>306.36746582088921</v>
      </c>
      <c r="T19" s="1">
        <v>312.26058726230104</v>
      </c>
      <c r="U19" s="1">
        <v>317.93929295077567</v>
      </c>
      <c r="V19" s="1">
        <v>323.42208235655437</v>
      </c>
    </row>
    <row r="20" spans="6:22" x14ac:dyDescent="0.25">
      <c r="F20">
        <v>0.3</v>
      </c>
      <c r="G20" s="1">
        <v>201.45370217039297</v>
      </c>
      <c r="H20" s="1">
        <v>214.07650290492975</v>
      </c>
      <c r="I20" s="1">
        <v>225.36402895937789</v>
      </c>
      <c r="J20" s="1">
        <v>235.62167942995248</v>
      </c>
      <c r="K20" s="1">
        <v>245.05642187128291</v>
      </c>
      <c r="L20" s="1">
        <v>253.81575994373077</v>
      </c>
      <c r="M20" s="1">
        <v>262.00896197936004</v>
      </c>
      <c r="N20" s="1">
        <v>269.71949229780188</v>
      </c>
      <c r="O20" s="1">
        <v>277.01271401133386</v>
      </c>
      <c r="P20" s="2">
        <v>283.94088397503793</v>
      </c>
      <c r="Q20" s="2">
        <v>290.54651539208618</v>
      </c>
      <c r="R20" s="2">
        <v>296.86471372537892</v>
      </c>
      <c r="S20" s="2">
        <v>302.9248433391063</v>
      </c>
      <c r="T20" s="1">
        <v>308.75174432754761</v>
      </c>
      <c r="U20" s="1">
        <v>314.3666389327592</v>
      </c>
      <c r="V20" s="1">
        <v>319.78781874817031</v>
      </c>
    </row>
    <row r="21" spans="6:22" x14ac:dyDescent="0.25">
      <c r="F21">
        <v>0.31</v>
      </c>
      <c r="G21" s="1">
        <v>199.26381457531238</v>
      </c>
      <c r="H21" s="1">
        <v>211.74940008647067</v>
      </c>
      <c r="I21" s="1">
        <v>222.91422592236006</v>
      </c>
      <c r="J21" s="1">
        <v>233.06037136086931</v>
      </c>
      <c r="K21" s="1">
        <v>242.39255413110681</v>
      </c>
      <c r="L21" s="1">
        <v>251.05667446578508</v>
      </c>
      <c r="M21" s="1">
        <v>259.16081290363229</v>
      </c>
      <c r="N21" s="1">
        <v>266.78752647155562</v>
      </c>
      <c r="O21" s="1">
        <v>274.00146775694674</v>
      </c>
      <c r="P21" s="2">
        <v>280.85432556060272</v>
      </c>
      <c r="Q21" s="2">
        <v>287.38815094905971</v>
      </c>
      <c r="R21" s="2">
        <v>293.63766777387542</v>
      </c>
      <c r="S21" s="2">
        <v>299.6319211960876</v>
      </c>
      <c r="T21" s="1">
        <v>305.39548128756388</v>
      </c>
      <c r="U21" s="1">
        <v>310.94933959554606</v>
      </c>
      <c r="V21" s="1">
        <v>316.31158887604727</v>
      </c>
    </row>
    <row r="22" spans="6:22" x14ac:dyDescent="0.25">
      <c r="F22">
        <v>0.32</v>
      </c>
      <c r="G22" s="1">
        <v>197.16614495513542</v>
      </c>
      <c r="H22" s="1">
        <v>209.52029348927539</v>
      </c>
      <c r="I22" s="1">
        <v>220.56758611412775</v>
      </c>
      <c r="J22" s="1">
        <v>230.60692208954598</v>
      </c>
      <c r="K22" s="1">
        <v>239.84086406112775</v>
      </c>
      <c r="L22" s="1">
        <v>248.41377635559888</v>
      </c>
      <c r="M22" s="1">
        <v>256.43260173730982</v>
      </c>
      <c r="N22" s="1">
        <v>263.97902814728997</v>
      </c>
      <c r="O22" s="1">
        <v>271.11702756883386</v>
      </c>
      <c r="P22" s="2">
        <v>277.89774466968964</v>
      </c>
      <c r="Q22" s="2">
        <v>284.36278784071226</v>
      </c>
      <c r="R22" s="2">
        <v>290.54651539208618</v>
      </c>
      <c r="S22" s="2">
        <v>296.47766672360387</v>
      </c>
      <c r="T22" s="1">
        <v>302.18055325558953</v>
      </c>
      <c r="U22" s="1">
        <v>307.6759455552189</v>
      </c>
      <c r="V22" s="1">
        <v>312.98174591429625</v>
      </c>
    </row>
    <row r="23" spans="6:22" x14ac:dyDescent="0.25">
      <c r="F23">
        <v>0.33</v>
      </c>
      <c r="G23" s="1">
        <v>195.15410512516866</v>
      </c>
      <c r="H23" s="1">
        <v>207.38218212242467</v>
      </c>
      <c r="I23" s="1">
        <v>218.31673940531661</v>
      </c>
      <c r="J23" s="1">
        <v>228.25362602842054</v>
      </c>
      <c r="K23" s="1">
        <v>237.39333752732833</v>
      </c>
      <c r="L23" s="1">
        <v>245.87876502059686</v>
      </c>
      <c r="M23" s="1">
        <v>253.81575994373077</v>
      </c>
      <c r="N23" s="1">
        <v>261.285176629175</v>
      </c>
      <c r="O23" s="1">
        <v>268.35033423933339</v>
      </c>
      <c r="P23" s="2">
        <v>275.06185552117182</v>
      </c>
      <c r="Q23" s="2">
        <v>281.46092426050132</v>
      </c>
      <c r="R23" s="2">
        <v>287.5815481480393</v>
      </c>
      <c r="S23" s="2">
        <v>293.45217330393365</v>
      </c>
      <c r="T23" s="1">
        <v>299.09686305547939</v>
      </c>
      <c r="U23" s="1">
        <v>304.53617601049967</v>
      </c>
      <c r="V23" s="1">
        <v>309.7878317716054</v>
      </c>
    </row>
    <row r="24" spans="6:22" x14ac:dyDescent="0.25">
      <c r="F24">
        <v>0.34</v>
      </c>
      <c r="G24" s="1">
        <v>193.2217593422013</v>
      </c>
      <c r="H24" s="1">
        <v>205.32875831753032</v>
      </c>
      <c r="I24" s="1">
        <v>216.15504554563321</v>
      </c>
      <c r="J24" s="1">
        <v>225.99354069011758</v>
      </c>
      <c r="K24" s="1">
        <v>235.04275405186797</v>
      </c>
      <c r="L24" s="1">
        <v>243.44416189296049</v>
      </c>
      <c r="M24" s="1">
        <v>251.30256754604386</v>
      </c>
      <c r="N24" s="1">
        <v>258.69802475303345</v>
      </c>
      <c r="O24" s="1">
        <v>265.69322571275279</v>
      </c>
      <c r="P24" s="2">
        <v>272.33829192392847</v>
      </c>
      <c r="Q24" s="2">
        <v>278.67399938533106</v>
      </c>
      <c r="R24" s="2">
        <v>284.73401905575264</v>
      </c>
      <c r="S24" s="2">
        <v>290.54651539208618</v>
      </c>
      <c r="T24" s="1">
        <v>296.13531345521187</v>
      </c>
      <c r="U24" s="1">
        <v>301.52076828900971</v>
      </c>
      <c r="V24" s="1">
        <v>306.72042404295644</v>
      </c>
    </row>
    <row r="25" spans="6:22" x14ac:dyDescent="0.25">
      <c r="F25">
        <v>0.35</v>
      </c>
      <c r="G25" s="1">
        <v>191.36374272782734</v>
      </c>
      <c r="H25" s="1">
        <v>203.35432104058239</v>
      </c>
      <c r="I25" s="1">
        <v>214.07650290492975</v>
      </c>
      <c r="J25" s="1">
        <v>223.82039127478814</v>
      </c>
      <c r="K25" s="1">
        <v>232.78258757991722</v>
      </c>
      <c r="L25" s="1">
        <v>241.10320764945678</v>
      </c>
      <c r="M25" s="1">
        <v>248.88604702928154</v>
      </c>
      <c r="N25" s="1">
        <v>256.21038966610956</v>
      </c>
      <c r="O25" s="1">
        <v>263.13832491182086</v>
      </c>
      <c r="P25" s="2">
        <v>269.71949229780188</v>
      </c>
      <c r="Q25" s="2">
        <v>275.99427572162648</v>
      </c>
      <c r="R25" s="2">
        <v>281.99602236281254</v>
      </c>
      <c r="S25" s="2">
        <v>287.75262584939304</v>
      </c>
      <c r="T25" s="1">
        <v>293.28768214093469</v>
      </c>
      <c r="U25" s="1">
        <v>298.62135054761791</v>
      </c>
      <c r="V25" s="1">
        <v>303.77100651472512</v>
      </c>
    </row>
    <row r="26" spans="6:22" x14ac:dyDescent="0.25">
      <c r="F26">
        <v>0.36</v>
      </c>
      <c r="G26" s="1">
        <v>189.57519189380812</v>
      </c>
      <c r="H26" s="1">
        <v>201.45370217039297</v>
      </c>
      <c r="I26" s="1">
        <v>212.075670864562</v>
      </c>
      <c r="J26" s="1">
        <v>221.7284895290411</v>
      </c>
      <c r="K26" s="1">
        <v>230.60692208954598</v>
      </c>
      <c r="L26" s="1">
        <v>238.84977480486873</v>
      </c>
      <c r="M26" s="1">
        <v>246.55987311229725</v>
      </c>
      <c r="N26" s="1">
        <v>253.81575994373077</v>
      </c>
      <c r="O26" s="1">
        <v>260.67894434278156</v>
      </c>
      <c r="P26" s="1">
        <v>267.19860189283844</v>
      </c>
      <c r="Q26" s="1">
        <v>273.41473904978932</v>
      </c>
      <c r="R26" s="1">
        <v>279.36039131903402</v>
      </c>
      <c r="S26" s="1">
        <v>285.06319162524039</v>
      </c>
      <c r="T26" s="1">
        <v>290.54651539208618</v>
      </c>
      <c r="U26" s="1">
        <v>295.83033351396</v>
      </c>
      <c r="V26" s="1">
        <v>300.93185903930419</v>
      </c>
    </row>
    <row r="27" spans="6:22" x14ac:dyDescent="0.25">
      <c r="F27">
        <v>0.37</v>
      </c>
      <c r="G27" s="1">
        <v>187.85168566114459</v>
      </c>
      <c r="H27" s="1">
        <v>199.6222035032136</v>
      </c>
      <c r="I27" s="1">
        <v>210.14760350047291</v>
      </c>
      <c r="J27" s="1">
        <v>219.71266441054962</v>
      </c>
      <c r="K27" s="1">
        <v>228.51037948000808</v>
      </c>
      <c r="L27" s="1">
        <v>236.6782930227111</v>
      </c>
      <c r="M27" s="1">
        <v>244.31829564749995</v>
      </c>
      <c r="N27" s="1">
        <v>251.50821622009681</v>
      </c>
      <c r="O27" s="1">
        <v>258.30900458003788</v>
      </c>
      <c r="P27" s="1">
        <v>264.76938923520726</v>
      </c>
      <c r="Q27" s="1">
        <v>270.92901292630813</v>
      </c>
      <c r="R27" s="1">
        <v>276.82061081933983</v>
      </c>
      <c r="S27" s="1">
        <v>282.47156461665861</v>
      </c>
      <c r="T27" s="1">
        <v>287.90503722632786</v>
      </c>
      <c r="U27" s="1">
        <v>293.14081797910114</v>
      </c>
      <c r="V27" s="1">
        <v>298.19596343250055</v>
      </c>
    </row>
    <row r="28" spans="6:22" x14ac:dyDescent="0.25">
      <c r="F28">
        <v>0.38</v>
      </c>
      <c r="G28" s="1">
        <v>186.18919417515653</v>
      </c>
      <c r="H28" s="1">
        <v>197.85554267943508</v>
      </c>
      <c r="I28" s="1">
        <v>208.28779265879342</v>
      </c>
      <c r="J28" s="1">
        <v>217.76820257268685</v>
      </c>
      <c r="K28" s="1">
        <v>226.48805767326803</v>
      </c>
      <c r="L28" s="1">
        <v>234.58368500424353</v>
      </c>
      <c r="M28" s="1">
        <v>242.15607344036042</v>
      </c>
      <c r="N28" s="1">
        <v>249.28236306019389</v>
      </c>
      <c r="O28" s="1">
        <v>256.02296429587966</v>
      </c>
      <c r="P28" s="1">
        <v>262.42617440695284</v>
      </c>
      <c r="Q28" s="1">
        <v>268.53128529500191</v>
      </c>
      <c r="R28" s="1">
        <v>274.37074241909897</v>
      </c>
      <c r="S28" s="1">
        <v>279.97168515294163</v>
      </c>
      <c r="T28" s="1">
        <v>285.35707141235434</v>
      </c>
      <c r="U28" s="1">
        <v>290.54651539208618</v>
      </c>
      <c r="V28" s="1">
        <v>295.55692269875465</v>
      </c>
    </row>
    <row r="29" spans="6:22" x14ac:dyDescent="0.25">
      <c r="F29">
        <v>0.39</v>
      </c>
      <c r="G29" s="1">
        <v>184.58403504094849</v>
      </c>
      <c r="H29" s="1">
        <v>196.14980657056736</v>
      </c>
      <c r="I29" s="1">
        <v>206.49211888507435</v>
      </c>
      <c r="J29" s="1">
        <v>215.89079706025561</v>
      </c>
      <c r="K29" s="1">
        <v>224.53547725540963</v>
      </c>
      <c r="L29" s="1">
        <v>232.561311222624</v>
      </c>
      <c r="M29" s="1">
        <v>240.06841719957453</v>
      </c>
      <c r="N29" s="1">
        <v>247.13327023106541</v>
      </c>
      <c r="O29" s="1">
        <v>253.81575994373077</v>
      </c>
      <c r="P29" s="1">
        <v>260.16376722069975</v>
      </c>
      <c r="Q29" s="1">
        <v>266.21624522341585</v>
      </c>
      <c r="R29" s="1">
        <v>272.00535969479813</v>
      </c>
      <c r="S29" s="1">
        <v>277.55801603678395</v>
      </c>
      <c r="T29" s="1">
        <v>282.89697424228206</v>
      </c>
      <c r="U29" s="1">
        <v>288.04167940974025</v>
      </c>
      <c r="V29" s="1">
        <v>293.00889140053675</v>
      </c>
    </row>
    <row r="30" spans="6:22" x14ac:dyDescent="0.25">
      <c r="F30">
        <v>0.4</v>
      </c>
      <c r="G30" s="1">
        <v>183.03283535804701</v>
      </c>
      <c r="H30" s="1">
        <v>194.50141093501875</v>
      </c>
      <c r="I30" s="1">
        <v>204.75680895285208</v>
      </c>
      <c r="J30" s="1">
        <v>214.07650290492975</v>
      </c>
      <c r="K30" s="1">
        <v>222.64853529403419</v>
      </c>
      <c r="L30" s="1">
        <v>230.60692208954598</v>
      </c>
      <c r="M30" s="1">
        <v>238.05094015963405</v>
      </c>
      <c r="N30" s="1">
        <v>245.05642187128268</v>
      </c>
      <c r="O30" s="1">
        <v>251.68275355315743</v>
      </c>
      <c r="P30" s="1">
        <v>257.97741370900127</v>
      </c>
      <c r="Q30" s="1">
        <v>263.97902814728997</v>
      </c>
      <c r="R30" s="1">
        <v>269.71949229780188</v>
      </c>
      <c r="S30" s="1">
        <v>275.22548545597016</v>
      </c>
      <c r="T30" s="1">
        <v>280.51957634521523</v>
      </c>
      <c r="U30" s="1">
        <v>285.62104665207124</v>
      </c>
      <c r="V30" s="1">
        <v>290.54651539208618</v>
      </c>
    </row>
    <row r="31" spans="6:22" x14ac:dyDescent="0.25">
      <c r="F31">
        <v>0.41</v>
      </c>
      <c r="G31" s="1">
        <v>181.53249873523484</v>
      </c>
      <c r="H31" s="1">
        <v>192.90706536612868</v>
      </c>
      <c r="I31" s="1">
        <v>203.07839896351234</v>
      </c>
      <c r="J31" s="1">
        <v>212.32169854557247</v>
      </c>
      <c r="K31" s="1">
        <v>220.82346521377417</v>
      </c>
      <c r="L31" s="1">
        <v>228.71661639653675</v>
      </c>
      <c r="M31" s="1">
        <v>236.09961518060666</v>
      </c>
      <c r="N31" s="1">
        <v>243.04767232823176</v>
      </c>
      <c r="O31" s="1">
        <v>249.61968737299725</v>
      </c>
      <c r="P31" s="1">
        <v>255.86274963307835</v>
      </c>
      <c r="Q31" s="1">
        <v>261.81516829772261</v>
      </c>
      <c r="R31" s="1">
        <v>267.50857734700037</v>
      </c>
      <c r="S31" s="1">
        <v>272.96943738375904</v>
      </c>
      <c r="T31" s="1">
        <v>278.22013213356229</v>
      </c>
      <c r="U31" s="1">
        <v>283.27978522922456</v>
      </c>
      <c r="V31" s="1">
        <v>288.16487945872746</v>
      </c>
    </row>
    <row r="32" spans="6:22" x14ac:dyDescent="0.25">
      <c r="F32">
        <v>0.42</v>
      </c>
      <c r="G32" s="1">
        <v>180.08017652840553</v>
      </c>
      <c r="H32" s="1">
        <v>191.36374272782734</v>
      </c>
      <c r="I32" s="1">
        <v>201.45370217039297</v>
      </c>
      <c r="J32" s="1">
        <v>210.62305218782473</v>
      </c>
      <c r="K32" s="1">
        <v>219.05680180885562</v>
      </c>
      <c r="L32" s="1">
        <v>226.88680507692271</v>
      </c>
      <c r="M32" s="1">
        <v>234.21073734033192</v>
      </c>
      <c r="N32" s="1">
        <v>241.10320764945678</v>
      </c>
      <c r="O32" s="1">
        <v>247.62264432142584</v>
      </c>
      <c r="P32" s="1">
        <v>253.81575994373077</v>
      </c>
      <c r="Q32" s="1">
        <v>259.72055721897488</v>
      </c>
      <c r="R32" s="1">
        <v>265.36841704454673</v>
      </c>
      <c r="S32" s="1">
        <v>270.78558832940132</v>
      </c>
      <c r="T32" s="1">
        <v>275.99427572162648</v>
      </c>
      <c r="U32" s="1">
        <v>281.01344985841973</v>
      </c>
      <c r="V32" s="1">
        <v>285.85946165980982</v>
      </c>
    </row>
    <row r="33" spans="6:22" x14ac:dyDescent="0.25">
      <c r="F33">
        <v>0.43</v>
      </c>
      <c r="G33" s="1">
        <v>178.67324267442675</v>
      </c>
      <c r="H33" s="1">
        <v>189.86865241162366</v>
      </c>
      <c r="I33" s="1">
        <v>199.87978082570694</v>
      </c>
      <c r="J33" s="1">
        <v>208.97749236961425</v>
      </c>
      <c r="K33" s="1">
        <v>217.3453506299937</v>
      </c>
      <c r="L33" s="1">
        <v>225.11417949848513</v>
      </c>
      <c r="M33" s="1">
        <v>232.38089120356145</v>
      </c>
      <c r="N33" s="1">
        <v>239.21951188857756</v>
      </c>
      <c r="O33" s="1">
        <v>245.68801338078697</v>
      </c>
      <c r="P33" s="1">
        <v>251.83274331068199</v>
      </c>
      <c r="Q33" s="1">
        <v>257.69140747262304</v>
      </c>
      <c r="R33" s="1">
        <v>263.29514159072215</v>
      </c>
      <c r="S33" s="1">
        <v>268.66998949595558</v>
      </c>
      <c r="T33" s="1">
        <v>273.83798235551092</v>
      </c>
      <c r="U33" s="1">
        <v>278.81794259242804</v>
      </c>
      <c r="V33" s="1">
        <v>283.62609337995423</v>
      </c>
    </row>
    <row r="34" spans="6:22" x14ac:dyDescent="0.25">
      <c r="F34">
        <v>0.44</v>
      </c>
      <c r="G34" s="1">
        <v>177.30927159933603</v>
      </c>
      <c r="H34" s="1">
        <v>188.41921686056148</v>
      </c>
      <c r="I34" s="1">
        <v>198.35392146668428</v>
      </c>
      <c r="J34" s="1">
        <v>207.38218212242467</v>
      </c>
      <c r="K34" s="1">
        <v>215.68616111102949</v>
      </c>
      <c r="L34" s="1">
        <v>223.39568362953062</v>
      </c>
      <c r="M34" s="1">
        <v>230.60692208954598</v>
      </c>
      <c r="N34" s="1">
        <v>237.39333752732833</v>
      </c>
      <c r="O34" s="1">
        <v>243.81245921984012</v>
      </c>
      <c r="P34" s="1">
        <v>249.91028098507022</v>
      </c>
      <c r="Q34" s="1">
        <v>255.72422077566199</v>
      </c>
      <c r="R34" s="1">
        <v>261.28517662917477</v>
      </c>
      <c r="S34" s="1">
        <v>266.61899356096177</v>
      </c>
      <c r="T34" s="1">
        <v>271.74753455480294</v>
      </c>
      <c r="U34" s="1">
        <v>276.68947834551619</v>
      </c>
      <c r="V34" s="1">
        <v>281.46092426050132</v>
      </c>
    </row>
    <row r="35" spans="6:22" x14ac:dyDescent="0.25">
      <c r="F35">
        <v>0.45</v>
      </c>
      <c r="G35" s="1">
        <v>175.98601876485992</v>
      </c>
      <c r="H35" s="1">
        <v>187.01305089681028</v>
      </c>
      <c r="I35" s="1">
        <v>196.87361315317798</v>
      </c>
      <c r="J35" s="1">
        <v>205.83449621836502</v>
      </c>
      <c r="K35" s="1">
        <v>214.07650290492975</v>
      </c>
      <c r="L35" s="1">
        <v>221.7284895290411</v>
      </c>
      <c r="M35" s="1">
        <v>228.88591077100452</v>
      </c>
      <c r="N35" s="1">
        <v>235.62167942995248</v>
      </c>
      <c r="O35" s="1">
        <v>241.99289544388441</v>
      </c>
      <c r="P35" s="1">
        <v>248.04520938054907</v>
      </c>
      <c r="Q35" s="1">
        <v>253.81575994373077</v>
      </c>
      <c r="R35" s="1">
        <v>259.33521458002474</v>
      </c>
      <c r="S35" s="1">
        <v>264.62922542434717</v>
      </c>
      <c r="T35" s="1">
        <v>269.71949229780188</v>
      </c>
      <c r="U35" s="1">
        <v>274.62455453646822</v>
      </c>
      <c r="V35" s="1">
        <v>279.36039131903402</v>
      </c>
    </row>
    <row r="36" spans="6:22" x14ac:dyDescent="0.25">
      <c r="F36">
        <v>0.47</v>
      </c>
      <c r="G36" s="1">
        <v>173.4534937201893</v>
      </c>
      <c r="H36" s="1">
        <v>184.32184145642145</v>
      </c>
      <c r="I36" s="1">
        <v>194.04050539016094</v>
      </c>
      <c r="J36" s="1">
        <v>202.87243695713113</v>
      </c>
      <c r="K36" s="1">
        <v>210.9958371288229</v>
      </c>
      <c r="L36" s="1">
        <v>218.53770791587482</v>
      </c>
      <c r="M36" s="1">
        <v>225.59213035896917</v>
      </c>
      <c r="N36" s="1">
        <v>232.23096800633081</v>
      </c>
      <c r="O36" s="1">
        <v>238.5104990998725</v>
      </c>
      <c r="P36" s="1">
        <v>244.47571727330333</v>
      </c>
      <c r="Q36" s="1">
        <v>250.16322678626204</v>
      </c>
      <c r="R36" s="1">
        <v>255.60325376576003</v>
      </c>
      <c r="S36" s="1">
        <v>260.82108119992222</v>
      </c>
      <c r="T36" s="1">
        <v>265.83809663879413</v>
      </c>
      <c r="U36" s="1">
        <v>270.67257262832362</v>
      </c>
      <c r="V36" s="1">
        <v>275.34025839898811</v>
      </c>
    </row>
    <row r="37" spans="6:22" x14ac:dyDescent="0.25">
      <c r="F37">
        <v>0.49</v>
      </c>
      <c r="G37" s="1">
        <v>171.06072611371496</v>
      </c>
      <c r="H37" s="1">
        <v>181.77914645533892</v>
      </c>
      <c r="I37" s="1">
        <v>191.36374272782734</v>
      </c>
      <c r="J37" s="1">
        <v>200.07383898723023</v>
      </c>
      <c r="K37" s="1">
        <v>208.08517794661435</v>
      </c>
      <c r="L37" s="1">
        <v>215.52300964097103</v>
      </c>
      <c r="M37" s="1">
        <v>222.48011727568536</v>
      </c>
      <c r="N37" s="1">
        <v>229.02737305100445</v>
      </c>
      <c r="O37" s="1">
        <v>235.22027885806588</v>
      </c>
      <c r="P37" s="1">
        <v>241.10320764945678</v>
      </c>
      <c r="Q37" s="1">
        <v>246.71225873397867</v>
      </c>
      <c r="R37" s="1">
        <v>252.07724127328891</v>
      </c>
      <c r="S37" s="1">
        <v>257.22308948009237</v>
      </c>
      <c r="T37" s="1">
        <v>262.17089586605977</v>
      </c>
      <c r="U37" s="1">
        <v>266.93868090982699</v>
      </c>
      <c r="V37" s="1">
        <v>271.54197658335528</v>
      </c>
    </row>
    <row r="38" spans="6:22" x14ac:dyDescent="0.25">
      <c r="F38">
        <v>0.51</v>
      </c>
      <c r="G38" s="1">
        <v>168.79475432332546</v>
      </c>
      <c r="H38" s="1">
        <v>179.37119211475527</v>
      </c>
      <c r="I38" s="1">
        <v>188.82882514285021</v>
      </c>
      <c r="J38" s="1">
        <v>197.42354230347453</v>
      </c>
      <c r="K38" s="1">
        <v>205.32875831753032</v>
      </c>
      <c r="L38" s="1">
        <v>212.66806408379134</v>
      </c>
      <c r="M38" s="1">
        <v>219.53301374629825</v>
      </c>
      <c r="N38" s="1">
        <v>225.99354069011758</v>
      </c>
      <c r="O38" s="1">
        <v>232.10441159543302</v>
      </c>
      <c r="P38" s="1">
        <v>237.9094116243952</v>
      </c>
      <c r="Q38" s="1">
        <v>243.44416189296049</v>
      </c>
      <c r="R38" s="1">
        <v>248.73807669295869</v>
      </c>
      <c r="S38" s="1">
        <v>253.81575994373077</v>
      </c>
      <c r="T38" s="1">
        <v>258.69802475303345</v>
      </c>
      <c r="U38" s="1">
        <v>263.40265288955914</v>
      </c>
      <c r="V38" s="1">
        <v>267.94497057956045</v>
      </c>
    </row>
    <row r="39" spans="6:22" x14ac:dyDescent="0.25">
      <c r="F39">
        <v>0.53</v>
      </c>
      <c r="G39" s="1">
        <v>166.64426851050271</v>
      </c>
      <c r="H39" s="1">
        <v>177.08595993785372</v>
      </c>
      <c r="I39" s="1">
        <v>186.42310044394267</v>
      </c>
      <c r="J39" s="1">
        <v>194.90831883848719</v>
      </c>
      <c r="K39" s="1">
        <v>202.71282049708978</v>
      </c>
      <c r="L39" s="1">
        <v>209.95862174071584</v>
      </c>
      <c r="M39" s="1">
        <v>216.73611029156595</v>
      </c>
      <c r="N39" s="1">
        <v>223.11432856654207</v>
      </c>
      <c r="O39" s="1">
        <v>229.14734550513606</v>
      </c>
      <c r="P39" s="1">
        <v>234.87838843598956</v>
      </c>
      <c r="Q39" s="1">
        <v>240.34262465346512</v>
      </c>
      <c r="R39" s="1">
        <v>245.56909370423139</v>
      </c>
      <c r="S39" s="1">
        <v>250.58208604777377</v>
      </c>
      <c r="T39" s="1">
        <v>255.40214962784449</v>
      </c>
      <c r="U39" s="1">
        <v>260.04683966912074</v>
      </c>
      <c r="V39" s="1">
        <v>264.53128713804318</v>
      </c>
    </row>
  </sheetData>
  <conditionalFormatting sqref="G5:V39">
    <cfRule type="cellIs" dxfId="3" priority="1" operator="greaterThan">
      <formula>$D$2+50</formula>
    </cfRule>
    <cfRule type="cellIs" dxfId="2" priority="2" operator="greaterThan">
      <formula>$D$2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39"/>
  <sheetViews>
    <sheetView workbookViewId="0">
      <selection activeCell="B11" sqref="B11"/>
    </sheetView>
  </sheetViews>
  <sheetFormatPr defaultColWidth="8.85546875" defaultRowHeight="15" x14ac:dyDescent="0.25"/>
  <cols>
    <col min="1" max="1" width="17.42578125" bestFit="1" customWidth="1"/>
    <col min="2" max="2" width="12" bestFit="1" customWidth="1"/>
  </cols>
  <sheetData>
    <row r="1" spans="1:22" x14ac:dyDescent="0.25">
      <c r="A1" t="s">
        <v>0</v>
      </c>
      <c r="B1">
        <f>B2*B4/1000</f>
        <v>379.15342974917229</v>
      </c>
      <c r="C1" t="s">
        <v>1</v>
      </c>
      <c r="D1">
        <f>CONVERT(B1,"W","HP")*1000</f>
        <v>508.45312463935664</v>
      </c>
      <c r="E1" t="s">
        <v>2</v>
      </c>
    </row>
    <row r="2" spans="1:22" x14ac:dyDescent="0.25">
      <c r="A2" t="s">
        <v>3</v>
      </c>
      <c r="B2">
        <f>CONVERT(D2,"mph", "m/sec")</f>
        <v>134.11199999999999</v>
      </c>
      <c r="C2" t="s">
        <v>4</v>
      </c>
      <c r="D2">
        <v>300</v>
      </c>
      <c r="E2" t="s">
        <v>5</v>
      </c>
    </row>
    <row r="3" spans="1:22" x14ac:dyDescent="0.25">
      <c r="A3" t="s">
        <v>6</v>
      </c>
      <c r="B3">
        <f>CONVERT(((CONVERT($B$8*$B$9,"HP","W")/(0.5*$B$7*$B5*$B$6))^(1/3)),"m/sec","mph")</f>
        <v>300.00000000000006</v>
      </c>
      <c r="C3" t="s">
        <v>5</v>
      </c>
      <c r="F3" t="s">
        <v>7</v>
      </c>
      <c r="N3" t="s">
        <v>8</v>
      </c>
    </row>
    <row r="4" spans="1:22" x14ac:dyDescent="0.25">
      <c r="A4" t="s">
        <v>9</v>
      </c>
      <c r="B4">
        <f>0.5*B7*B5*B6*B2^2</f>
        <v>2827.1402242094096</v>
      </c>
      <c r="C4" t="s">
        <v>10</v>
      </c>
      <c r="F4">
        <f>B3</f>
        <v>300.00000000000006</v>
      </c>
      <c r="G4">
        <v>0.25</v>
      </c>
      <c r="H4">
        <v>0.3</v>
      </c>
      <c r="I4">
        <v>0.35</v>
      </c>
      <c r="J4">
        <v>0.4</v>
      </c>
      <c r="K4">
        <v>0.45</v>
      </c>
      <c r="L4">
        <v>0.5</v>
      </c>
      <c r="M4">
        <v>0.55000000000000004</v>
      </c>
      <c r="N4">
        <v>0.6</v>
      </c>
      <c r="O4">
        <v>0.65</v>
      </c>
      <c r="P4">
        <v>0.7</v>
      </c>
      <c r="Q4">
        <v>0.75</v>
      </c>
      <c r="R4">
        <v>0.8</v>
      </c>
      <c r="S4">
        <v>0.85</v>
      </c>
      <c r="T4">
        <v>0.9</v>
      </c>
      <c r="U4">
        <v>0.95</v>
      </c>
      <c r="V4">
        <v>1</v>
      </c>
    </row>
    <row r="5" spans="1:22" x14ac:dyDescent="0.25">
      <c r="A5" t="s">
        <v>11</v>
      </c>
      <c r="B5">
        <v>0.2886783320514188</v>
      </c>
      <c r="E5" t="s">
        <v>12</v>
      </c>
      <c r="F5">
        <v>0.15</v>
      </c>
      <c r="G5" s="1">
        <f t="dataTable" ref="G5:V39" dt2D="1" dtr="1" r1="B9" r2="B5"/>
        <v>344.4809850803432</v>
      </c>
      <c r="H5" s="1">
        <v>366.06567071609402</v>
      </c>
      <c r="I5" s="1">
        <v>385.3670687666866</v>
      </c>
      <c r="J5" s="1">
        <v>402.90740434078594</v>
      </c>
      <c r="K5" s="1">
        <v>419.04058697855078</v>
      </c>
      <c r="L5" s="1">
        <v>434.01884439124643</v>
      </c>
      <c r="M5" s="1">
        <v>448.0290227984346</v>
      </c>
      <c r="N5" s="1">
        <v>461.21384417909206</v>
      </c>
      <c r="O5" s="1">
        <v>473.68507788301196</v>
      </c>
      <c r="P5" s="1">
        <v>485.53208187543385</v>
      </c>
      <c r="Q5" s="1">
        <v>496.82755271119828</v>
      </c>
      <c r="R5" s="1">
        <v>507.63151988746154</v>
      </c>
      <c r="S5" s="1">
        <v>517.99419576067862</v>
      </c>
      <c r="T5" s="1">
        <v>527.95805629457948</v>
      </c>
      <c r="U5" s="1">
        <v>537.55939101261652</v>
      </c>
      <c r="V5" s="1">
        <v>546.82947809957864</v>
      </c>
    </row>
    <row r="6" spans="1:22" x14ac:dyDescent="0.25">
      <c r="A6" t="s">
        <v>13</v>
      </c>
      <c r="B6">
        <v>0.99</v>
      </c>
      <c r="C6" t="s">
        <v>14</v>
      </c>
      <c r="F6">
        <v>0.16</v>
      </c>
      <c r="G6" s="1">
        <v>337.14936537225265</v>
      </c>
      <c r="H6" s="1">
        <v>358.27466220730321</v>
      </c>
      <c r="I6" s="1">
        <v>377.16526687169926</v>
      </c>
      <c r="J6" s="1">
        <v>394.33228991027084</v>
      </c>
      <c r="K6" s="1">
        <v>410.12210857468403</v>
      </c>
      <c r="L6" s="1">
        <v>424.78158239119864</v>
      </c>
      <c r="M6" s="1">
        <v>438.49358091452456</v>
      </c>
      <c r="N6" s="1">
        <v>451.39778855895634</v>
      </c>
      <c r="O6" s="1">
        <v>463.60359587718898</v>
      </c>
      <c r="P6" s="1">
        <v>475.19845902087167</v>
      </c>
      <c r="Q6" s="1">
        <v>486.25352733754642</v>
      </c>
      <c r="R6" s="1">
        <v>496.82755271119828</v>
      </c>
      <c r="S6" s="1">
        <v>506.96967882419295</v>
      </c>
      <c r="T6" s="1">
        <v>516.72147762051452</v>
      </c>
      <c r="U6" s="1">
        <v>526.11846627043315</v>
      </c>
      <c r="V6" s="1">
        <v>535.19125726232437</v>
      </c>
    </row>
    <row r="7" spans="1:22" x14ac:dyDescent="0.25">
      <c r="A7" t="s">
        <v>15</v>
      </c>
      <c r="B7">
        <v>1.1000000000000001</v>
      </c>
      <c r="C7" t="s">
        <v>16</v>
      </c>
      <c r="F7">
        <v>0.17</v>
      </c>
      <c r="G7" s="1">
        <v>330.40456084971737</v>
      </c>
      <c r="H7" s="1">
        <v>351.10723788396979</v>
      </c>
      <c r="I7" s="1">
        <v>369.61992863583885</v>
      </c>
      <c r="J7" s="1">
        <v>386.44351868440231</v>
      </c>
      <c r="K7" s="1">
        <v>401.91745586934076</v>
      </c>
      <c r="L7" s="1">
        <v>416.28366119583035</v>
      </c>
      <c r="M7" s="1">
        <v>429.72134584183107</v>
      </c>
      <c r="N7" s="1">
        <v>442.36739978046006</v>
      </c>
      <c r="O7" s="1">
        <v>454.32902516374986</v>
      </c>
      <c r="P7" s="1">
        <v>465.69192854893402</v>
      </c>
      <c r="Q7" s="1">
        <v>476.52583591311293</v>
      </c>
      <c r="R7" s="1">
        <v>486.88832378592105</v>
      </c>
      <c r="S7" s="1">
        <v>496.82755271119737</v>
      </c>
      <c r="T7" s="1">
        <v>506.38426296997602</v>
      </c>
      <c r="U7" s="1">
        <v>515.59326119768457</v>
      </c>
      <c r="V7" s="1">
        <v>524.48454746793209</v>
      </c>
    </row>
    <row r="8" spans="1:22" x14ac:dyDescent="0.25">
      <c r="A8" t="s">
        <v>17</v>
      </c>
      <c r="B8">
        <v>1600</v>
      </c>
      <c r="C8" t="s">
        <v>2</v>
      </c>
      <c r="F8">
        <v>0.18</v>
      </c>
      <c r="G8" s="1">
        <v>324.16901822503121</v>
      </c>
      <c r="H8" s="1">
        <v>344.4809850803432</v>
      </c>
      <c r="I8" s="1">
        <v>362.64429605372482</v>
      </c>
      <c r="J8" s="1">
        <v>379.15038378761631</v>
      </c>
      <c r="K8" s="1">
        <v>394.33228991027084</v>
      </c>
      <c r="L8" s="1">
        <v>408.42736978547146</v>
      </c>
      <c r="M8" s="1">
        <v>421.61145243768652</v>
      </c>
      <c r="N8" s="1">
        <v>434.01884439124643</v>
      </c>
      <c r="O8" s="1">
        <v>445.75472463123009</v>
      </c>
      <c r="P8" s="1">
        <v>456.90318222239648</v>
      </c>
      <c r="Q8" s="1">
        <v>467.53262724202568</v>
      </c>
      <c r="R8" s="1">
        <v>477.69954960973791</v>
      </c>
      <c r="S8" s="1">
        <v>487.45120096205136</v>
      </c>
      <c r="T8" s="1">
        <v>496.82755271119828</v>
      </c>
      <c r="U8" s="1">
        <v>505.86275460621653</v>
      </c>
      <c r="V8" s="1">
        <v>514.58624054591257</v>
      </c>
    </row>
    <row r="9" spans="1:22" x14ac:dyDescent="0.25">
      <c r="A9" t="s">
        <v>8</v>
      </c>
      <c r="B9">
        <f>D1/B8</f>
        <v>0.31778320289959788</v>
      </c>
      <c r="F9">
        <v>0.19</v>
      </c>
      <c r="G9" s="1">
        <v>318.37904357063445</v>
      </c>
      <c r="H9" s="1">
        <v>338.32821889849873</v>
      </c>
      <c r="I9" s="1">
        <v>356.16711543291996</v>
      </c>
      <c r="J9" s="1">
        <v>372.37838835031306</v>
      </c>
      <c r="K9" s="1">
        <v>387.28913083081301</v>
      </c>
      <c r="L9" s="1">
        <v>401.13245884003919</v>
      </c>
      <c r="M9" s="1">
        <v>414.08106092469222</v>
      </c>
      <c r="N9" s="1">
        <v>426.26684476365887</v>
      </c>
      <c r="O9" s="1">
        <v>437.79311074282083</v>
      </c>
      <c r="P9" s="1">
        <v>448.7424460142733</v>
      </c>
      <c r="Q9" s="1">
        <v>459.18203878463123</v>
      </c>
      <c r="R9" s="1">
        <v>469.16737000848713</v>
      </c>
      <c r="S9" s="1">
        <v>478.74484736207125</v>
      </c>
      <c r="T9" s="1">
        <v>487.95372832923067</v>
      </c>
      <c r="U9" s="1">
        <v>496.82755271119828</v>
      </c>
      <c r="V9" s="1">
        <v>505.39522868865453</v>
      </c>
    </row>
    <row r="10" spans="1:22" x14ac:dyDescent="0.25">
      <c r="F10">
        <v>0.2</v>
      </c>
      <c r="G10" s="1">
        <v>312.98174591429625</v>
      </c>
      <c r="H10" s="1">
        <v>332.59273429356176</v>
      </c>
      <c r="I10" s="1">
        <v>350.12921822765293</v>
      </c>
      <c r="J10" s="1">
        <v>366.06567071609373</v>
      </c>
      <c r="K10" s="1">
        <v>380.72363991559587</v>
      </c>
      <c r="L10" s="1">
        <v>394.33228991027084</v>
      </c>
      <c r="M10" s="1">
        <v>407.06138175674818</v>
      </c>
      <c r="N10" s="1">
        <v>419.04058697855078</v>
      </c>
      <c r="O10" s="1">
        <v>430.37145476925832</v>
      </c>
      <c r="P10" s="1">
        <v>441.1351722282555</v>
      </c>
      <c r="Q10" s="1">
        <v>451.39778855895634</v>
      </c>
      <c r="R10" s="1">
        <v>461.21384417909206</v>
      </c>
      <c r="S10" s="1">
        <v>470.62896004212615</v>
      </c>
      <c r="T10" s="1">
        <v>479.68172812225549</v>
      </c>
      <c r="U10" s="1">
        <v>488.40511963966469</v>
      </c>
      <c r="V10" s="1">
        <v>496.82755271119828</v>
      </c>
    </row>
    <row r="11" spans="1:22" x14ac:dyDescent="0.25">
      <c r="F11">
        <v>0.21</v>
      </c>
      <c r="G11" s="1">
        <v>307.93277033686678</v>
      </c>
      <c r="H11" s="1">
        <v>327.22739713061259</v>
      </c>
      <c r="I11" s="1">
        <v>344.4809850803432</v>
      </c>
      <c r="J11" s="1">
        <v>360.16035305681106</v>
      </c>
      <c r="K11" s="1">
        <v>374.58186204906724</v>
      </c>
      <c r="L11" s="1">
        <v>387.97097929986188</v>
      </c>
      <c r="M11" s="1">
        <v>400.49472730538145</v>
      </c>
      <c r="N11" s="1">
        <v>412.28068574716787</v>
      </c>
      <c r="O11" s="1">
        <v>423.42876564211696</v>
      </c>
      <c r="P11" s="1">
        <v>434.01884439124643</v>
      </c>
      <c r="Q11" s="1">
        <v>444.11590570191601</v>
      </c>
      <c r="R11" s="1">
        <v>453.77361015384554</v>
      </c>
      <c r="S11" s="1">
        <v>463.03684274997408</v>
      </c>
      <c r="T11" s="1">
        <v>471.94357290443725</v>
      </c>
      <c r="U11" s="1">
        <v>480.52623995053602</v>
      </c>
      <c r="V11" s="1">
        <v>488.81280356822441</v>
      </c>
    </row>
    <row r="12" spans="1:22" x14ac:dyDescent="0.25">
      <c r="F12">
        <v>0.22</v>
      </c>
      <c r="G12" s="1">
        <v>303.19458955763031</v>
      </c>
      <c r="H12" s="1">
        <v>322.19232872322027</v>
      </c>
      <c r="I12" s="1">
        <v>339.18043463702872</v>
      </c>
      <c r="J12" s="1">
        <v>354.61854319867211</v>
      </c>
      <c r="K12" s="1">
        <v>368.81814753089537</v>
      </c>
      <c r="L12" s="1">
        <v>382.00124559789458</v>
      </c>
      <c r="M12" s="1">
        <v>394.33228991027084</v>
      </c>
      <c r="N12" s="1">
        <v>405.93689707303372</v>
      </c>
      <c r="O12" s="1">
        <v>416.91344076601985</v>
      </c>
      <c r="P12" s="1">
        <v>427.34056931168459</v>
      </c>
      <c r="Q12" s="1">
        <v>437.28226650902343</v>
      </c>
      <c r="R12" s="1">
        <v>446.79136725906125</v>
      </c>
      <c r="S12" s="1">
        <v>455.91206591639394</v>
      </c>
      <c r="T12" s="1">
        <v>464.68174765740781</v>
      </c>
      <c r="U12" s="1">
        <v>473.13235266935521</v>
      </c>
      <c r="V12" s="1">
        <v>481.291410414849</v>
      </c>
    </row>
    <row r="13" spans="1:22" x14ac:dyDescent="0.25">
      <c r="F13">
        <v>0.23</v>
      </c>
      <c r="G13" s="1">
        <v>298.7351978139074</v>
      </c>
      <c r="H13" s="1">
        <v>317.45351787341127</v>
      </c>
      <c r="I13" s="1">
        <v>334.19176240491686</v>
      </c>
      <c r="J13" s="1">
        <v>349.40280697455813</v>
      </c>
      <c r="K13" s="1">
        <v>363.39356325835269</v>
      </c>
      <c r="L13" s="1">
        <v>376.38276407025074</v>
      </c>
      <c r="M13" s="1">
        <v>388.53244315022516</v>
      </c>
      <c r="N13" s="1">
        <v>399.96636953188909</v>
      </c>
      <c r="O13" s="1">
        <v>410.78147001313897</v>
      </c>
      <c r="P13" s="1">
        <v>421.05523615542114</v>
      </c>
      <c r="Q13" s="1">
        <v>430.85071068280661</v>
      </c>
      <c r="R13" s="1">
        <v>440.2199513996008</v>
      </c>
      <c r="S13" s="1">
        <v>449.20650264899677</v>
      </c>
      <c r="T13" s="1">
        <v>457.84719974550222</v>
      </c>
      <c r="U13" s="1">
        <v>466.17351309949294</v>
      </c>
      <c r="V13" s="1">
        <v>474.21256726972496</v>
      </c>
    </row>
    <row r="14" spans="1:22" x14ac:dyDescent="0.25">
      <c r="F14">
        <v>0.24</v>
      </c>
      <c r="G14" s="1">
        <v>294.52709928744059</v>
      </c>
      <c r="H14" s="1">
        <v>312.98174591429625</v>
      </c>
      <c r="I14" s="1">
        <v>329.48420911616944</v>
      </c>
      <c r="J14" s="1">
        <v>344.4809850803432</v>
      </c>
      <c r="K14" s="1">
        <v>358.27466220730321</v>
      </c>
      <c r="L14" s="1">
        <v>371.08089215672356</v>
      </c>
      <c r="M14" s="1">
        <v>383.05942619919449</v>
      </c>
      <c r="N14" s="1">
        <v>394.33228991027084</v>
      </c>
      <c r="O14" s="1">
        <v>404.99504473981392</v>
      </c>
      <c r="P14" s="1">
        <v>415.124090673426</v>
      </c>
      <c r="Q14" s="1">
        <v>424.78158239119824</v>
      </c>
      <c r="R14" s="1">
        <v>434.01884439124643</v>
      </c>
      <c r="S14" s="1">
        <v>442.87880763445042</v>
      </c>
      <c r="T14" s="1">
        <v>451.39778855895634</v>
      </c>
      <c r="U14" s="1">
        <v>459.60681427087394</v>
      </c>
      <c r="V14" s="1">
        <v>467.53262724202568</v>
      </c>
    </row>
    <row r="15" spans="1:22" x14ac:dyDescent="0.25">
      <c r="F15">
        <v>0.25</v>
      </c>
      <c r="G15" s="1">
        <v>290.54651539208618</v>
      </c>
      <c r="H15" s="1">
        <v>308.75174432754761</v>
      </c>
      <c r="I15" s="1">
        <v>325.03117392940885</v>
      </c>
      <c r="J15" s="1">
        <v>339.82526591295891</v>
      </c>
      <c r="K15" s="1">
        <v>353.43251914492885</v>
      </c>
      <c r="L15" s="1">
        <v>366.06567071609402</v>
      </c>
      <c r="M15" s="1">
        <v>377.88231283142181</v>
      </c>
      <c r="N15" s="1">
        <v>389.00282187003717</v>
      </c>
      <c r="O15" s="1">
        <v>399.52146775253499</v>
      </c>
      <c r="P15" s="1">
        <v>409.51361790570417</v>
      </c>
      <c r="Q15" s="1">
        <v>419.04058697855078</v>
      </c>
      <c r="R15" s="1">
        <v>428.15300580985956</v>
      </c>
      <c r="S15" s="1">
        <v>436.89322514126553</v>
      </c>
      <c r="T15" s="1">
        <v>445.29707058806838</v>
      </c>
      <c r="U15" s="1">
        <v>453.39514991975625</v>
      </c>
      <c r="V15" s="1">
        <v>461.21384417909206</v>
      </c>
    </row>
    <row r="16" spans="1:22" x14ac:dyDescent="0.25">
      <c r="F16">
        <v>0.26</v>
      </c>
      <c r="G16" s="1">
        <v>286.77275687968068</v>
      </c>
      <c r="H16" s="1">
        <v>304.74152750631436</v>
      </c>
      <c r="I16" s="1">
        <v>320.80951201149588</v>
      </c>
      <c r="J16" s="1">
        <v>335.41145118095704</v>
      </c>
      <c r="K16" s="1">
        <v>348.84196683393611</v>
      </c>
      <c r="L16" s="1">
        <v>361.31103292909467</v>
      </c>
      <c r="M16" s="1">
        <v>372.97419478770524</v>
      </c>
      <c r="N16" s="1">
        <v>383.95026528232285</v>
      </c>
      <c r="O16" s="1">
        <v>394.33228991027084</v>
      </c>
      <c r="P16" s="1">
        <v>404.19465718978563</v>
      </c>
      <c r="Q16" s="1">
        <v>413.59788538559076</v>
      </c>
      <c r="R16" s="1">
        <v>422.59194771867425</v>
      </c>
      <c r="S16" s="1">
        <v>431.21864485877882</v>
      </c>
      <c r="T16" s="1">
        <v>439.51333710080519</v>
      </c>
      <c r="U16" s="1">
        <v>447.50623466574268</v>
      </c>
      <c r="V16" s="1">
        <v>455.22337594662599</v>
      </c>
    </row>
    <row r="17" spans="6:22" x14ac:dyDescent="0.25">
      <c r="F17">
        <v>0.27</v>
      </c>
      <c r="G17" s="1">
        <v>283.18772159413237</v>
      </c>
      <c r="H17" s="1">
        <v>300.93185903930419</v>
      </c>
      <c r="I17" s="1">
        <v>316.79897268058102</v>
      </c>
      <c r="J17" s="1">
        <v>331.21836847413181</v>
      </c>
      <c r="K17" s="1">
        <v>344.4809850803432</v>
      </c>
      <c r="L17" s="1">
        <v>356.79417150821621</v>
      </c>
      <c r="M17" s="1">
        <v>368.31152855866037</v>
      </c>
      <c r="N17" s="1">
        <v>379.15038378761631</v>
      </c>
      <c r="O17" s="1">
        <v>389.40261950175073</v>
      </c>
      <c r="P17" s="1">
        <v>399.14169426533476</v>
      </c>
      <c r="Q17" s="1">
        <v>408.42736978547146</v>
      </c>
      <c r="R17" s="1">
        <v>417.30899455239535</v>
      </c>
      <c r="S17" s="1">
        <v>425.82784667269561</v>
      </c>
      <c r="T17" s="1">
        <v>434.01884439124643</v>
      </c>
      <c r="U17" s="1">
        <v>441.91182026168315</v>
      </c>
      <c r="V17" s="1">
        <v>449.53248716300305</v>
      </c>
    </row>
    <row r="18" spans="6:22" x14ac:dyDescent="0.25">
      <c r="F18">
        <v>0.28000000000000003</v>
      </c>
      <c r="G18" s="1">
        <v>279.77548909348542</v>
      </c>
      <c r="H18" s="1">
        <v>297.30582093244823</v>
      </c>
      <c r="I18" s="1">
        <v>312.98174591429625</v>
      </c>
      <c r="J18" s="1">
        <v>327.22739713061259</v>
      </c>
      <c r="K18" s="1">
        <v>340.33020761538415</v>
      </c>
      <c r="L18" s="1">
        <v>352.49502795351572</v>
      </c>
      <c r="M18" s="1">
        <v>363.87360815365031</v>
      </c>
      <c r="N18" s="1">
        <v>374.58186204906724</v>
      </c>
      <c r="O18" s="1">
        <v>384.71056482289225</v>
      </c>
      <c r="P18" s="1">
        <v>394.33228991027084</v>
      </c>
      <c r="Q18" s="1">
        <v>403.50607892762406</v>
      </c>
      <c r="R18" s="1">
        <v>412.28068574716787</v>
      </c>
      <c r="S18" s="1">
        <v>420.69689110047784</v>
      </c>
      <c r="T18" s="1">
        <v>428.78919248971488</v>
      </c>
      <c r="U18" s="1">
        <v>436.58706300515843</v>
      </c>
      <c r="V18" s="1">
        <v>444.11590570191601</v>
      </c>
    </row>
    <row r="19" spans="6:22" x14ac:dyDescent="0.25">
      <c r="F19">
        <v>0.28999999999999998</v>
      </c>
      <c r="G19" s="1">
        <v>276.52199072689893</v>
      </c>
      <c r="H19" s="1">
        <v>293.84846301337353</v>
      </c>
      <c r="I19" s="1">
        <v>309.34209326851607</v>
      </c>
      <c r="J19" s="1">
        <v>323.42208235655437</v>
      </c>
      <c r="K19" s="1">
        <v>336.37252076381475</v>
      </c>
      <c r="L19" s="1">
        <v>348.39587687565484</v>
      </c>
      <c r="M19" s="1">
        <v>359.64213600572299</v>
      </c>
      <c r="N19" s="1">
        <v>370.2258640298046</v>
      </c>
      <c r="O19" s="1">
        <v>380.23678050992299</v>
      </c>
      <c r="P19" s="1">
        <v>389.74661492754683</v>
      </c>
      <c r="Q19" s="1">
        <v>398.81372230641881</v>
      </c>
      <c r="R19" s="1">
        <v>407.48628956185598</v>
      </c>
      <c r="S19" s="1">
        <v>415.80462318788005</v>
      </c>
      <c r="T19" s="1">
        <v>423.80281951653035</v>
      </c>
      <c r="U19" s="1">
        <v>431.51000889665738</v>
      </c>
      <c r="V19" s="1">
        <v>438.95129897221983</v>
      </c>
    </row>
    <row r="20" spans="6:22" x14ac:dyDescent="0.25">
      <c r="F20">
        <v>0.3</v>
      </c>
      <c r="G20" s="1">
        <v>273.41473904978932</v>
      </c>
      <c r="H20" s="1">
        <v>290.54651539208618</v>
      </c>
      <c r="I20" s="1">
        <v>305.86604517706996</v>
      </c>
      <c r="J20" s="1">
        <v>319.78781874817031</v>
      </c>
      <c r="K20" s="1">
        <v>332.59273429356176</v>
      </c>
      <c r="L20" s="1">
        <v>344.4809850803432</v>
      </c>
      <c r="M20" s="1">
        <v>355.6008710512599</v>
      </c>
      <c r="N20" s="1">
        <v>366.06567071609402</v>
      </c>
      <c r="O20" s="1">
        <v>375.9640954665656</v>
      </c>
      <c r="P20" s="2">
        <v>385.3670687666866</v>
      </c>
      <c r="Q20" s="2">
        <v>394.33228991027084</v>
      </c>
      <c r="R20" s="2">
        <v>402.90740434078594</v>
      </c>
      <c r="S20" s="2">
        <v>411.13226563196145</v>
      </c>
      <c r="T20" s="1">
        <v>419.04058697855078</v>
      </c>
      <c r="U20" s="1">
        <v>426.66117139440621</v>
      </c>
      <c r="V20" s="1">
        <v>434.01884439124643</v>
      </c>
    </row>
    <row r="21" spans="6:22" x14ac:dyDescent="0.25">
      <c r="F21">
        <v>0.31</v>
      </c>
      <c r="G21" s="1">
        <v>270.4426043165646</v>
      </c>
      <c r="H21" s="1">
        <v>287.38815094905971</v>
      </c>
      <c r="I21" s="1">
        <v>302.54115091663544</v>
      </c>
      <c r="J21" s="1">
        <v>316.31158887604727</v>
      </c>
      <c r="K21" s="1">
        <v>328.97730953245531</v>
      </c>
      <c r="L21" s="1">
        <v>340.73632996682971</v>
      </c>
      <c r="M21" s="1">
        <v>351.73533803833789</v>
      </c>
      <c r="N21" s="1">
        <v>362.08638087108551</v>
      </c>
      <c r="O21" s="1">
        <v>371.87720552615866</v>
      </c>
      <c r="P21" s="2">
        <v>381.17796449929045</v>
      </c>
      <c r="Q21" s="2">
        <v>390.04572986838184</v>
      </c>
      <c r="R21" s="2">
        <v>398.52762915062482</v>
      </c>
      <c r="S21" s="2">
        <v>406.66308269441839</v>
      </c>
      <c r="T21" s="1">
        <v>414.48543721772165</v>
      </c>
      <c r="U21" s="1">
        <v>422.02318263335138</v>
      </c>
      <c r="V21" s="1">
        <v>429.30087458913431</v>
      </c>
    </row>
    <row r="22" spans="6:22" x14ac:dyDescent="0.25">
      <c r="F22">
        <v>0.32</v>
      </c>
      <c r="G22" s="1">
        <v>267.59562863116219</v>
      </c>
      <c r="H22" s="1">
        <v>284.36278784071226</v>
      </c>
      <c r="I22" s="1">
        <v>299.35627069900113</v>
      </c>
      <c r="J22" s="1">
        <v>312.98174591429625</v>
      </c>
      <c r="K22" s="1">
        <v>325.51413329343461</v>
      </c>
      <c r="L22" s="1">
        <v>337.14936537225265</v>
      </c>
      <c r="M22" s="1">
        <v>348.03258581250964</v>
      </c>
      <c r="N22" s="1">
        <v>358.27466220730321</v>
      </c>
      <c r="O22" s="1">
        <v>367.96241789584496</v>
      </c>
      <c r="P22" s="2">
        <v>377.16526687169926</v>
      </c>
      <c r="Q22" s="2">
        <v>385.93968040943452</v>
      </c>
      <c r="R22" s="2">
        <v>394.33228991027084</v>
      </c>
      <c r="S22" s="2">
        <v>402.38210074075175</v>
      </c>
      <c r="T22" s="1">
        <v>410.12210857468403</v>
      </c>
      <c r="U22" s="1">
        <v>417.58050340879072</v>
      </c>
      <c r="V22" s="1">
        <v>424.78158239119864</v>
      </c>
    </row>
    <row r="23" spans="6:22" x14ac:dyDescent="0.25">
      <c r="F23">
        <v>0.33</v>
      </c>
      <c r="G23" s="1">
        <v>264.86487045128598</v>
      </c>
      <c r="H23" s="1">
        <v>281.46092426050132</v>
      </c>
      <c r="I23" s="1">
        <v>296.30140171967531</v>
      </c>
      <c r="J23" s="1">
        <v>309.7878317716054</v>
      </c>
      <c r="K23" s="1">
        <v>322.19232872322027</v>
      </c>
      <c r="L23" s="1">
        <v>333.7088256592537</v>
      </c>
      <c r="M23" s="1">
        <v>344.4809850803432</v>
      </c>
      <c r="N23" s="1">
        <v>354.61854319867211</v>
      </c>
      <c r="O23" s="1">
        <v>364.20743733918886</v>
      </c>
      <c r="P23" s="2">
        <v>373.31637313997618</v>
      </c>
      <c r="Q23" s="2">
        <v>382.00124559789458</v>
      </c>
      <c r="R23" s="2">
        <v>390.30821025033731</v>
      </c>
      <c r="S23" s="2">
        <v>398.27587442212939</v>
      </c>
      <c r="T23" s="1">
        <v>405.93689707303372</v>
      </c>
      <c r="U23" s="1">
        <v>413.31918052667396</v>
      </c>
      <c r="V23" s="1">
        <v>420.44677398379241</v>
      </c>
    </row>
    <row r="24" spans="6:22" x14ac:dyDescent="0.25">
      <c r="F24">
        <v>0.34</v>
      </c>
      <c r="G24" s="1">
        <v>262.24227373396627</v>
      </c>
      <c r="H24" s="1">
        <v>278.67399938533106</v>
      </c>
      <c r="I24" s="1">
        <v>293.36753177247078</v>
      </c>
      <c r="J24" s="1">
        <v>306.72042404295644</v>
      </c>
      <c r="K24" s="1">
        <v>319.00209612568705</v>
      </c>
      <c r="L24" s="1">
        <v>330.40456084971737</v>
      </c>
      <c r="M24" s="1">
        <v>341.07005822125666</v>
      </c>
      <c r="N24" s="1">
        <v>351.10723788396979</v>
      </c>
      <c r="O24" s="1">
        <v>360.60118624231166</v>
      </c>
      <c r="P24" s="2">
        <v>369.61992863583885</v>
      </c>
      <c r="Q24" s="2">
        <v>378.21880660925029</v>
      </c>
      <c r="R24" s="2">
        <v>386.44351868440231</v>
      </c>
      <c r="S24" s="2">
        <v>394.33228991027084</v>
      </c>
      <c r="T24" s="1">
        <v>401.91745586934076</v>
      </c>
      <c r="U24" s="1">
        <v>409.22664260645968</v>
      </c>
      <c r="V24" s="1">
        <v>416.28366119583035</v>
      </c>
    </row>
    <row r="25" spans="6:22" x14ac:dyDescent="0.25">
      <c r="F25">
        <v>0.35</v>
      </c>
      <c r="G25" s="1">
        <v>259.72055721897488</v>
      </c>
      <c r="H25" s="1">
        <v>275.99427572162648</v>
      </c>
      <c r="I25" s="1">
        <v>290.54651539208618</v>
      </c>
      <c r="J25" s="1">
        <v>303.77100651472512</v>
      </c>
      <c r="K25" s="1">
        <v>315.93457828173683</v>
      </c>
      <c r="L25" s="1">
        <v>327.22739713061259</v>
      </c>
      <c r="M25" s="1">
        <v>337.79033529047535</v>
      </c>
      <c r="N25" s="1">
        <v>347.73099763216663</v>
      </c>
      <c r="O25" s="1">
        <v>357.1336523709607</v>
      </c>
      <c r="P25" s="2">
        <v>366.06567071609402</v>
      </c>
      <c r="Q25" s="2">
        <v>374.58186204906724</v>
      </c>
      <c r="R25" s="2">
        <v>382.72748545565469</v>
      </c>
      <c r="S25" s="2">
        <v>390.54039841351749</v>
      </c>
      <c r="T25" s="1">
        <v>398.05262556682021</v>
      </c>
      <c r="U25" s="1">
        <v>405.29152730890837</v>
      </c>
      <c r="V25" s="1">
        <v>412.28068574716787</v>
      </c>
    </row>
    <row r="26" spans="6:22" x14ac:dyDescent="0.25">
      <c r="F26">
        <v>0.36</v>
      </c>
      <c r="G26" s="1">
        <v>257.29312027295629</v>
      </c>
      <c r="H26" s="1">
        <v>273.41473904978932</v>
      </c>
      <c r="I26" s="1">
        <v>287.83096852297507</v>
      </c>
      <c r="J26" s="1">
        <v>300.93185903930419</v>
      </c>
      <c r="K26" s="1">
        <v>312.98174591429625</v>
      </c>
      <c r="L26" s="1">
        <v>324.16901822503121</v>
      </c>
      <c r="M26" s="1">
        <v>334.63323156071243</v>
      </c>
      <c r="N26" s="1">
        <v>344.4809850803432</v>
      </c>
      <c r="O26" s="1">
        <v>353.79575939970499</v>
      </c>
      <c r="P26" s="1">
        <v>362.64429605372482</v>
      </c>
      <c r="Q26" s="1">
        <v>371.08089215672356</v>
      </c>
      <c r="R26" s="1">
        <v>379.15038378761631</v>
      </c>
      <c r="S26" s="1">
        <v>386.89027459516103</v>
      </c>
      <c r="T26" s="1">
        <v>394.33228991027084</v>
      </c>
      <c r="U26" s="1">
        <v>401.50353440671972</v>
      </c>
      <c r="V26" s="1">
        <v>408.42736978547146</v>
      </c>
    </row>
    <row r="27" spans="6:22" x14ac:dyDescent="0.25">
      <c r="F27">
        <v>0.37</v>
      </c>
      <c r="G27" s="1">
        <v>254.95396243282974</v>
      </c>
      <c r="H27" s="1">
        <v>270.92901292630813</v>
      </c>
      <c r="I27" s="1">
        <v>285.21417851344273</v>
      </c>
      <c r="J27" s="1">
        <v>298.19596343250055</v>
      </c>
      <c r="K27" s="1">
        <v>310.13629981766047</v>
      </c>
      <c r="L27" s="1">
        <v>321.2218640232291</v>
      </c>
      <c r="M27" s="1">
        <v>331.59094288100852</v>
      </c>
      <c r="N27" s="1">
        <v>341.3491664130957</v>
      </c>
      <c r="O27" s="1">
        <v>350.57925627857458</v>
      </c>
      <c r="P27" s="1">
        <v>359.34734723756048</v>
      </c>
      <c r="Q27" s="1">
        <v>367.70724276691988</v>
      </c>
      <c r="R27" s="1">
        <v>375.70337132228917</v>
      </c>
      <c r="S27" s="1">
        <v>383.37289559129221</v>
      </c>
      <c r="T27" s="1">
        <v>390.74725247677821</v>
      </c>
      <c r="U27" s="1">
        <v>397.85330023275645</v>
      </c>
      <c r="V27" s="1">
        <v>404.71418816933488</v>
      </c>
    </row>
    <row r="28" spans="6:22" x14ac:dyDescent="0.25">
      <c r="F28">
        <v>0.38</v>
      </c>
      <c r="G28" s="1">
        <v>252.69761434432723</v>
      </c>
      <c r="H28" s="1">
        <v>268.53128529500191</v>
      </c>
      <c r="I28" s="1">
        <v>282.69002685734824</v>
      </c>
      <c r="J28" s="1">
        <v>295.55692269875465</v>
      </c>
      <c r="K28" s="1">
        <v>307.39158684834086</v>
      </c>
      <c r="L28" s="1">
        <v>318.37904357063445</v>
      </c>
      <c r="M28" s="1">
        <v>328.65635585598238</v>
      </c>
      <c r="N28" s="1">
        <v>338.32821889849873</v>
      </c>
      <c r="O28" s="1">
        <v>347.4766222687922</v>
      </c>
      <c r="P28" s="1">
        <v>356.16711543291996</v>
      </c>
      <c r="Q28" s="1">
        <v>364.45302570581322</v>
      </c>
      <c r="R28" s="1">
        <v>372.37838835031306</v>
      </c>
      <c r="S28" s="1">
        <v>379.98003716345357</v>
      </c>
      <c r="T28" s="1">
        <v>387.28913083081301</v>
      </c>
      <c r="U28" s="1">
        <v>394.33228991027084</v>
      </c>
      <c r="V28" s="1">
        <v>401.13245884003919</v>
      </c>
    </row>
    <row r="29" spans="6:22" x14ac:dyDescent="0.25">
      <c r="F29">
        <v>0.39</v>
      </c>
      <c r="G29" s="1">
        <v>250.51907822866121</v>
      </c>
      <c r="H29" s="1">
        <v>266.21624522341585</v>
      </c>
      <c r="I29" s="1">
        <v>280.25292259482768</v>
      </c>
      <c r="J29" s="1">
        <v>293.00889140053675</v>
      </c>
      <c r="K29" s="1">
        <v>304.74152750631436</v>
      </c>
      <c r="L29" s="1">
        <v>315.63426006055062</v>
      </c>
      <c r="M29" s="1">
        <v>325.82297041729032</v>
      </c>
      <c r="N29" s="1">
        <v>335.41145118095704</v>
      </c>
      <c r="O29" s="1">
        <v>344.4809850803432</v>
      </c>
      <c r="P29" s="1">
        <v>353.09655647178187</v>
      </c>
      <c r="Q29" s="1">
        <v>361.31103292909467</v>
      </c>
      <c r="R29" s="1">
        <v>369.16807008189699</v>
      </c>
      <c r="S29" s="1">
        <v>376.70418417868916</v>
      </c>
      <c r="T29" s="1">
        <v>383.95026528232285</v>
      </c>
      <c r="U29" s="1">
        <v>390.93270445169088</v>
      </c>
      <c r="V29" s="1">
        <v>397.6742483182806</v>
      </c>
    </row>
    <row r="30" spans="6:22" x14ac:dyDescent="0.25">
      <c r="F30">
        <v>0.4</v>
      </c>
      <c r="G30" s="1">
        <v>248.41377635559888</v>
      </c>
      <c r="H30" s="1">
        <v>263.97902814728997</v>
      </c>
      <c r="I30" s="1">
        <v>277.89774466968964</v>
      </c>
      <c r="J30" s="1">
        <v>290.54651539208618</v>
      </c>
      <c r="K30" s="1">
        <v>302.18055325558953</v>
      </c>
      <c r="L30" s="1">
        <v>312.98174591429625</v>
      </c>
      <c r="M30" s="1">
        <v>323.08483280814522</v>
      </c>
      <c r="N30" s="1">
        <v>332.59273429356176</v>
      </c>
      <c r="O30" s="1">
        <v>341.58605001890237</v>
      </c>
      <c r="P30" s="1">
        <v>350.12921822765293</v>
      </c>
      <c r="Q30" s="1">
        <v>358.27466220730321</v>
      </c>
      <c r="R30" s="1">
        <v>366.06567071609373</v>
      </c>
      <c r="S30" s="1">
        <v>373.53845312878514</v>
      </c>
      <c r="T30" s="1">
        <v>380.72363991559587</v>
      </c>
      <c r="U30" s="1">
        <v>387.64740035132917</v>
      </c>
      <c r="V30" s="1">
        <v>394.33228991027084</v>
      </c>
    </row>
    <row r="31" spans="6:22" x14ac:dyDescent="0.25">
      <c r="F31">
        <v>0.41</v>
      </c>
      <c r="G31" s="1">
        <v>246.37750627570696</v>
      </c>
      <c r="H31" s="1">
        <v>261.81516829772261</v>
      </c>
      <c r="I31" s="1">
        <v>275.61979184822331</v>
      </c>
      <c r="J31" s="1">
        <v>288.16487945872746</v>
      </c>
      <c r="K31" s="1">
        <v>299.7035520669005</v>
      </c>
      <c r="L31" s="1">
        <v>310.41620637736929</v>
      </c>
      <c r="M31" s="1">
        <v>320.4364773587584</v>
      </c>
      <c r="N31" s="1">
        <v>329.86644172006953</v>
      </c>
      <c r="O31" s="1">
        <v>338.78603842708833</v>
      </c>
      <c r="P31" s="1">
        <v>347.25917751721983</v>
      </c>
      <c r="Q31" s="1">
        <v>355.33785255954916</v>
      </c>
      <c r="R31" s="1">
        <v>363.06499747046934</v>
      </c>
      <c r="S31" s="1">
        <v>370.4765248132378</v>
      </c>
      <c r="T31" s="1">
        <v>377.60281397735196</v>
      </c>
      <c r="U31" s="1">
        <v>384.46981972571461</v>
      </c>
      <c r="V31" s="1">
        <v>391.09991264335906</v>
      </c>
    </row>
    <row r="32" spans="6:22" x14ac:dyDescent="0.25">
      <c r="F32">
        <v>0.42</v>
      </c>
      <c r="G32" s="1">
        <v>244.40640178411221</v>
      </c>
      <c r="H32" s="1">
        <v>259.72055721897488</v>
      </c>
      <c r="I32" s="1">
        <v>273.41473904978932</v>
      </c>
      <c r="J32" s="1">
        <v>285.85946165980982</v>
      </c>
      <c r="K32" s="1">
        <v>297.30582093244823</v>
      </c>
      <c r="L32" s="1">
        <v>307.93277033686678</v>
      </c>
      <c r="M32" s="1">
        <v>317.8728757161399</v>
      </c>
      <c r="N32" s="1">
        <v>327.22739713061259</v>
      </c>
      <c r="O32" s="1">
        <v>336.07563400694642</v>
      </c>
      <c r="P32" s="1">
        <v>344.4809850803432</v>
      </c>
      <c r="Q32" s="1">
        <v>352.49502795351572</v>
      </c>
      <c r="R32" s="1">
        <v>360.16035305681106</v>
      </c>
      <c r="S32" s="1">
        <v>367.51258564067143</v>
      </c>
      <c r="T32" s="1">
        <v>374.58186204906724</v>
      </c>
      <c r="U32" s="1">
        <v>381.39392939790224</v>
      </c>
      <c r="V32" s="1">
        <v>387.97097929986188</v>
      </c>
    </row>
    <row r="33" spans="6:22" x14ac:dyDescent="0.25">
      <c r="F33">
        <v>0.43</v>
      </c>
      <c r="G33" s="1">
        <v>242.49689876480031</v>
      </c>
      <c r="H33" s="1">
        <v>257.69140747262304</v>
      </c>
      <c r="I33" s="1">
        <v>271.27859913721403</v>
      </c>
      <c r="J33" s="1">
        <v>283.62609337995423</v>
      </c>
      <c r="K33" s="1">
        <v>294.9830243175258</v>
      </c>
      <c r="L33" s="1">
        <v>305.52694728799793</v>
      </c>
      <c r="M33" s="1">
        <v>315.38939242148592</v>
      </c>
      <c r="N33" s="1">
        <v>324.67082865179498</v>
      </c>
      <c r="O33" s="1">
        <v>333.44993585350653</v>
      </c>
      <c r="P33" s="1">
        <v>341.789617438969</v>
      </c>
      <c r="Q33" s="1">
        <v>349.74104804441242</v>
      </c>
      <c r="R33" s="1">
        <v>357.34648534885349</v>
      </c>
      <c r="S33" s="1">
        <v>364.64127626909504</v>
      </c>
      <c r="T33" s="1">
        <v>371.65532169930191</v>
      </c>
      <c r="U33" s="1">
        <v>378.41416759781725</v>
      </c>
      <c r="V33" s="1">
        <v>384.93983219826976</v>
      </c>
    </row>
    <row r="34" spans="6:22" x14ac:dyDescent="0.25">
      <c r="F34">
        <v>0.44</v>
      </c>
      <c r="G34" s="1">
        <v>240.6457052074245</v>
      </c>
      <c r="H34" s="1">
        <v>255.72422077566199</v>
      </c>
      <c r="I34" s="1">
        <v>269.20768937492511</v>
      </c>
      <c r="J34" s="1">
        <v>281.46092426050132</v>
      </c>
      <c r="K34" s="1">
        <v>292.73115768775301</v>
      </c>
      <c r="L34" s="1">
        <v>303.19458955763031</v>
      </c>
      <c r="M34" s="1">
        <v>312.98174591429625</v>
      </c>
      <c r="N34" s="1">
        <v>322.19232872322027</v>
      </c>
      <c r="O34" s="1">
        <v>330.90441722583051</v>
      </c>
      <c r="P34" s="1">
        <v>339.18043463702872</v>
      </c>
      <c r="Q34" s="1">
        <v>347.07116493173095</v>
      </c>
      <c r="R34" s="1">
        <v>354.61854319867211</v>
      </c>
      <c r="S34" s="1">
        <v>361.85764652033953</v>
      </c>
      <c r="T34" s="1">
        <v>368.81814753089537</v>
      </c>
      <c r="U34" s="1">
        <v>375.52539717376186</v>
      </c>
      <c r="V34" s="1">
        <v>382.00124559789458</v>
      </c>
    </row>
    <row r="35" spans="6:22" x14ac:dyDescent="0.25">
      <c r="F35">
        <v>0.45</v>
      </c>
      <c r="G35" s="1">
        <v>238.84977480486873</v>
      </c>
      <c r="H35" s="1">
        <v>253.81575994373077</v>
      </c>
      <c r="I35" s="1">
        <v>267.19860189283844</v>
      </c>
      <c r="J35" s="1">
        <v>279.36039131903402</v>
      </c>
      <c r="K35" s="1">
        <v>290.54651539208618</v>
      </c>
      <c r="L35" s="1">
        <v>300.93185903930419</v>
      </c>
      <c r="M35" s="1">
        <v>310.64597419359217</v>
      </c>
      <c r="N35" s="1">
        <v>319.78781874817031</v>
      </c>
      <c r="O35" s="1">
        <v>328.43488924184447</v>
      </c>
      <c r="P35" s="1">
        <v>336.64914302726748</v>
      </c>
      <c r="Q35" s="1">
        <v>344.4809850803432</v>
      </c>
      <c r="R35" s="1">
        <v>351.9720375297199</v>
      </c>
      <c r="S35" s="1">
        <v>359.15711567885626</v>
      </c>
      <c r="T35" s="1">
        <v>366.06567071609402</v>
      </c>
      <c r="U35" s="1">
        <v>372.7228643916589</v>
      </c>
      <c r="V35" s="1">
        <v>379.15038378761631</v>
      </c>
    </row>
    <row r="36" spans="6:22" x14ac:dyDescent="0.25">
      <c r="F36">
        <v>0.46</v>
      </c>
      <c r="G36" s="1">
        <v>237.10628363486245</v>
      </c>
      <c r="H36" s="1">
        <v>251.96302411162915</v>
      </c>
      <c r="I36" s="1">
        <v>265.24817760033591</v>
      </c>
      <c r="J36" s="1">
        <v>277.32119167602747</v>
      </c>
      <c r="K36" s="1">
        <v>288.4256622973906</v>
      </c>
      <c r="L36" s="1">
        <v>298.7351978139074</v>
      </c>
      <c r="M36" s="1">
        <v>308.3784044902211</v>
      </c>
      <c r="N36" s="1">
        <v>317.45351787341127</v>
      </c>
      <c r="O36" s="1">
        <v>326.03746881395017</v>
      </c>
      <c r="P36" s="1">
        <v>334.19176240491686</v>
      </c>
      <c r="Q36" s="1">
        <v>341.96643568956688</v>
      </c>
      <c r="R36" s="1">
        <v>349.40280697455813</v>
      </c>
      <c r="S36" s="1">
        <v>356.53543742798672</v>
      </c>
      <c r="T36" s="1">
        <v>363.39356325835269</v>
      </c>
      <c r="U36" s="1">
        <v>370.00216254692322</v>
      </c>
      <c r="V36" s="1">
        <v>376.38276407025074</v>
      </c>
    </row>
    <row r="37" spans="6:22" x14ac:dyDescent="0.25">
      <c r="F37">
        <v>0.47</v>
      </c>
      <c r="G37" s="1">
        <v>235.41260950700806</v>
      </c>
      <c r="H37" s="1">
        <v>250.16322678626204</v>
      </c>
      <c r="I37" s="1">
        <v>263.35348308201583</v>
      </c>
      <c r="J37" s="1">
        <v>275.34025839898811</v>
      </c>
      <c r="K37" s="1">
        <v>286.36540866533312</v>
      </c>
      <c r="L37" s="1">
        <v>296.60130212856131</v>
      </c>
      <c r="M37" s="1">
        <v>306.17562640578018</v>
      </c>
      <c r="N37" s="1">
        <v>315.18591533763646</v>
      </c>
      <c r="O37" s="1">
        <v>323.70855024976868</v>
      </c>
      <c r="P37" s="1">
        <v>331.80459689816496</v>
      </c>
      <c r="Q37" s="1">
        <v>339.52373490642816</v>
      </c>
      <c r="R37" s="1">
        <v>346.90698744037866</v>
      </c>
      <c r="S37" s="1">
        <v>353.9886687941999</v>
      </c>
      <c r="T37" s="1">
        <v>360.79780633920086</v>
      </c>
      <c r="U37" s="1">
        <v>367.35919973569327</v>
      </c>
      <c r="V37" s="1">
        <v>373.69422397800366</v>
      </c>
    </row>
    <row r="38" spans="6:22" x14ac:dyDescent="0.25">
      <c r="F38">
        <v>0.48</v>
      </c>
      <c r="G38" s="1">
        <v>233.76631362101261</v>
      </c>
      <c r="H38" s="1">
        <v>248.41377635559888</v>
      </c>
      <c r="I38" s="1">
        <v>261.51179007895882</v>
      </c>
      <c r="J38" s="1">
        <v>273.41473904978932</v>
      </c>
      <c r="K38" s="1">
        <v>284.36278784071226</v>
      </c>
      <c r="L38" s="1">
        <v>294.52709928744059</v>
      </c>
      <c r="M38" s="1">
        <v>304.03446805746813</v>
      </c>
      <c r="N38" s="1">
        <v>312.98174591429625</v>
      </c>
      <c r="O38" s="1">
        <v>321.4447800309444</v>
      </c>
      <c r="P38" s="1">
        <v>329.48420911616944</v>
      </c>
      <c r="Q38" s="1">
        <v>337.14936537225265</v>
      </c>
      <c r="R38" s="1">
        <v>344.4809850803432</v>
      </c>
      <c r="S38" s="1">
        <v>351.51314256667405</v>
      </c>
      <c r="T38" s="1">
        <v>358.27466220730321</v>
      </c>
      <c r="U38" s="1">
        <v>364.79017023266891</v>
      </c>
      <c r="V38" s="1">
        <v>371.08089215672356</v>
      </c>
    </row>
    <row r="39" spans="6:22" x14ac:dyDescent="0.25">
      <c r="F39">
        <v>0.49</v>
      </c>
      <c r="G39" s="1">
        <v>232.16512423529224</v>
      </c>
      <c r="H39" s="1">
        <v>246.71225873397867</v>
      </c>
      <c r="I39" s="1">
        <v>259.72055721897488</v>
      </c>
      <c r="J39" s="1">
        <v>271.54197658335528</v>
      </c>
      <c r="K39" s="1">
        <v>282.41503638528815</v>
      </c>
      <c r="L39" s="1">
        <v>292.50972707550301</v>
      </c>
      <c r="M39" s="1">
        <v>301.95197483761052</v>
      </c>
      <c r="N39" s="1">
        <v>310.83796804604992</v>
      </c>
      <c r="O39" s="1">
        <v>319.24303435635022</v>
      </c>
      <c r="P39" s="1">
        <v>327.22739713061259</v>
      </c>
      <c r="Q39" s="1">
        <v>334.84005066871606</v>
      </c>
      <c r="R39" s="1">
        <v>342.12145222742993</v>
      </c>
      <c r="S39" s="1">
        <v>349.10544273986557</v>
      </c>
      <c r="T39" s="1">
        <v>355.82064914865094</v>
      </c>
      <c r="U39" s="1">
        <v>362.2915290061203</v>
      </c>
      <c r="V39" s="1">
        <v>368.53916244143045</v>
      </c>
    </row>
  </sheetData>
  <conditionalFormatting sqref="G5:V39">
    <cfRule type="cellIs" dxfId="1" priority="1" operator="greaterThan">
      <formula>$D$2+50</formula>
    </cfRule>
    <cfRule type="cellIs" dxfId="0" priority="2" operator="greaterThan">
      <formula>$D$2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Q15"/>
  <sheetViews>
    <sheetView workbookViewId="0">
      <selection activeCell="B12" sqref="B12"/>
    </sheetView>
  </sheetViews>
  <sheetFormatPr defaultColWidth="8.85546875" defaultRowHeight="15" x14ac:dyDescent="0.25"/>
  <cols>
    <col min="1" max="1" width="17.42578125" bestFit="1" customWidth="1"/>
  </cols>
  <sheetData>
    <row r="2" spans="2:17" ht="15.75" thickBot="1" x14ac:dyDescent="0.3">
      <c r="B2" s="5" t="s">
        <v>18</v>
      </c>
      <c r="D2">
        <f>C2/Misc!B2</f>
        <v>0</v>
      </c>
      <c r="E2" s="5" t="s">
        <v>19</v>
      </c>
      <c r="H2" s="5" t="s">
        <v>20</v>
      </c>
    </row>
    <row r="3" spans="2:17" ht="15.75" thickBot="1" x14ac:dyDescent="0.3">
      <c r="B3" s="3">
        <v>250</v>
      </c>
      <c r="C3" s="6" t="s">
        <v>5</v>
      </c>
      <c r="E3" s="3">
        <v>1.1000000000000001</v>
      </c>
      <c r="F3" s="6" t="s">
        <v>21</v>
      </c>
      <c r="H3" s="4">
        <f>0.5*$E$3*B4^2</f>
        <v>6869.6636800000015</v>
      </c>
      <c r="I3" t="s">
        <v>22</v>
      </c>
      <c r="P3" s="5" t="s">
        <v>23</v>
      </c>
    </row>
    <row r="4" spans="2:17" x14ac:dyDescent="0.25">
      <c r="B4" s="4">
        <f>CONVERT(B3,C3,C4)</f>
        <v>111.76</v>
      </c>
      <c r="C4" s="6" t="s">
        <v>24</v>
      </c>
      <c r="P4" s="3">
        <v>1.8973659179579707</v>
      </c>
      <c r="Q4" t="s">
        <v>25</v>
      </c>
    </row>
    <row r="5" spans="2:17" x14ac:dyDescent="0.25">
      <c r="P5" s="4">
        <f>$P$4*$H$3*$B$7</f>
        <v>13016.017762237763</v>
      </c>
      <c r="Q5" s="6" t="s">
        <v>10</v>
      </c>
    </row>
    <row r="6" spans="2:17" ht="15.75" thickBot="1" x14ac:dyDescent="0.3">
      <c r="B6" s="5" t="s">
        <v>13</v>
      </c>
      <c r="Q6" s="6"/>
    </row>
    <row r="7" spans="2:17" x14ac:dyDescent="0.25">
      <c r="B7" s="3">
        <v>0.99860000000000004</v>
      </c>
      <c r="C7" t="s">
        <v>26</v>
      </c>
      <c r="Q7" s="6"/>
    </row>
    <row r="11" spans="2:17" ht="15.75" thickBot="1" x14ac:dyDescent="0.3">
      <c r="B11" s="5" t="s">
        <v>27</v>
      </c>
    </row>
    <row r="12" spans="2:17" x14ac:dyDescent="0.25">
      <c r="B12" s="3">
        <v>0.35</v>
      </c>
      <c r="C12" t="s">
        <v>28</v>
      </c>
    </row>
    <row r="13" spans="2:17" x14ac:dyDescent="0.25">
      <c r="B13" s="4">
        <f>$B$12*$H$3*$B$7</f>
        <v>2401.0161527968003</v>
      </c>
      <c r="C13" s="6" t="s">
        <v>10</v>
      </c>
    </row>
    <row r="14" spans="2:17" x14ac:dyDescent="0.25">
      <c r="B14" s="4">
        <f>$B$13*$B$4</f>
        <v>268337.56523657043</v>
      </c>
      <c r="C14" s="6" t="s">
        <v>29</v>
      </c>
    </row>
    <row r="15" spans="2:17" x14ac:dyDescent="0.25">
      <c r="B15" s="4">
        <f>CONVERT(B14,C14,C15)</f>
        <v>359.84660245038776</v>
      </c>
      <c r="C15" s="6" t="s">
        <v>30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701"/>
  <sheetViews>
    <sheetView workbookViewId="0">
      <pane ySplit="2" topLeftCell="A3" activePane="bottomLeft" state="frozen"/>
      <selection pane="bottomLeft" activeCell="K2" sqref="K2"/>
    </sheetView>
  </sheetViews>
  <sheetFormatPr defaultColWidth="8.85546875" defaultRowHeight="15" x14ac:dyDescent="0.25"/>
  <cols>
    <col min="5" max="6" width="9.140625" customWidth="1"/>
  </cols>
  <sheetData>
    <row r="1" spans="1:12" x14ac:dyDescent="0.25">
      <c r="B1" t="s">
        <v>31</v>
      </c>
      <c r="C1" t="s">
        <v>24</v>
      </c>
      <c r="D1" t="s">
        <v>32</v>
      </c>
      <c r="G1" t="s">
        <v>33</v>
      </c>
      <c r="H1" t="s">
        <v>5</v>
      </c>
      <c r="J1" s="7" t="s">
        <v>34</v>
      </c>
      <c r="K1">
        <v>0.25</v>
      </c>
      <c r="L1" s="6" t="s">
        <v>35</v>
      </c>
    </row>
    <row r="2" spans="1:12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37</v>
      </c>
      <c r="H2" t="s">
        <v>38</v>
      </c>
      <c r="J2" t="s">
        <v>31</v>
      </c>
      <c r="K2">
        <v>3200</v>
      </c>
    </row>
    <row r="3" spans="1:12" x14ac:dyDescent="0.25">
      <c r="A3">
        <v>0</v>
      </c>
      <c r="B3">
        <v>0</v>
      </c>
      <c r="C3">
        <v>0</v>
      </c>
      <c r="D3">
        <f>F3/$K$2</f>
        <v>3.4009905865016674</v>
      </c>
      <c r="E3">
        <f>MIN(VLOOKUP(C3,Gearing!$A$2:$F$7,2,TRUE)+1,5)</f>
        <v>1</v>
      </c>
      <c r="F3">
        <f>Misc!$B$4*Misc!$B$5*VLOOKUP(E3,Gearing!$B$2:$F$7,5,FALSE)/Misc!$B$2</f>
        <v>10883.169876805336</v>
      </c>
      <c r="G3">
        <f t="shared" ref="G3:G66" si="0">CONVERT(B3,$B$1,$G$1)</f>
        <v>0</v>
      </c>
      <c r="H3">
        <f t="shared" ref="H3:H66" si="1">CONVERT(C3,$C$1,$H$1)</f>
        <v>0</v>
      </c>
      <c r="J3" t="s">
        <v>42</v>
      </c>
      <c r="K3">
        <f>0.5*Lift!E3*Lift!B12*Lift!B7</f>
        <v>0.19223050000000003</v>
      </c>
    </row>
    <row r="4" spans="1:12" x14ac:dyDescent="0.25">
      <c r="A4">
        <f t="shared" ref="A4:A12" si="2">A3+$K$1</f>
        <v>0.25</v>
      </c>
      <c r="B4">
        <f>0.5*D3*A4^2</f>
        <v>0.10628095582817711</v>
      </c>
      <c r="C4">
        <f>C3+D3*A4</f>
        <v>0.85024764662541685</v>
      </c>
      <c r="D4">
        <f>(C4-C3)/$K$1</f>
        <v>3.4009905865016674</v>
      </c>
      <c r="E4">
        <f>MIN(VLOOKUP(C3,Gearing!$A$2:$F$7,2,TRUE)+1,5)</f>
        <v>1</v>
      </c>
      <c r="F4">
        <f>Misc!$B$4*Misc!$B$5*VLOOKUP(E4,Gearing!$B$2:$F$7,5,FALSE)/Misc!$B$2</f>
        <v>10883.169876805336</v>
      </c>
      <c r="G4">
        <f t="shared" si="0"/>
        <v>6.6039924235077843E-5</v>
      </c>
      <c r="H4">
        <f t="shared" si="1"/>
        <v>1.9019498179702417</v>
      </c>
    </row>
    <row r="5" spans="1:12" x14ac:dyDescent="0.25">
      <c r="A5">
        <f t="shared" si="2"/>
        <v>0.5</v>
      </c>
      <c r="B5">
        <f>MIN((F4-$K$5*B3+$K$6*B4)/$K$7,2*$K$1*Gearing!$A$7+B3)</f>
        <v>0.42512063108022902</v>
      </c>
      <c r="C5">
        <f t="shared" ref="C5:C36" si="3">(B6-B4)/2/$K$1</f>
        <v>1.7004697554868795</v>
      </c>
      <c r="D5">
        <f t="shared" ref="D5:D33" si="4">(B6-2*B5+B4)/$K$1^2</f>
        <v>3.4008884358293745</v>
      </c>
      <c r="E5">
        <f>MIN(VLOOKUP(C4,Gearing!$A$2:$F$7,2,TRUE)+1,5)</f>
        <v>1</v>
      </c>
      <c r="F5">
        <f>Misc!$B$4*Misc!$B$5*VLOOKUP(E5,Gearing!$B$2:$F$7,5,FALSE)/Misc!$B$2</f>
        <v>10883.169876805336</v>
      </c>
      <c r="G5">
        <f t="shared" si="0"/>
        <v>2.6415771337900973E-4</v>
      </c>
      <c r="H5">
        <f t="shared" si="1"/>
        <v>3.8038425095894763</v>
      </c>
      <c r="J5" t="s">
        <v>39</v>
      </c>
      <c r="K5">
        <f>$K$2/$K$1^2-$K$3/2/$K$1</f>
        <v>51199.615538999999</v>
      </c>
    </row>
    <row r="6" spans="1:12" x14ac:dyDescent="0.25">
      <c r="A6">
        <f t="shared" si="2"/>
        <v>0.75</v>
      </c>
      <c r="B6">
        <f>MIN((F5-$K$5*B4+$K$6*B5)/$K$7,2*$K$1*Gearing!$A$7+B4)</f>
        <v>0.95651583357161685</v>
      </c>
      <c r="C6">
        <f t="shared" si="3"/>
        <v>2.5506854801710253</v>
      </c>
      <c r="D6">
        <f t="shared" si="4"/>
        <v>3.4008373616437932</v>
      </c>
      <c r="E6">
        <f>MIN(VLOOKUP(C5,Gearing!$A$2:$F$7,2,TRUE)+1,5)</f>
        <v>1</v>
      </c>
      <c r="F6">
        <f>Misc!$B$4*Misc!$B$5*VLOOKUP(E6,Gearing!$B$2:$F$7,5,FALSE)/Misc!$B$2</f>
        <v>10883.169876805336</v>
      </c>
      <c r="G6">
        <f t="shared" si="0"/>
        <v>5.9435138390028289E-4</v>
      </c>
      <c r="H6">
        <f t="shared" si="1"/>
        <v>5.7057209202107764</v>
      </c>
      <c r="J6" t="s">
        <v>43</v>
      </c>
      <c r="K6">
        <f>2*$K$2/$K$1^2</f>
        <v>102400</v>
      </c>
    </row>
    <row r="7" spans="1:12" x14ac:dyDescent="0.25">
      <c r="A7">
        <f t="shared" si="2"/>
        <v>1</v>
      </c>
      <c r="B7">
        <f>MIN((F6-$K$5*B5+$K$6*B6)/$K$7,2*$K$1*Gearing!$A$7+B5)</f>
        <v>1.7004633711657418</v>
      </c>
      <c r="C7">
        <f t="shared" si="3"/>
        <v>3.4008884364046543</v>
      </c>
      <c r="D7">
        <f t="shared" si="4"/>
        <v>3.4007862882252375</v>
      </c>
      <c r="E7">
        <f>MIN(VLOOKUP(C6,Gearing!$A$2:$F$7,2,TRUE)+1,5)</f>
        <v>1</v>
      </c>
      <c r="F7">
        <f>Misc!$B$4*Misc!$B$5*VLOOKUP(E7,Gearing!$B$2:$F$7,5,FALSE)/Misc!$B$2</f>
        <v>10883.169876805336</v>
      </c>
      <c r="G7">
        <f t="shared" si="0"/>
        <v>1.056618952297173E-3</v>
      </c>
      <c r="H7">
        <f t="shared" si="1"/>
        <v>7.6075707686217218</v>
      </c>
      <c r="J7" t="s">
        <v>44</v>
      </c>
      <c r="K7">
        <f>$K$2/$K$1^2+$K$3/2/$K$1</f>
        <v>51200.384461000001</v>
      </c>
    </row>
    <row r="8" spans="1:12" x14ac:dyDescent="0.25">
      <c r="A8">
        <f t="shared" si="2"/>
        <v>1.25</v>
      </c>
      <c r="B8">
        <f>MIN((F7-$K$5*B6+$K$6*B7)/$K$7,2*$K$1*Gearing!$A$7+B6)</f>
        <v>2.656960051773944</v>
      </c>
      <c r="C8">
        <f t="shared" si="3"/>
        <v>4.2510786243795202</v>
      </c>
      <c r="D8">
        <f t="shared" si="4"/>
        <v>3.4007352155736896</v>
      </c>
      <c r="E8">
        <f>MIN(VLOOKUP(C7,Gearing!$A$2:$F$7,2,TRUE)+1,5)</f>
        <v>1</v>
      </c>
      <c r="F8">
        <f>Misc!$B$4*Misc!$B$5*VLOOKUP(E8,Gearing!$B$2:$F$7,5,FALSE)/Misc!$B$2</f>
        <v>10883.169876805336</v>
      </c>
      <c r="G8">
        <f t="shared" si="0"/>
        <v>1.6509584350977442E-3</v>
      </c>
      <c r="H8">
        <f t="shared" si="1"/>
        <v>9.5093920552512525</v>
      </c>
    </row>
    <row r="9" spans="1:12" x14ac:dyDescent="0.25">
      <c r="A9">
        <f t="shared" si="2"/>
        <v>1.5</v>
      </c>
      <c r="B9">
        <f>MIN((F8-$K$5*B7+$K$6*B8)/$K$7,2*$K$1*Gearing!$A$7+B7)</f>
        <v>3.8260026833555019</v>
      </c>
      <c r="C9">
        <f t="shared" si="3"/>
        <v>5.1012560442873784</v>
      </c>
      <c r="D9">
        <f t="shared" si="4"/>
        <v>3.4006841436891762</v>
      </c>
      <c r="E9">
        <f>MIN(VLOOKUP(C8,Gearing!$A$2:$F$7,2,TRUE)+1,5)</f>
        <v>1</v>
      </c>
      <c r="F9">
        <f>Misc!$B$4*Misc!$B$5*VLOOKUP(E9,Gearing!$B$2:$F$7,5,FALSE)/Misc!$B$2</f>
        <v>10883.169876805336</v>
      </c>
      <c r="G9">
        <f t="shared" si="0"/>
        <v>2.377367848859847E-3</v>
      </c>
      <c r="H9">
        <f t="shared" si="1"/>
        <v>11.411184780528316</v>
      </c>
    </row>
    <row r="10" spans="1:12" x14ac:dyDescent="0.25">
      <c r="A10">
        <f t="shared" si="2"/>
        <v>1.75</v>
      </c>
      <c r="B10">
        <f>MIN((F9-$K$5*B8+$K$6*B9)/$K$7,2*$K$1*Gearing!$A$7+B8)</f>
        <v>5.2075880739176332</v>
      </c>
      <c r="C10">
        <f t="shared" si="3"/>
        <v>5.9514206963199765</v>
      </c>
      <c r="D10">
        <f t="shared" si="4"/>
        <v>3.4006330725716083</v>
      </c>
      <c r="E10">
        <f>MIN(VLOOKUP(C9,Gearing!$A$2:$F$7,2,TRUE)+1,5)</f>
        <v>1</v>
      </c>
      <c r="F10">
        <f>Misc!$B$4*Misc!$B$5*VLOOKUP(E10,Gearing!$B$2:$F$7,5,FALSE)/Misc!$B$2</f>
        <v>10883.169876805336</v>
      </c>
      <c r="G10">
        <f t="shared" si="0"/>
        <v>3.2358452101711212E-3</v>
      </c>
      <c r="H10">
        <f t="shared" si="1"/>
        <v>13.312948944881837</v>
      </c>
    </row>
    <row r="11" spans="1:12" x14ac:dyDescent="0.25">
      <c r="A11">
        <f t="shared" si="2"/>
        <v>2</v>
      </c>
      <c r="B11">
        <f>MIN((F10-$K$5*B9+$K$6*B10)/$K$7,2*$K$1*Gearing!$A$7+B9)</f>
        <v>6.8017130315154901</v>
      </c>
      <c r="C11">
        <f t="shared" si="3"/>
        <v>6.8015725806690579</v>
      </c>
      <c r="D11">
        <f t="shared" si="4"/>
        <v>3.4005820022210429</v>
      </c>
      <c r="E11">
        <f>MIN(VLOOKUP(C10,Gearing!$A$2:$F$7,2,TRUE)+1,5)</f>
        <v>1</v>
      </c>
      <c r="F11">
        <f>Misc!$B$4*Misc!$B$5*VLOOKUP(E11,Gearing!$B$2:$F$7,5,FALSE)/Misc!$B$2</f>
        <v>10883.169876805336</v>
      </c>
      <c r="G11">
        <f t="shared" si="0"/>
        <v>4.2263885356489915E-3</v>
      </c>
      <c r="H11">
        <f t="shared" si="1"/>
        <v>15.214684548740735</v>
      </c>
    </row>
    <row r="12" spans="1:12" x14ac:dyDescent="0.25">
      <c r="A12">
        <f t="shared" si="2"/>
        <v>2.25</v>
      </c>
      <c r="B12">
        <f>MIN((F11-$K$5*B10+$K$6*B11)/$K$7,2*$K$1*Gearing!$A$7+B10)</f>
        <v>8.6083743642521622</v>
      </c>
      <c r="C12">
        <f t="shared" si="3"/>
        <v>7.6517116975263697</v>
      </c>
      <c r="D12">
        <f t="shared" si="4"/>
        <v>3.4005309326374515</v>
      </c>
      <c r="E12">
        <f>MIN(VLOOKUP(C11,Gearing!$A$2:$F$7,2,TRUE)+1,5)</f>
        <v>1</v>
      </c>
      <c r="F12">
        <f>Misc!$B$4*Misc!$B$5*VLOOKUP(E12,Gearing!$B$2:$F$7,5,FALSE)/Misc!$B$2</f>
        <v>10883.169876805336</v>
      </c>
      <c r="G12">
        <f t="shared" si="0"/>
        <v>5.3489958419406678E-3</v>
      </c>
      <c r="H12">
        <f t="shared" si="1"/>
        <v>17.116391592533933</v>
      </c>
    </row>
    <row r="13" spans="1:12" x14ac:dyDescent="0.25">
      <c r="A13">
        <f t="shared" ref="A13:A32" si="5">A12+$K$1</f>
        <v>2.5</v>
      </c>
      <c r="B13">
        <f>MIN((F12-$K$5*B11+$K$6*B12)/$K$7,2*$K$1*Gearing!$A$7+B11)</f>
        <v>10.627568880278675</v>
      </c>
      <c r="C13">
        <f t="shared" si="3"/>
        <v>8.5018380470836519</v>
      </c>
      <c r="D13">
        <f t="shared" si="4"/>
        <v>3.4004798638208058</v>
      </c>
      <c r="E13">
        <f>MIN(VLOOKUP(C12,Gearing!$A$2:$F$7,2,TRUE)+1,5)</f>
        <v>1</v>
      </c>
      <c r="F13">
        <f>Misc!$B$4*Misc!$B$5*VLOOKUP(E13,Gearing!$B$2:$F$7,5,FALSE)/Misc!$B$2</f>
        <v>10883.169876805336</v>
      </c>
      <c r="G13">
        <f t="shared" si="0"/>
        <v>6.6036651457231478E-3</v>
      </c>
      <c r="H13">
        <f t="shared" si="1"/>
        <v>19.018070076690346</v>
      </c>
    </row>
    <row r="14" spans="1:12" x14ac:dyDescent="0.25">
      <c r="A14">
        <f t="shared" si="5"/>
        <v>2.75</v>
      </c>
      <c r="B14">
        <f>MIN((F13-$K$5*B12+$K$6*B13)/$K$7,2*$K$1*Gearing!$A$7+B12)</f>
        <v>12.859293387793988</v>
      </c>
      <c r="C14">
        <f t="shared" si="3"/>
        <v>9.3519516295326497</v>
      </c>
      <c r="D14">
        <f t="shared" si="4"/>
        <v>3.4004287957711767</v>
      </c>
      <c r="E14">
        <f>MIN(VLOOKUP(C13,Gearing!$A$2:$F$7,2,TRUE)+1,5)</f>
        <v>1</v>
      </c>
      <c r="F14">
        <f>Misc!$B$4*Misc!$B$5*VLOOKUP(E14,Gearing!$B$2:$F$7,5,FALSE)/Misc!$B$2</f>
        <v>10883.169876805336</v>
      </c>
      <c r="G14">
        <f t="shared" si="0"/>
        <v>7.9903944637032161E-3</v>
      </c>
      <c r="H14">
        <f t="shared" si="1"/>
        <v>20.91972000163889</v>
      </c>
    </row>
    <row r="15" spans="1:12" x14ac:dyDescent="0.25">
      <c r="A15">
        <f t="shared" si="5"/>
        <v>3</v>
      </c>
      <c r="B15">
        <f>MIN((F14-$K$5*B13+$K$6*B14)/$K$7,2*$K$1*Gearing!$A$7+B13)</f>
        <v>15.303544695045</v>
      </c>
      <c r="C15">
        <f t="shared" si="3"/>
        <v>10.202052445065096</v>
      </c>
      <c r="D15">
        <f t="shared" si="4"/>
        <v>3.4003777284883938</v>
      </c>
      <c r="E15">
        <f>MIN(VLOOKUP(C14,Gearing!$A$2:$F$7,2,TRUE)+1,5)</f>
        <v>1</v>
      </c>
      <c r="F15">
        <f>Misc!$B$4*Misc!$B$5*VLOOKUP(E15,Gearing!$B$2:$F$7,5,FALSE)/Misc!$B$2</f>
        <v>10883.169876805336</v>
      </c>
      <c r="G15">
        <f t="shared" si="0"/>
        <v>9.5091818126174406E-3</v>
      </c>
      <c r="H15">
        <f t="shared" si="1"/>
        <v>22.821341367808465</v>
      </c>
    </row>
    <row r="16" spans="1:12" x14ac:dyDescent="0.25">
      <c r="A16">
        <f t="shared" si="5"/>
        <v>3.25</v>
      </c>
      <c r="B16">
        <f>MIN((F15-$K$5*B14+$K$6*B15)/$K$7,2*$K$1*Gearing!$A$7+B14)</f>
        <v>17.960319610326536</v>
      </c>
      <c r="C16">
        <f t="shared" si="3"/>
        <v>11.052140493872717</v>
      </c>
      <c r="D16">
        <f t="shared" si="4"/>
        <v>3.4003266619725707</v>
      </c>
      <c r="E16">
        <f>MIN(VLOOKUP(C15,Gearing!$A$2:$F$7,2,TRUE)+1,5)</f>
        <v>1</v>
      </c>
      <c r="F16">
        <f>Misc!$B$4*Misc!$B$5*VLOOKUP(E16,Gearing!$B$2:$F$7,5,FALSE)/Misc!$B$2</f>
        <v>10883.169876805336</v>
      </c>
      <c r="G16">
        <f t="shared" si="0"/>
        <v>1.1160025209232169E-2</v>
      </c>
      <c r="H16">
        <f t="shared" si="1"/>
        <v>24.722934175627945</v>
      </c>
    </row>
    <row r="17" spans="1:8" x14ac:dyDescent="0.25">
      <c r="A17">
        <f t="shared" si="5"/>
        <v>3.5</v>
      </c>
      <c r="B17">
        <f>MIN((F16-$K$5*B15+$K$6*B16)/$K$7,2*$K$1*Gearing!$A$7+B15)</f>
        <v>20.829614941981358</v>
      </c>
      <c r="C17">
        <f t="shared" si="3"/>
        <v>11.902215776147237</v>
      </c>
      <c r="D17">
        <f t="shared" si="4"/>
        <v>3.4002755962235938</v>
      </c>
      <c r="E17">
        <f>MIN(VLOOKUP(C16,Gearing!$A$2:$F$7,2,TRUE)+1,5)</f>
        <v>1</v>
      </c>
      <c r="F17">
        <f>Misc!$B$4*Misc!$B$5*VLOOKUP(E17,Gearing!$B$2:$F$7,5,FALSE)/Misc!$B$2</f>
        <v>10883.169876805336</v>
      </c>
      <c r="G17">
        <f t="shared" si="0"/>
        <v>1.2942922670343542E-2</v>
      </c>
      <c r="H17">
        <f t="shared" si="1"/>
        <v>26.624498425526212</v>
      </c>
    </row>
    <row r="18" spans="1:8" x14ac:dyDescent="0.25">
      <c r="A18">
        <f t="shared" si="5"/>
        <v>3.75</v>
      </c>
      <c r="B18">
        <f>MIN((F17-$K$5*B16+$K$6*B17)/$K$7,2*$K$1*Gearing!$A$7+B16)</f>
        <v>23.911427498400155</v>
      </c>
      <c r="C18">
        <f t="shared" si="3"/>
        <v>12.752278292080376</v>
      </c>
      <c r="D18">
        <f t="shared" si="4"/>
        <v>3.4002245312415198</v>
      </c>
      <c r="E18">
        <f>MIN(VLOOKUP(C17,Gearing!$A$2:$F$7,2,TRUE)+1,5)</f>
        <v>1</v>
      </c>
      <c r="F18">
        <f>Misc!$B$4*Misc!$B$5*VLOOKUP(E18,Gearing!$B$2:$F$7,5,FALSE)/Misc!$B$2</f>
        <v>10883.169876805336</v>
      </c>
      <c r="G18">
        <f t="shared" si="0"/>
        <v>1.4857872212777477E-2</v>
      </c>
      <c r="H18">
        <f t="shared" si="1"/>
        <v>28.526034117932124</v>
      </c>
    </row>
    <row r="19" spans="1:8" x14ac:dyDescent="0.25">
      <c r="A19">
        <f t="shared" si="5"/>
        <v>4</v>
      </c>
      <c r="B19">
        <f>MIN((F18-$K$5*B17+$K$6*B18)/$K$7,2*$K$1*Gearing!$A$7+B17)</f>
        <v>27.205754088021546</v>
      </c>
      <c r="C19">
        <f t="shared" si="3"/>
        <v>13.602328041863863</v>
      </c>
      <c r="D19">
        <f t="shared" si="4"/>
        <v>3.4001734670263772</v>
      </c>
      <c r="E19">
        <f>MIN(VLOOKUP(C18,Gearing!$A$2:$F$7,2,TRUE)+1,5)</f>
        <v>1</v>
      </c>
      <c r="F19">
        <f>Misc!$B$4*Misc!$B$5*VLOOKUP(E19,Gearing!$B$2:$F$7,5,FALSE)/Misc!$B$2</f>
        <v>10883.169876805336</v>
      </c>
      <c r="G19">
        <f t="shared" si="0"/>
        <v>1.690487185338967E-2</v>
      </c>
      <c r="H19">
        <f t="shared" si="1"/>
        <v>30.427541253274569</v>
      </c>
    </row>
    <row r="20" spans="1:8" x14ac:dyDescent="0.25">
      <c r="A20">
        <f t="shared" si="5"/>
        <v>4.25</v>
      </c>
      <c r="B20">
        <f>MIN((F19-$K$5*B18+$K$6*B19)/$K$7,2*$K$1*Gearing!$A$7+B18)</f>
        <v>30.712591519332086</v>
      </c>
      <c r="C20">
        <f t="shared" si="3"/>
        <v>14.452365025689438</v>
      </c>
      <c r="D20">
        <f t="shared" si="4"/>
        <v>3.4001224035782229</v>
      </c>
      <c r="E20">
        <f>MIN(VLOOKUP(C19,Gearing!$A$2:$F$7,2,TRUE)+1,5)</f>
        <v>1</v>
      </c>
      <c r="F20">
        <f>Misc!$B$4*Misc!$B$5*VLOOKUP(E20,Gearing!$B$2:$F$7,5,FALSE)/Misc!$B$2</f>
        <v>10883.169876805336</v>
      </c>
      <c r="G20">
        <f t="shared" si="0"/>
        <v>1.9083919609065612E-2</v>
      </c>
      <c r="H20">
        <f t="shared" si="1"/>
        <v>32.329019831982457</v>
      </c>
    </row>
    <row r="21" spans="1:8" x14ac:dyDescent="0.25">
      <c r="A21">
        <f t="shared" si="5"/>
        <v>4.5</v>
      </c>
      <c r="B21">
        <f>MIN((F20-$K$5*B19+$K$6*B20)/$K$7,2*$K$1*Gearing!$A$7+B19)</f>
        <v>34.431936600866266</v>
      </c>
      <c r="C21">
        <f t="shared" si="3"/>
        <v>15.30238924374882</v>
      </c>
      <c r="D21">
        <f t="shared" si="4"/>
        <v>3.4000713408968295</v>
      </c>
      <c r="E21">
        <f>MIN(VLOOKUP(C20,Gearing!$A$2:$F$7,2,TRUE)+1,5)</f>
        <v>1</v>
      </c>
      <c r="F21">
        <f>Misc!$B$4*Misc!$B$5*VLOOKUP(E21,Gearing!$B$2:$F$7,5,FALSE)/Misc!$B$2</f>
        <v>10883.169876805336</v>
      </c>
      <c r="G21">
        <f t="shared" si="0"/>
        <v>2.1395013496720568E-2</v>
      </c>
      <c r="H21">
        <f t="shared" si="1"/>
        <v>34.230469854484653</v>
      </c>
    </row>
    <row r="22" spans="1:8" x14ac:dyDescent="0.25">
      <c r="A22">
        <f t="shared" si="5"/>
        <v>4.75</v>
      </c>
      <c r="B22">
        <f>MIN((F21-$K$5*B20+$K$6*B21)/$K$7,2*$K$1*Gearing!$A$7+B20)</f>
        <v>38.363786141206496</v>
      </c>
      <c r="C22">
        <f t="shared" si="3"/>
        <v>16.152400696233713</v>
      </c>
      <c r="D22">
        <f t="shared" si="4"/>
        <v>3.4000202789823106</v>
      </c>
      <c r="E22">
        <f>MIN(VLOOKUP(C21,Gearing!$A$2:$F$7,2,TRUE)+1,5)</f>
        <v>1</v>
      </c>
      <c r="F22">
        <f>Misc!$B$4*Misc!$B$5*VLOOKUP(E22,Gearing!$B$2:$F$7,5,FALSE)/Misc!$B$2</f>
        <v>10883.169876805336</v>
      </c>
      <c r="G22">
        <f t="shared" si="0"/>
        <v>2.383815153329959E-2</v>
      </c>
      <c r="H22">
        <f t="shared" si="1"/>
        <v>36.131891321209984</v>
      </c>
    </row>
    <row r="23" spans="1:8" x14ac:dyDescent="0.25">
      <c r="A23">
        <f t="shared" si="5"/>
        <v>5</v>
      </c>
      <c r="B23">
        <f>MIN((F22-$K$5*B21+$K$6*B22)/$K$7,2*$K$1*Gearing!$A$7+B21)</f>
        <v>42.508136948983122</v>
      </c>
      <c r="C23">
        <f t="shared" si="3"/>
        <v>17.002399383335813</v>
      </c>
      <c r="D23">
        <f t="shared" si="4"/>
        <v>3.3999692178344958</v>
      </c>
      <c r="E23">
        <f>MIN(VLOOKUP(C22,Gearing!$A$2:$F$7,2,TRUE)+1,5)</f>
        <v>1</v>
      </c>
      <c r="F23">
        <f>Misc!$B$4*Misc!$B$5*VLOOKUP(E23,Gearing!$B$2:$F$7,5,FALSE)/Misc!$B$2</f>
        <v>10883.169876805336</v>
      </c>
      <c r="G23">
        <f t="shared" si="0"/>
        <v>2.641333173577751E-2</v>
      </c>
      <c r="H23">
        <f t="shared" si="1"/>
        <v>38.03328423258727</v>
      </c>
    </row>
    <row r="24" spans="1:8" x14ac:dyDescent="0.25">
      <c r="A24">
        <f t="shared" si="5"/>
        <v>5.25</v>
      </c>
      <c r="B24">
        <f>MIN((F23-$K$5*B22+$K$6*B23)/$K$7,2*$K$1*Gearing!$A$7+B22)</f>
        <v>46.864985832874403</v>
      </c>
      <c r="C24">
        <f t="shared" si="3"/>
        <v>17.852385305246841</v>
      </c>
      <c r="D24">
        <f t="shared" si="4"/>
        <v>3.3999181574537261</v>
      </c>
      <c r="E24">
        <f>MIN(VLOOKUP(C23,Gearing!$A$2:$F$7,2,TRUE)+1,5)</f>
        <v>1</v>
      </c>
      <c r="F24">
        <f>Misc!$B$4*Misc!$B$5*VLOOKUP(E24,Gearing!$B$2:$F$7,5,FALSE)/Misc!$B$2</f>
        <v>10883.169876805336</v>
      </c>
      <c r="G24">
        <f t="shared" si="0"/>
        <v>2.9120552121158935E-2</v>
      </c>
      <c r="H24">
        <f t="shared" si="1"/>
        <v>39.934648589045366</v>
      </c>
    </row>
    <row r="25" spans="1:8" x14ac:dyDescent="0.25">
      <c r="A25">
        <f t="shared" si="5"/>
        <v>5.5</v>
      </c>
      <c r="B25">
        <f>MIN((F24-$K$5*B23+$K$6*B24)/$K$7,2*$K$1*Gearing!$A$7+B23)</f>
        <v>51.434329601606542</v>
      </c>
      <c r="C25">
        <f t="shared" si="3"/>
        <v>18.702358462158514</v>
      </c>
      <c r="D25">
        <f t="shared" si="4"/>
        <v>3.3998670978396603</v>
      </c>
      <c r="E25">
        <f>MIN(VLOOKUP(C24,Gearing!$A$2:$F$7,2,TRUE)+1,5)</f>
        <v>1</v>
      </c>
      <c r="F25">
        <f>Misc!$B$4*Misc!$B$5*VLOOKUP(E25,Gearing!$B$2:$F$7,5,FALSE)/Misc!$B$2</f>
        <v>10883.169876805336</v>
      </c>
      <c r="G25">
        <f t="shared" si="0"/>
        <v>3.1959810706478256E-2</v>
      </c>
      <c r="H25">
        <f t="shared" si="1"/>
        <v>41.835984391013142</v>
      </c>
    </row>
    <row r="26" spans="1:8" x14ac:dyDescent="0.25">
      <c r="A26">
        <f t="shared" si="5"/>
        <v>5.75</v>
      </c>
      <c r="B26">
        <f>MIN((F25-$K$5*B24+$K$6*B25)/$K$7,2*$K$1*Gearing!$A$7+B24)</f>
        <v>56.21616506395366</v>
      </c>
      <c r="C26">
        <f t="shared" si="3"/>
        <v>19.552318854262523</v>
      </c>
      <c r="D26">
        <f t="shared" si="4"/>
        <v>3.3998160389924124</v>
      </c>
      <c r="E26">
        <f>MIN(VLOOKUP(C25,Gearing!$A$2:$F$7,2,TRUE)+1,5)</f>
        <v>1</v>
      </c>
      <c r="F26">
        <f>Misc!$B$4*Misc!$B$5*VLOOKUP(E26,Gearing!$B$2:$F$7,5,FALSE)/Misc!$B$2</f>
        <v>10883.169876805336</v>
      </c>
      <c r="G26">
        <f t="shared" si="0"/>
        <v>3.4931105508799652E-2</v>
      </c>
      <c r="H26">
        <f t="shared" si="1"/>
        <v>43.737291638919388</v>
      </c>
    </row>
    <row r="27" spans="1:8" x14ac:dyDescent="0.25">
      <c r="A27">
        <f t="shared" si="5"/>
        <v>6</v>
      </c>
      <c r="B27">
        <f>MIN((F26-$K$5*B25+$K$6*B26)/$K$7,2*$K$1*Gearing!$A$7+B25)</f>
        <v>61.210489028737804</v>
      </c>
      <c r="C27">
        <f t="shared" si="3"/>
        <v>20.402266481750573</v>
      </c>
      <c r="D27">
        <f t="shared" si="4"/>
        <v>3.3997649809119821</v>
      </c>
      <c r="E27">
        <f>MIN(VLOOKUP(C26,Gearing!$A$2:$F$7,2,TRUE)+1,5)</f>
        <v>1</v>
      </c>
      <c r="F27">
        <f>Misc!$B$4*Misc!$B$5*VLOOKUP(E27,Gearing!$B$2:$F$7,5,FALSE)/Misc!$B$2</f>
        <v>10883.169876805336</v>
      </c>
      <c r="G27">
        <f t="shared" si="0"/>
        <v>3.8034434545217058E-2</v>
      </c>
      <c r="H27">
        <f t="shared" si="1"/>
        <v>45.638570333192945</v>
      </c>
    </row>
    <row r="28" spans="1:8" x14ac:dyDescent="0.25">
      <c r="A28">
        <f t="shared" si="5"/>
        <v>6.25</v>
      </c>
      <c r="B28">
        <f>MIN((F27-$K$5*B26+$K$6*B27)/$K$7,2*$K$1*Gearing!$A$7+B26)</f>
        <v>66.417298304828947</v>
      </c>
      <c r="C28">
        <f t="shared" si="3"/>
        <v>21.252201344814367</v>
      </c>
      <c r="D28">
        <f t="shared" si="4"/>
        <v>3.3997139235983695</v>
      </c>
      <c r="E28">
        <f>MIN(VLOOKUP(C27,Gearing!$A$2:$F$7,2,TRUE)+1,5)</f>
        <v>1</v>
      </c>
      <c r="F28">
        <f>Misc!$B$4*Misc!$B$5*VLOOKUP(E28,Gearing!$B$2:$F$7,5,FALSE)/Misc!$B$2</f>
        <v>10883.169876805336</v>
      </c>
      <c r="G28">
        <f t="shared" si="0"/>
        <v>4.1269795832854221E-2</v>
      </c>
      <c r="H28">
        <f t="shared" si="1"/>
        <v>47.539820474262633</v>
      </c>
    </row>
    <row r="29" spans="1:8" x14ac:dyDescent="0.25">
      <c r="A29">
        <f t="shared" si="5"/>
        <v>6.5</v>
      </c>
      <c r="B29">
        <f>MIN((F28-$K$5*B27+$K$6*B28)/$K$7,2*$K$1*Gearing!$A$7+B27)</f>
        <v>71.836589701144987</v>
      </c>
      <c r="C29">
        <f t="shared" si="3"/>
        <v>22.102123443645581</v>
      </c>
      <c r="D29">
        <f t="shared" si="4"/>
        <v>3.3996628670513473</v>
      </c>
      <c r="E29">
        <f>MIN(VLOOKUP(C28,Gearing!$A$2:$F$7,2,TRUE)+1,5)</f>
        <v>1</v>
      </c>
      <c r="F29">
        <f>Misc!$B$4*Misc!$B$5*VLOOKUP(E29,Gearing!$B$2:$F$7,5,FALSE)/Misc!$B$2</f>
        <v>10883.169876805336</v>
      </c>
      <c r="G29">
        <f t="shared" si="0"/>
        <v>4.4637187388864644E-2</v>
      </c>
      <c r="H29">
        <f t="shared" si="1"/>
        <v>49.441042062557223</v>
      </c>
    </row>
    <row r="30" spans="1:8" x14ac:dyDescent="0.25">
      <c r="A30">
        <f t="shared" si="5"/>
        <v>6.75</v>
      </c>
      <c r="B30">
        <f>MIN((F29-$K$5*B28+$K$6*B29)/$K$7,2*$K$1*Gearing!$A$7+B28)</f>
        <v>77.468360026651737</v>
      </c>
      <c r="C30">
        <f t="shared" si="3"/>
        <v>22.952032778435921</v>
      </c>
      <c r="D30">
        <f t="shared" si="4"/>
        <v>3.3996118112713702</v>
      </c>
      <c r="E30">
        <f>MIN(VLOOKUP(C29,Gearing!$A$2:$F$7,2,TRUE)+1,5)</f>
        <v>1</v>
      </c>
      <c r="F30">
        <f>Misc!$B$4*Misc!$B$5*VLOOKUP(E30,Gearing!$B$2:$F$7,5,FALSE)/Misc!$B$2</f>
        <v>10883.169876805336</v>
      </c>
      <c r="G30">
        <f t="shared" si="0"/>
        <v>4.8136607230431616E-2</v>
      </c>
      <c r="H30">
        <f t="shared" si="1"/>
        <v>51.342235098505547</v>
      </c>
    </row>
    <row r="31" spans="1:8" x14ac:dyDescent="0.25">
      <c r="A31">
        <f t="shared" si="5"/>
        <v>7</v>
      </c>
      <c r="B31">
        <f>MIN((F30-$K$5*B29+$K$6*B30)/$K$7,2*$K$1*Gearing!$A$7+B29)</f>
        <v>83.312606090362948</v>
      </c>
      <c r="C31">
        <f t="shared" si="3"/>
        <v>23.801929349377104</v>
      </c>
      <c r="D31">
        <f t="shared" si="4"/>
        <v>3.3995607562580972</v>
      </c>
      <c r="E31">
        <f>MIN(VLOOKUP(C30,Gearing!$A$2:$F$7,2,TRUE)+1,5)</f>
        <v>1</v>
      </c>
      <c r="F31">
        <f>Misc!$B$4*Misc!$B$5*VLOOKUP(E31,Gearing!$B$2:$F$7,5,FALSE)/Misc!$B$2</f>
        <v>10883.169876805336</v>
      </c>
      <c r="G31">
        <f t="shared" si="0"/>
        <v>5.1768053374768197E-2</v>
      </c>
      <c r="H31">
        <f t="shared" si="1"/>
        <v>53.243399582536476</v>
      </c>
    </row>
    <row r="32" spans="1:8" x14ac:dyDescent="0.25">
      <c r="A32">
        <f t="shared" si="5"/>
        <v>7.25</v>
      </c>
      <c r="B32">
        <f>MIN((F31-$K$5*B30+$K$6*B31)/$K$7,2*$K$1*Gearing!$A$7+B30)</f>
        <v>89.36932470134029</v>
      </c>
      <c r="C32">
        <f t="shared" si="3"/>
        <v>24.651813156660751</v>
      </c>
      <c r="D32">
        <f t="shared" si="4"/>
        <v>3.3995097020110734</v>
      </c>
      <c r="E32">
        <f>MIN(VLOOKUP(C31,Gearing!$A$2:$F$7,2,TRUE)+1,5)</f>
        <v>1</v>
      </c>
      <c r="F32">
        <f>Misc!$B$4*Misc!$B$5*VLOOKUP(E32,Gearing!$B$2:$F$7,5,FALSE)/Misc!$B$2</f>
        <v>10883.169876805336</v>
      </c>
      <c r="G32">
        <f t="shared" si="0"/>
        <v>5.553152383911724E-2</v>
      </c>
      <c r="H32">
        <f t="shared" si="1"/>
        <v>55.14453551507863</v>
      </c>
    </row>
    <row r="33" spans="1:8" x14ac:dyDescent="0.25">
      <c r="A33">
        <f t="shared" ref="A33:A96" si="6">A32+$K$1</f>
        <v>7.5</v>
      </c>
      <c r="B33">
        <f>MIN((F32-$K$5*B31+$K$6*B32)/$K$7,2*$K$1*Gearing!$A$7+B31)</f>
        <v>95.638512668693323</v>
      </c>
      <c r="C33">
        <f t="shared" si="3"/>
        <v>25.501684200478593</v>
      </c>
      <c r="D33">
        <f t="shared" si="4"/>
        <v>3.3994586485316631</v>
      </c>
      <c r="E33">
        <f>MIN(VLOOKUP(C32,Gearing!$A$2:$F$7,2,TRUE)+1,5)</f>
        <v>1</v>
      </c>
      <c r="F33">
        <f>Misc!$B$4*Misc!$B$5*VLOOKUP(E33,Gearing!$B$2:$F$7,5,FALSE)/Misc!$B$2</f>
        <v>10883.169876805336</v>
      </c>
      <c r="G33">
        <f t="shared" si="0"/>
        <v>5.942701664075134E-2</v>
      </c>
      <c r="H33">
        <f t="shared" si="1"/>
        <v>57.045642896560921</v>
      </c>
    </row>
    <row r="34" spans="1:8" x14ac:dyDescent="0.25">
      <c r="A34">
        <f t="shared" si="6"/>
        <v>7.75</v>
      </c>
      <c r="B34">
        <f>MIN((F33-$K$5*B32+$K$6*B33)/$K$7,2*$K$1*Gearing!$A$7+B32)</f>
        <v>102.12016680157959</v>
      </c>
      <c r="C34">
        <f t="shared" si="3"/>
        <v>26.351542481022335</v>
      </c>
      <c r="D34">
        <f t="shared" ref="D34:D97" si="7">(B35-2*B34+B33)/$K$1^2</f>
        <v>3.3994075958182748</v>
      </c>
      <c r="E34">
        <f>MIN(VLOOKUP(C33,Gearing!$A$2:$F$7,2,TRUE)+1,5)</f>
        <v>1</v>
      </c>
      <c r="F34">
        <f>Misc!$B$4*Misc!$B$5*VLOOKUP(E34,Gearing!$B$2:$F$7,5,FALSE)/Misc!$B$2</f>
        <v>10883.169876805336</v>
      </c>
      <c r="G34">
        <f t="shared" si="0"/>
        <v>6.3454529796972928E-2</v>
      </c>
      <c r="H34">
        <f t="shared" si="1"/>
        <v>58.946721727412168</v>
      </c>
    </row>
    <row r="35" spans="1:8" x14ac:dyDescent="0.25">
      <c r="A35">
        <f t="shared" si="6"/>
        <v>8</v>
      </c>
      <c r="B35">
        <f>MIN((F34-$K$5*B33+$K$6*B34)/$K$7,2*$K$1*Gearing!$A$7+B33)</f>
        <v>108.81428390920449</v>
      </c>
      <c r="C35">
        <f t="shared" si="3"/>
        <v>27.201387998483625</v>
      </c>
      <c r="D35">
        <f t="shared" si="7"/>
        <v>3.3993565438720452</v>
      </c>
      <c r="E35">
        <f>MIN(VLOOKUP(C34,Gearing!$A$2:$F$7,2,TRUE)+1,5)</f>
        <v>1</v>
      </c>
      <c r="F35">
        <f>Misc!$B$4*Misc!$B$5*VLOOKUP(E35,Gearing!$B$2:$F$7,5,FALSE)/Misc!$B$2</f>
        <v>10883.169876805336</v>
      </c>
      <c r="G35">
        <f t="shared" si="0"/>
        <v>6.7614061325114147E-2</v>
      </c>
      <c r="H35">
        <f t="shared" si="1"/>
        <v>60.847772008061078</v>
      </c>
    </row>
    <row r="36" spans="1:8" x14ac:dyDescent="0.25">
      <c r="A36">
        <f t="shared" si="6"/>
        <v>8.25</v>
      </c>
      <c r="B36">
        <f>MIN((F35-$K$5*B34+$K$6*B35)/$K$7,2*$K$1*Gearing!$A$7+B34)</f>
        <v>115.7208608008214</v>
      </c>
      <c r="C36">
        <f t="shared" si="3"/>
        <v>28.05122075305411</v>
      </c>
      <c r="D36">
        <f t="shared" si="7"/>
        <v>3.3993054926918376</v>
      </c>
      <c r="E36">
        <f>MIN(VLOOKUP(C35,Gearing!$A$2:$F$7,2,TRUE)+1,5)</f>
        <v>1</v>
      </c>
      <c r="F36">
        <f>Misc!$B$4*Misc!$B$5*VLOOKUP(E36,Gearing!$B$2:$F$7,5,FALSE)/Misc!$B$2</f>
        <v>10883.169876805336</v>
      </c>
      <c r="G36">
        <f t="shared" si="0"/>
        <v>7.1905609242536944E-2</v>
      </c>
      <c r="H36">
        <f t="shared" si="1"/>
        <v>62.748793738936364</v>
      </c>
    </row>
    <row r="37" spans="1:8" x14ac:dyDescent="0.25">
      <c r="A37">
        <f t="shared" si="6"/>
        <v>8.5</v>
      </c>
      <c r="B37">
        <f>MIN((F36-$K$5*B35+$K$6*B36)/$K$7,2*$K$1*Gearing!$A$7+B35)</f>
        <v>122.83989428573155</v>
      </c>
      <c r="C37">
        <f t="shared" ref="C37:C68" si="8">(B38-B36)/2/$K$1</f>
        <v>28.901040744925496</v>
      </c>
      <c r="D37">
        <f t="shared" si="7"/>
        <v>3.3992544422792434</v>
      </c>
      <c r="E37">
        <f>MIN(VLOOKUP(C36,Gearing!$A$2:$F$7,2,TRUE)+1,5)</f>
        <v>1</v>
      </c>
      <c r="F37">
        <f>Misc!$B$4*Misc!$B$5*VLOOKUP(E37,Gearing!$B$2:$F$7,5,FALSE)/Misc!$B$2</f>
        <v>10883.169876805336</v>
      </c>
      <c r="G37">
        <f t="shared" si="0"/>
        <v>7.6329171566633075E-2</v>
      </c>
      <c r="H37">
        <f t="shared" si="1"/>
        <v>64.649786920466838</v>
      </c>
    </row>
    <row r="38" spans="1:8" x14ac:dyDescent="0.25">
      <c r="A38">
        <f t="shared" si="6"/>
        <v>8.75</v>
      </c>
      <c r="B38">
        <f>MIN((F37-$K$5*B36+$K$6*B37)/$K$7,2*$K$1*Gearing!$A$7+B36)</f>
        <v>130.17138117328415</v>
      </c>
      <c r="C38">
        <f t="shared" si="8"/>
        <v>29.750847974289485</v>
      </c>
      <c r="D38">
        <f t="shared" si="7"/>
        <v>3.3992033926326712</v>
      </c>
      <c r="E38">
        <f>MIN(VLOOKUP(C37,Gearing!$A$2:$F$7,2,TRUE)+1,5)</f>
        <v>1</v>
      </c>
      <c r="F38">
        <f>Misc!$B$4*Misc!$B$5*VLOOKUP(E38,Gearing!$B$2:$F$7,5,FALSE)/Misc!$B$2</f>
        <v>10883.169876805336</v>
      </c>
      <c r="G38">
        <f t="shared" si="0"/>
        <v>8.0884746314824021E-2</v>
      </c>
      <c r="H38">
        <f t="shared" si="1"/>
        <v>66.550751553081341</v>
      </c>
    </row>
    <row r="39" spans="1:8" x14ac:dyDescent="0.25">
      <c r="A39">
        <f t="shared" si="6"/>
        <v>9</v>
      </c>
      <c r="B39">
        <f>MIN((F38-$K$5*B37+$K$6*B38)/$K$7,2*$K$1*Gearing!$A$7+B37)</f>
        <v>137.71531827287629</v>
      </c>
      <c r="C39">
        <f t="shared" si="8"/>
        <v>30.600642441337641</v>
      </c>
      <c r="D39">
        <f t="shared" si="7"/>
        <v>3.3991523437525757</v>
      </c>
      <c r="E39">
        <f>MIN(VLOOKUP(C38,Gearing!$A$2:$F$7,2,TRUE)+1,5)</f>
        <v>1</v>
      </c>
      <c r="F39">
        <f>Misc!$B$4*Misc!$B$5*VLOOKUP(E39,Gearing!$B$2:$F$7,5,FALSE)/Misc!$B$2</f>
        <v>10883.169876805336</v>
      </c>
      <c r="G39">
        <f t="shared" si="0"/>
        <v>8.5572331504561047E-2</v>
      </c>
      <c r="H39">
        <f t="shared" si="1"/>
        <v>68.451687637208394</v>
      </c>
    </row>
    <row r="40" spans="1:8" x14ac:dyDescent="0.25">
      <c r="A40">
        <f t="shared" si="6"/>
        <v>9.25</v>
      </c>
      <c r="B40">
        <f>MIN((F39-$K$5*B38+$K$6*B39)/$K$7,2*$K$1*Gearing!$A$7+B38)</f>
        <v>145.47170239395297</v>
      </c>
      <c r="C40">
        <f t="shared" si="8"/>
        <v>31.450424146261639</v>
      </c>
      <c r="D40">
        <f t="shared" si="7"/>
        <v>3.3991012956394115</v>
      </c>
      <c r="E40">
        <f>MIN(VLOOKUP(C39,Gearing!$A$2:$F$7,2,TRUE)+1,5)</f>
        <v>1</v>
      </c>
      <c r="F40">
        <f>Misc!$B$4*Misc!$B$5*VLOOKUP(E40,Gearing!$B$2:$F$7,5,FALSE)/Misc!$B$2</f>
        <v>10883.169876805336</v>
      </c>
      <c r="G40">
        <f t="shared" si="0"/>
        <v>9.0391925153325198E-2</v>
      </c>
      <c r="H40">
        <f t="shared" si="1"/>
        <v>70.352595173276754</v>
      </c>
    </row>
    <row r="41" spans="1:8" x14ac:dyDescent="0.25">
      <c r="A41">
        <f t="shared" si="6"/>
        <v>9.5</v>
      </c>
      <c r="B41">
        <f>MIN((F40-$K$5*B39+$K$6*B40)/$K$7,2*$K$1*Gearing!$A$7+B39)</f>
        <v>153.44053034600711</v>
      </c>
      <c r="C41">
        <f t="shared" si="8"/>
        <v>32.300193089253185</v>
      </c>
      <c r="D41">
        <f t="shared" si="7"/>
        <v>3.3990502482929514</v>
      </c>
      <c r="E41">
        <f>MIN(VLOOKUP(C40,Gearing!$A$2:$F$7,2,TRUE)+1,5)</f>
        <v>1</v>
      </c>
      <c r="F41">
        <f>Misc!$B$4*Misc!$B$5*VLOOKUP(E41,Gearing!$B$2:$F$7,5,FALSE)/Misc!$B$2</f>
        <v>10883.169876805336</v>
      </c>
      <c r="G41">
        <f t="shared" si="0"/>
        <v>9.5343525278627259E-2</v>
      </c>
      <c r="H41">
        <f t="shared" si="1"/>
        <v>72.253474161715246</v>
      </c>
    </row>
    <row r="42" spans="1:8" x14ac:dyDescent="0.25">
      <c r="A42">
        <f t="shared" si="6"/>
        <v>9.75</v>
      </c>
      <c r="B42">
        <f>MIN((F41-$K$5*B40+$K$6*B41)/$K$7,2*$K$1*Gearing!$A$7+B40)</f>
        <v>161.62179893857956</v>
      </c>
      <c r="C42">
        <f t="shared" si="8"/>
        <v>33.149949270503953</v>
      </c>
      <c r="D42">
        <f t="shared" si="7"/>
        <v>3.3989992017131954</v>
      </c>
      <c r="E42">
        <f>MIN(VLOOKUP(C41,Gearing!$A$2:$F$7,2,TRUE)+1,5)</f>
        <v>1</v>
      </c>
      <c r="F42">
        <f>Misc!$B$4*Misc!$B$5*VLOOKUP(E42,Gearing!$B$2:$F$7,5,FALSE)/Misc!$B$2</f>
        <v>10883.169876805336</v>
      </c>
      <c r="G42">
        <f t="shared" si="0"/>
        <v>0.10042712989800787</v>
      </c>
      <c r="H42">
        <f t="shared" si="1"/>
        <v>74.154324602952656</v>
      </c>
    </row>
    <row r="43" spans="1:8" x14ac:dyDescent="0.25">
      <c r="A43">
        <f t="shared" si="6"/>
        <v>10</v>
      </c>
      <c r="B43">
        <f>MIN((F42-$K$5*B41+$K$6*B42)/$K$7,2*$K$1*Gearing!$A$7+B41)</f>
        <v>170.01550498125908</v>
      </c>
      <c r="C43">
        <f t="shared" si="8"/>
        <v>33.999692690205563</v>
      </c>
      <c r="D43">
        <f t="shared" si="7"/>
        <v>3.3989481558996886</v>
      </c>
      <c r="E43">
        <f>MIN(VLOOKUP(C42,Gearing!$A$2:$F$7,2,TRUE)+1,5)</f>
        <v>1</v>
      </c>
      <c r="F43">
        <f>Misc!$B$4*Misc!$B$5*VLOOKUP(E43,Gearing!$B$2:$F$7,5,FALSE)/Misc!$B$2</f>
        <v>10883.169876805336</v>
      </c>
      <c r="G43">
        <f t="shared" si="0"/>
        <v>0.10564273702903734</v>
      </c>
      <c r="H43">
        <f t="shared" si="1"/>
        <v>76.055146497417596</v>
      </c>
    </row>
    <row r="44" spans="1:8" x14ac:dyDescent="0.25">
      <c r="A44">
        <f t="shared" si="6"/>
        <v>10.25</v>
      </c>
      <c r="B44">
        <f>MIN((F43-$K$5*B42+$K$6*B43)/$K$7,2*$K$1*Gearing!$A$7+B42)</f>
        <v>178.62164528368234</v>
      </c>
      <c r="C44">
        <f t="shared" si="8"/>
        <v>34.849423348549635</v>
      </c>
      <c r="D44">
        <f t="shared" si="7"/>
        <v>3.3988971108528858</v>
      </c>
      <c r="E44">
        <f>MIN(VLOOKUP(C43,Gearing!$A$2:$F$7,2,TRUE)+1,5)</f>
        <v>1</v>
      </c>
      <c r="F44">
        <f>Misc!$B$4*Misc!$B$5*VLOOKUP(E44,Gearing!$B$2:$F$7,5,FALSE)/Misc!$B$2</f>
        <v>10883.169876805336</v>
      </c>
      <c r="G44">
        <f t="shared" si="0"/>
        <v>0.11099034468931586</v>
      </c>
      <c r="H44">
        <f t="shared" si="1"/>
        <v>77.955939845538737</v>
      </c>
    </row>
    <row r="45" spans="1:8" x14ac:dyDescent="0.25">
      <c r="A45">
        <f t="shared" si="6"/>
        <v>10.5</v>
      </c>
      <c r="B45">
        <f>MIN((F44-$K$5*B43+$K$6*B44)/$K$7,2*$K$1*Gearing!$A$7+B43)</f>
        <v>187.4402166555339</v>
      </c>
      <c r="C45">
        <f t="shared" si="8"/>
        <v>35.699141245727901</v>
      </c>
      <c r="D45">
        <f t="shared" si="7"/>
        <v>3.3988460665732418</v>
      </c>
      <c r="E45">
        <f>MIN(VLOOKUP(C44,Gearing!$A$2:$F$7,2,TRUE)+1,5)</f>
        <v>1</v>
      </c>
      <c r="F45">
        <f>Misc!$B$4*Misc!$B$5*VLOOKUP(E45,Gearing!$B$2:$F$7,5,FALSE)/Misc!$B$2</f>
        <v>10883.169876805336</v>
      </c>
      <c r="G45">
        <f t="shared" si="0"/>
        <v>0.11646995089647329</v>
      </c>
      <c r="H45">
        <f t="shared" si="1"/>
        <v>79.856704647744948</v>
      </c>
    </row>
    <row r="46" spans="1:8" x14ac:dyDescent="0.25">
      <c r="A46">
        <f t="shared" si="6"/>
        <v>10.75</v>
      </c>
      <c r="B46">
        <f>MIN((F45-$K$5*B44+$K$6*B45)/$K$7,2*$K$1*Gearing!$A$7+B44)</f>
        <v>196.47121590654629</v>
      </c>
      <c r="C46">
        <f t="shared" si="8"/>
        <v>36.548846381931924</v>
      </c>
      <c r="D46">
        <f t="shared" si="7"/>
        <v>3.3987950230589377</v>
      </c>
      <c r="E46">
        <f>MIN(VLOOKUP(C45,Gearing!$A$2:$F$7,2,TRUE)+1,5)</f>
        <v>1</v>
      </c>
      <c r="F46">
        <f>Misc!$B$4*Misc!$B$5*VLOOKUP(E46,Gearing!$B$2:$F$7,5,FALSE)/Misc!$B$2</f>
        <v>10883.169876805336</v>
      </c>
      <c r="G46">
        <f t="shared" si="0"/>
        <v>0.12208155366816932</v>
      </c>
      <c r="H46">
        <f t="shared" si="1"/>
        <v>81.757440904464758</v>
      </c>
    </row>
    <row r="47" spans="1:8" x14ac:dyDescent="0.25">
      <c r="A47">
        <f t="shared" si="6"/>
        <v>11</v>
      </c>
      <c r="B47">
        <f>MIN((F46-$K$5*B45+$K$6*B46)/$K$7,2*$K$1*Gearing!$A$7+B45)</f>
        <v>205.71463984649986</v>
      </c>
      <c r="C47">
        <f t="shared" si="8"/>
        <v>37.398538757353322</v>
      </c>
      <c r="D47">
        <f t="shared" si="7"/>
        <v>3.398743980312247</v>
      </c>
      <c r="E47">
        <f>MIN(VLOOKUP(C46,Gearing!$A$2:$F$7,2,TRUE)+1,5)</f>
        <v>1</v>
      </c>
      <c r="F47">
        <f>Misc!$B$4*Misc!$B$5*VLOOKUP(E47,Gearing!$B$2:$F$7,5,FALSE)/Misc!$B$2</f>
        <v>10883.169876805336</v>
      </c>
      <c r="G47">
        <f t="shared" si="0"/>
        <v>0.12782515102209338</v>
      </c>
      <c r="H47">
        <f t="shared" si="1"/>
        <v>83.658148616126795</v>
      </c>
    </row>
    <row r="48" spans="1:8" x14ac:dyDescent="0.25">
      <c r="A48">
        <f t="shared" si="6"/>
        <v>11.25</v>
      </c>
      <c r="B48">
        <f>MIN((F47-$K$5*B46+$K$6*B47)/$K$7,2*$K$1*Gearing!$A$7+B46)</f>
        <v>215.17048528522295</v>
      </c>
      <c r="C48">
        <f t="shared" si="8"/>
        <v>38.248218372183885</v>
      </c>
      <c r="D48">
        <f t="shared" si="7"/>
        <v>3.3986929383322604</v>
      </c>
      <c r="E48">
        <f>MIN(VLOOKUP(C47,Gearing!$A$2:$F$7,2,TRUE)+1,5)</f>
        <v>1</v>
      </c>
      <c r="F48">
        <f>Misc!$B$4*Misc!$B$5*VLOOKUP(E48,Gearing!$B$2:$F$7,5,FALSE)/Misc!$B$2</f>
        <v>10883.169876805336</v>
      </c>
      <c r="G48">
        <f t="shared" si="0"/>
        <v>0.13370074097596471</v>
      </c>
      <c r="H48">
        <f t="shared" si="1"/>
        <v>85.558827783160083</v>
      </c>
    </row>
    <row r="49" spans="1:8" x14ac:dyDescent="0.25">
      <c r="A49">
        <f t="shared" si="6"/>
        <v>11.5</v>
      </c>
      <c r="B49">
        <f>MIN((F48-$K$5*B47+$K$6*B48)/$K$7,2*$K$1*Gearing!$A$7+B47)</f>
        <v>224.83874903259181</v>
      </c>
      <c r="C49">
        <f t="shared" si="8"/>
        <v>39.097885226615176</v>
      </c>
      <c r="D49">
        <f t="shared" si="7"/>
        <v>3.3986418971180683</v>
      </c>
      <c r="E49">
        <f>MIN(VLOOKUP(C48,Gearing!$A$2:$F$7,2,TRUE)+1,5)</f>
        <v>1</v>
      </c>
      <c r="F49">
        <f>Misc!$B$4*Misc!$B$5*VLOOKUP(E49,Gearing!$B$2:$F$7,5,FALSE)/Misc!$B$2</f>
        <v>10883.169876805336</v>
      </c>
      <c r="G49">
        <f t="shared" si="0"/>
        <v>0.13970832154753229</v>
      </c>
      <c r="H49">
        <f t="shared" si="1"/>
        <v>87.459478405993153</v>
      </c>
    </row>
    <row r="50" spans="1:8" x14ac:dyDescent="0.25">
      <c r="A50">
        <f t="shared" si="6"/>
        <v>11.75</v>
      </c>
      <c r="B50">
        <f>MIN((F49-$K$5*B48+$K$6*B49)/$K$7,2*$K$1*Gearing!$A$7+B48)</f>
        <v>234.71942789853054</v>
      </c>
      <c r="C50">
        <f t="shared" si="8"/>
        <v>39.947539320838871</v>
      </c>
      <c r="D50">
        <f t="shared" si="7"/>
        <v>3.3985908566714897</v>
      </c>
      <c r="E50">
        <f>MIN(VLOOKUP(C49,Gearing!$A$2:$F$7,2,TRUE)+1,5)</f>
        <v>1</v>
      </c>
      <c r="F50">
        <f>Misc!$B$4*Misc!$B$5*VLOOKUP(E50,Gearing!$B$2:$F$7,5,FALSE)/Misc!$B$2</f>
        <v>10883.169876805336</v>
      </c>
      <c r="G50">
        <f t="shared" si="0"/>
        <v>0.14584789075457485</v>
      </c>
      <c r="H50">
        <f t="shared" si="1"/>
        <v>89.360100485054744</v>
      </c>
    </row>
    <row r="51" spans="1:8" x14ac:dyDescent="0.25">
      <c r="A51">
        <f t="shared" si="6"/>
        <v>12</v>
      </c>
      <c r="B51">
        <f>MIN((F50-$K$5*B49+$K$6*B50)/$K$7,2*$K$1*Gearing!$A$7+B49)</f>
        <v>244.81251869301124</v>
      </c>
      <c r="C51">
        <f t="shared" si="8"/>
        <v>40.797180655046532</v>
      </c>
      <c r="D51">
        <f t="shared" si="7"/>
        <v>3.3985398169897962</v>
      </c>
      <c r="E51">
        <f>MIN(VLOOKUP(C50,Gearing!$A$2:$F$7,2,TRUE)+1,5)</f>
        <v>1</v>
      </c>
      <c r="F51">
        <f>Misc!$B$4*Misc!$B$5*VLOOKUP(E51,Gearing!$B$2:$F$7,5,FALSE)/Misc!$B$2</f>
        <v>10883.169876805336</v>
      </c>
      <c r="G51">
        <f t="shared" si="0"/>
        <v>0.15211944661490101</v>
      </c>
      <c r="H51">
        <f t="shared" si="1"/>
        <v>91.260694020773386</v>
      </c>
    </row>
    <row r="52" spans="1:8" x14ac:dyDescent="0.25">
      <c r="A52">
        <f t="shared" si="6"/>
        <v>12.25</v>
      </c>
      <c r="B52">
        <f>MIN((F51-$K$5*B50+$K$6*B51)/$K$7,2*$K$1*Gearing!$A$7+B50)</f>
        <v>255.11801822605381</v>
      </c>
      <c r="C52">
        <f t="shared" si="8"/>
        <v>41.646809229429721</v>
      </c>
      <c r="D52">
        <f t="shared" si="7"/>
        <v>3.3984887780757163</v>
      </c>
      <c r="E52">
        <f>MIN(VLOOKUP(C51,Gearing!$A$2:$F$7,2,TRUE)+1,5)</f>
        <v>1</v>
      </c>
      <c r="F52">
        <f>Misc!$B$4*Misc!$B$5*VLOOKUP(E52,Gearing!$B$2:$F$7,5,FALSE)/Misc!$B$2</f>
        <v>10883.169876805336</v>
      </c>
      <c r="G52">
        <f t="shared" si="0"/>
        <v>0.15852298714634896</v>
      </c>
      <c r="H52">
        <f t="shared" si="1"/>
        <v>93.161259013577578</v>
      </c>
    </row>
    <row r="53" spans="1:8" x14ac:dyDescent="0.25">
      <c r="A53">
        <f t="shared" si="6"/>
        <v>12.5</v>
      </c>
      <c r="B53">
        <f>MIN((F52-$K$5*B51+$K$6*B52)/$K$7,2*$K$1*Gearing!$A$7+B51)</f>
        <v>265.6359233077261</v>
      </c>
      <c r="C53">
        <f t="shared" si="8"/>
        <v>42.362011903471</v>
      </c>
      <c r="D53">
        <f t="shared" si="7"/>
        <v>2.3231326142545186</v>
      </c>
      <c r="E53">
        <f>MIN(VLOOKUP(C52,Gearing!$A$2:$F$7,2,TRUE)+1,5)</f>
        <v>2</v>
      </c>
      <c r="F53">
        <f>Misc!$B$4*Misc!$B$5*VLOOKUP(E53,Gearing!$B$2:$F$7,5,FALSE)/Misc!$B$2</f>
        <v>7442.1676363448241</v>
      </c>
      <c r="G53">
        <f t="shared" si="0"/>
        <v>0.16505851036678679</v>
      </c>
      <c r="H53">
        <f t="shared" si="1"/>
        <v>94.761121831314867</v>
      </c>
    </row>
    <row r="54" spans="1:8" x14ac:dyDescent="0.25">
      <c r="A54">
        <f t="shared" si="6"/>
        <v>12.75</v>
      </c>
      <c r="B54">
        <f>MIN((F53-$K$5*B52+$K$6*B53)/$K$7,2*$K$1*Gearing!$A$7+B52)</f>
        <v>276.29902417778931</v>
      </c>
      <c r="C54">
        <f t="shared" si="8"/>
        <v>42.942790695964504</v>
      </c>
      <c r="D54">
        <f t="shared" si="7"/>
        <v>2.3230977256935148</v>
      </c>
      <c r="E54">
        <f>MIN(VLOOKUP(C53,Gearing!$A$2:$F$7,2,TRUE)+1,5)</f>
        <v>2</v>
      </c>
      <c r="F54">
        <f>Misc!$B$4*Misc!$B$5*VLOOKUP(E54,Gearing!$B$2:$F$7,5,FALSE)/Misc!$B$2</f>
        <v>7442.1676363448241</v>
      </c>
      <c r="G54">
        <f t="shared" si="0"/>
        <v>0.1716842540673649</v>
      </c>
      <c r="H54">
        <f t="shared" si="1"/>
        <v>96.060286989899126</v>
      </c>
    </row>
    <row r="55" spans="1:8" x14ac:dyDescent="0.25">
      <c r="A55">
        <f t="shared" si="6"/>
        <v>13</v>
      </c>
      <c r="B55">
        <f>MIN((F54-$K$5*B53+$K$6*B54)/$K$7,2*$K$1*Gearing!$A$7+B53)</f>
        <v>287.10731865570835</v>
      </c>
      <c r="C55">
        <f t="shared" si="8"/>
        <v>43.523560766383071</v>
      </c>
      <c r="D55">
        <f t="shared" si="7"/>
        <v>2.3230628376550158</v>
      </c>
      <c r="E55">
        <f>MIN(VLOOKUP(C54,Gearing!$A$2:$F$7,2,TRUE)+1,5)</f>
        <v>2</v>
      </c>
      <c r="F55">
        <f>Misc!$B$4*Misc!$B$5*VLOOKUP(E55,Gearing!$B$2:$F$7,5,FALSE)/Misc!$B$2</f>
        <v>7442.1676363448241</v>
      </c>
      <c r="G55">
        <f t="shared" si="0"/>
        <v>0.17840021689316166</v>
      </c>
      <c r="H55">
        <f t="shared" si="1"/>
        <v>97.359432637757408</v>
      </c>
    </row>
    <row r="56" spans="1:8" x14ac:dyDescent="0.25">
      <c r="A56">
        <f t="shared" si="6"/>
        <v>13.25</v>
      </c>
      <c r="B56">
        <f>MIN((F55-$K$5*B54+$K$6*B55)/$K$7,2*$K$1*Gearing!$A$7+B54)</f>
        <v>298.06080456098084</v>
      </c>
      <c r="C56">
        <f t="shared" si="8"/>
        <v>44.104322114857609</v>
      </c>
      <c r="D56">
        <f t="shared" si="7"/>
        <v>2.3230279501412952</v>
      </c>
      <c r="E56">
        <f>MIN(VLOOKUP(C55,Gearing!$A$2:$F$7,2,TRUE)+1,5)</f>
        <v>2</v>
      </c>
      <c r="F56">
        <f>Misc!$B$4*Misc!$B$5*VLOOKUP(E56,Gearing!$B$2:$F$7,5,FALSE)/Misc!$B$2</f>
        <v>7442.1676363448241</v>
      </c>
      <c r="G56">
        <f t="shared" si="0"/>
        <v>0.18520639748927567</v>
      </c>
      <c r="H56">
        <f t="shared" si="1"/>
        <v>98.658558775182556</v>
      </c>
    </row>
    <row r="57" spans="1:8" x14ac:dyDescent="0.25">
      <c r="A57">
        <f t="shared" si="6"/>
        <v>13.5</v>
      </c>
      <c r="B57">
        <f>MIN((F56-$K$5*B55+$K$6*B56)/$K$7,2*$K$1*Gearing!$A$7+B55)</f>
        <v>309.15947971313716</v>
      </c>
      <c r="C57">
        <f t="shared" si="8"/>
        <v>44.685074741519202</v>
      </c>
      <c r="D57">
        <f t="shared" si="7"/>
        <v>2.3229930631514435</v>
      </c>
      <c r="E57">
        <f>MIN(VLOOKUP(C56,Gearing!$A$2:$F$7,2,TRUE)+1,5)</f>
        <v>2</v>
      </c>
      <c r="F57">
        <f>Misc!$B$4*Misc!$B$5*VLOOKUP(E57,Gearing!$B$2:$F$7,5,FALSE)/Misc!$B$2</f>
        <v>7442.1676363448241</v>
      </c>
      <c r="G57">
        <f t="shared" si="0"/>
        <v>0.1921027945008259</v>
      </c>
      <c r="H57">
        <f t="shared" si="1"/>
        <v>99.957665402467796</v>
      </c>
    </row>
    <row r="58" spans="1:8" x14ac:dyDescent="0.25">
      <c r="A58">
        <f t="shared" si="6"/>
        <v>13.75</v>
      </c>
      <c r="B58">
        <f>MIN((F57-$K$5*B56+$K$6*B57)/$K$7,2*$K$1*Gearing!$A$7+B56)</f>
        <v>320.40334193174044</v>
      </c>
      <c r="C58">
        <f t="shared" si="8"/>
        <v>45.265818646498701</v>
      </c>
      <c r="D58">
        <f t="shared" si="7"/>
        <v>2.3229581766845513</v>
      </c>
      <c r="E58">
        <f>MIN(VLOOKUP(C57,Gearing!$A$2:$F$7,2,TRUE)+1,5)</f>
        <v>2</v>
      </c>
      <c r="F58">
        <f>Misc!$B$4*Misc!$B$5*VLOOKUP(E58,Gearing!$B$2:$F$7,5,FALSE)/Misc!$B$2</f>
        <v>7442.1676363448241</v>
      </c>
      <c r="G58">
        <f t="shared" si="0"/>
        <v>0.19908940657295174</v>
      </c>
      <c r="H58">
        <f t="shared" si="1"/>
        <v>101.25675251990583</v>
      </c>
    </row>
    <row r="59" spans="1:8" x14ac:dyDescent="0.25">
      <c r="A59">
        <f t="shared" si="6"/>
        <v>14</v>
      </c>
      <c r="B59">
        <f>MIN((F58-$K$5*B57+$K$6*B58)/$K$7,2*$K$1*Gearing!$A$7+B57)</f>
        <v>331.79238903638651</v>
      </c>
      <c r="C59">
        <f t="shared" si="8"/>
        <v>45.846553829927188</v>
      </c>
      <c r="D59">
        <f t="shared" si="7"/>
        <v>2.322923290743347</v>
      </c>
      <c r="E59">
        <f>MIN(VLOOKUP(C58,Gearing!$A$2:$F$7,2,TRUE)+1,5)</f>
        <v>2</v>
      </c>
      <c r="F59">
        <f>Misc!$B$4*Misc!$B$5*VLOOKUP(E59,Gearing!$B$2:$F$7,5,FALSE)/Misc!$B$2</f>
        <v>7442.1676363448241</v>
      </c>
      <c r="G59">
        <f t="shared" si="0"/>
        <v>0.20616623235081283</v>
      </c>
      <c r="H59">
        <f t="shared" si="1"/>
        <v>102.55582012778989</v>
      </c>
    </row>
    <row r="60" spans="1:8" x14ac:dyDescent="0.25">
      <c r="A60">
        <f t="shared" si="6"/>
        <v>14.25</v>
      </c>
      <c r="B60">
        <f>MIN((F59-$K$5*B58+$K$6*B59)/$K$7,2*$K$1*Gearing!$A$7+B58)</f>
        <v>343.32661884670404</v>
      </c>
      <c r="C60">
        <f t="shared" si="8"/>
        <v>46.427280291935631</v>
      </c>
      <c r="D60">
        <f t="shared" si="7"/>
        <v>2.3228884053241927</v>
      </c>
      <c r="E60">
        <f>MIN(VLOOKUP(C59,Gearing!$A$2:$F$7,2,TRUE)+1,5)</f>
        <v>2</v>
      </c>
      <c r="F60">
        <f>Misc!$B$4*Misc!$B$5*VLOOKUP(E60,Gearing!$B$2:$F$7,5,FALSE)/Misc!$B$2</f>
        <v>7442.1676363448241</v>
      </c>
      <c r="G60">
        <f t="shared" si="0"/>
        <v>0.21333327047958922</v>
      </c>
      <c r="H60">
        <f t="shared" si="1"/>
        <v>103.85486822641292</v>
      </c>
    </row>
    <row r="61" spans="1:8" x14ac:dyDescent="0.25">
      <c r="A61">
        <f t="shared" si="6"/>
        <v>14.5</v>
      </c>
      <c r="B61">
        <f>MIN((F60-$K$5*B59+$K$6*B60)/$K$7,2*$K$1*Gearing!$A$7+B59)</f>
        <v>355.00602918235433</v>
      </c>
      <c r="C61">
        <f t="shared" si="8"/>
        <v>47.007998032655109</v>
      </c>
      <c r="D61">
        <f t="shared" si="7"/>
        <v>2.3228535204316358</v>
      </c>
      <c r="E61">
        <f>MIN(VLOOKUP(C60,Gearing!$A$2:$F$7,2,TRUE)+1,5)</f>
        <v>2</v>
      </c>
      <c r="F61">
        <f>Misc!$B$4*Misc!$B$5*VLOOKUP(E61,Gearing!$B$2:$F$7,5,FALSE)/Misc!$B$2</f>
        <v>7442.1676363448241</v>
      </c>
      <c r="G61">
        <f t="shared" si="0"/>
        <v>0.22059051960448128</v>
      </c>
      <c r="H61">
        <f t="shared" si="1"/>
        <v>105.15389681606815</v>
      </c>
    </row>
    <row r="62" spans="1:8" x14ac:dyDescent="0.25">
      <c r="A62">
        <f t="shared" si="6"/>
        <v>14.75</v>
      </c>
      <c r="B62">
        <f>MIN((F61-$K$5*B60+$K$6*B61)/$K$7,2*$K$1*Gearing!$A$7+B60)</f>
        <v>366.83061786303159</v>
      </c>
      <c r="C62">
        <f t="shared" si="8"/>
        <v>47.588707052216591</v>
      </c>
      <c r="D62">
        <f t="shared" si="7"/>
        <v>2.3228186360602194</v>
      </c>
      <c r="E62">
        <f>MIN(VLOOKUP(C61,Gearing!$A$2:$F$7,2,TRUE)+1,5)</f>
        <v>2</v>
      </c>
      <c r="F62">
        <f>Misc!$B$4*Misc!$B$5*VLOOKUP(E62,Gearing!$B$2:$F$7,5,FALSE)/Misc!$B$2</f>
        <v>7442.1676363448241</v>
      </c>
      <c r="G62">
        <f t="shared" si="0"/>
        <v>0.22793797837070981</v>
      </c>
      <c r="H62">
        <f t="shared" si="1"/>
        <v>106.45290589704857</v>
      </c>
    </row>
    <row r="63" spans="1:8" x14ac:dyDescent="0.25">
      <c r="A63">
        <f t="shared" si="6"/>
        <v>15</v>
      </c>
      <c r="B63">
        <f>MIN((F62-$K$5*B61+$K$6*B62)/$K$7,2*$K$1*Gearing!$A$7+B61)</f>
        <v>378.80038270846262</v>
      </c>
      <c r="C63">
        <f t="shared" si="8"/>
        <v>48.16940735075093</v>
      </c>
      <c r="D63">
        <f t="shared" si="7"/>
        <v>2.322783752214491</v>
      </c>
      <c r="E63">
        <f>MIN(VLOOKUP(C62,Gearing!$A$2:$F$7,2,TRUE)+1,5)</f>
        <v>2</v>
      </c>
      <c r="F63">
        <f>Misc!$B$4*Misc!$B$5*VLOOKUP(E63,Gearing!$B$2:$F$7,5,FALSE)/Misc!$B$2</f>
        <v>7442.1676363448241</v>
      </c>
      <c r="G63">
        <f t="shared" si="0"/>
        <v>0.2353756454235158</v>
      </c>
      <c r="H63">
        <f t="shared" si="1"/>
        <v>107.75189546964685</v>
      </c>
    </row>
    <row r="64" spans="1:8" x14ac:dyDescent="0.25">
      <c r="A64">
        <f t="shared" si="6"/>
        <v>15.25</v>
      </c>
      <c r="B64">
        <f>MIN((F63-$K$5*B62+$K$6*B63)/$K$7,2*$K$1*Gearing!$A$7+B62)</f>
        <v>390.91532153840706</v>
      </c>
      <c r="C64">
        <f t="shared" si="8"/>
        <v>48.75009892838932</v>
      </c>
      <c r="D64">
        <f t="shared" si="7"/>
        <v>2.3227488688926314</v>
      </c>
      <c r="E64">
        <f>MIN(VLOOKUP(C63,Gearing!$A$2:$F$7,2,TRUE)+1,5)</f>
        <v>2</v>
      </c>
      <c r="F64">
        <f>Misc!$B$4*Misc!$B$5*VLOOKUP(E64,Gearing!$B$2:$F$7,5,FALSE)/Misc!$B$2</f>
        <v>7442.1676363448241</v>
      </c>
      <c r="G64">
        <f t="shared" si="0"/>
        <v>0.24290351940816077</v>
      </c>
      <c r="H64">
        <f t="shared" si="1"/>
        <v>109.0508655341565</v>
      </c>
    </row>
    <row r="65" spans="1:8" x14ac:dyDescent="0.25">
      <c r="A65">
        <f t="shared" si="6"/>
        <v>15.5</v>
      </c>
      <c r="B65">
        <f>MIN((F64-$K$5*B63+$K$6*B64)/$K$7,2*$K$1*Gearing!$A$7+B63)</f>
        <v>403.17543217265728</v>
      </c>
      <c r="C65">
        <f t="shared" si="8"/>
        <v>49.330781785262616</v>
      </c>
      <c r="D65">
        <f t="shared" si="7"/>
        <v>2.3227139860937314</v>
      </c>
      <c r="E65">
        <f>MIN(VLOOKUP(C64,Gearing!$A$2:$F$7,2,TRUE)+1,5)</f>
        <v>2</v>
      </c>
      <c r="F65">
        <f>Misc!$B$4*Misc!$B$5*VLOOKUP(E65,Gearing!$B$2:$F$7,5,FALSE)/Misc!$B$2</f>
        <v>7442.1676363448241</v>
      </c>
      <c r="G65">
        <f t="shared" si="0"/>
        <v>0.25052159896992643</v>
      </c>
      <c r="H65">
        <f t="shared" si="1"/>
        <v>110.34981609087021</v>
      </c>
    </row>
    <row r="66" spans="1:8" x14ac:dyDescent="0.25">
      <c r="A66">
        <f t="shared" si="6"/>
        <v>15.75</v>
      </c>
      <c r="B66">
        <f>MIN((F65-$K$5*B64+$K$6*B65)/$K$7,2*$K$1*Gearing!$A$7+B64)</f>
        <v>415.58071243103836</v>
      </c>
      <c r="C66">
        <f t="shared" si="8"/>
        <v>49.911455921501556</v>
      </c>
      <c r="D66">
        <f t="shared" si="7"/>
        <v>2.3226791038177907</v>
      </c>
      <c r="E66">
        <f>MIN(VLOOKUP(C65,Gearing!$A$2:$F$7,2,TRUE)+1,5)</f>
        <v>2</v>
      </c>
      <c r="F66">
        <f>Misc!$B$4*Misc!$B$5*VLOOKUP(E66,Gearing!$B$2:$F$7,5,FALSE)/Misc!$B$2</f>
        <v>7442.1676363448241</v>
      </c>
      <c r="G66">
        <f t="shared" si="0"/>
        <v>0.25822988275411496</v>
      </c>
      <c r="H66">
        <f t="shared" si="1"/>
        <v>111.64874714008043</v>
      </c>
    </row>
    <row r="67" spans="1:8" x14ac:dyDescent="0.25">
      <c r="A67">
        <f t="shared" si="6"/>
        <v>16</v>
      </c>
      <c r="B67">
        <f>MIN((F66-$K$5*B65+$K$6*B66)/$K$7,2*$K$1*Gearing!$A$7+B65)</f>
        <v>428.13116013340806</v>
      </c>
      <c r="C67">
        <f t="shared" si="8"/>
        <v>50.492121337237108</v>
      </c>
      <c r="D67">
        <f t="shared" si="7"/>
        <v>2.3226442220666286</v>
      </c>
      <c r="E67">
        <f>MIN(VLOOKUP(C66,Gearing!$A$2:$F$7,2,TRUE)+1,5)</f>
        <v>2</v>
      </c>
      <c r="F67">
        <f>Misc!$B$4*Misc!$B$5*VLOOKUP(E67,Gearing!$B$2:$F$7,5,FALSE)/Misc!$B$2</f>
        <v>7442.1676363448241</v>
      </c>
      <c r="G67">
        <f t="shared" ref="G67:G130" si="9">CONVERT(B67,$B$1,$G$1)</f>
        <v>0.26602836940604874</v>
      </c>
      <c r="H67">
        <f t="shared" ref="H67:H130" si="10">CONVERT(C67,$C$1,$H$1)</f>
        <v>112.94765868208015</v>
      </c>
    </row>
    <row r="68" spans="1:8" x14ac:dyDescent="0.25">
      <c r="A68">
        <f t="shared" si="6"/>
        <v>16.25</v>
      </c>
      <c r="B68">
        <f>MIN((F67-$K$5*B66+$K$6*B67)/$K$7,2*$K$1*Gearing!$A$7+B66)</f>
        <v>440.82677309965692</v>
      </c>
      <c r="C68">
        <f t="shared" si="8"/>
        <v>51.072778032600468</v>
      </c>
      <c r="D68">
        <f t="shared" si="7"/>
        <v>2.3226093408402448</v>
      </c>
      <c r="E68">
        <f>MIN(VLOOKUP(C67,Gearing!$A$2:$F$7,2,TRUE)+1,5)</f>
        <v>2</v>
      </c>
      <c r="F68">
        <f>Misc!$B$4*Misc!$B$5*VLOOKUP(E68,Gearing!$B$2:$F$7,5,FALSE)/Misc!$B$2</f>
        <v>7442.1676363448241</v>
      </c>
      <c r="G68">
        <f t="shared" si="9"/>
        <v>0.27391705757107054</v>
      </c>
      <c r="H68">
        <f t="shared" si="10"/>
        <v>114.24655071716282</v>
      </c>
    </row>
    <row r="69" spans="1:8" x14ac:dyDescent="0.25">
      <c r="A69">
        <f t="shared" si="6"/>
        <v>16.5</v>
      </c>
      <c r="B69">
        <f>MIN((F68-$K$5*B67+$K$6*B68)/$K$7,2*$K$1*Gearing!$A$7+B67)</f>
        <v>453.66754914970829</v>
      </c>
      <c r="C69">
        <f t="shared" ref="C69:C132" si="11">(B70-B68)/2/$K$1</f>
        <v>51.653426007722487</v>
      </c>
      <c r="D69">
        <f t="shared" si="7"/>
        <v>2.3225744601359111</v>
      </c>
      <c r="E69">
        <f>MIN(VLOOKUP(C68,Gearing!$A$2:$F$7,2,TRUE)+1,5)</f>
        <v>2</v>
      </c>
      <c r="F69">
        <f>Misc!$B$4*Misc!$B$5*VLOOKUP(E69,Gearing!$B$2:$F$7,5,FALSE)/Misc!$B$2</f>
        <v>7442.1676363448241</v>
      </c>
      <c r="G69">
        <f t="shared" si="9"/>
        <v>0.28189594589454353</v>
      </c>
      <c r="H69">
        <f t="shared" si="10"/>
        <v>115.54542324562117</v>
      </c>
    </row>
    <row r="70" spans="1:8" x14ac:dyDescent="0.25">
      <c r="A70">
        <f t="shared" si="6"/>
        <v>16.75</v>
      </c>
      <c r="B70">
        <f>MIN((F69-$K$5*B68+$K$6*B69)/$K$7,2*$K$1*Gearing!$A$7+B68)</f>
        <v>466.65348610351816</v>
      </c>
      <c r="C70">
        <f t="shared" si="11"/>
        <v>52.234065262734134</v>
      </c>
      <c r="D70">
        <f t="shared" si="7"/>
        <v>2.3225395799572652</v>
      </c>
      <c r="E70">
        <f>MIN(VLOOKUP(C69,Gearing!$A$2:$F$7,2,TRUE)+1,5)</f>
        <v>2</v>
      </c>
      <c r="F70">
        <f>Misc!$B$4*Misc!$B$5*VLOOKUP(E70,Gearing!$B$2:$F$7,5,FALSE)/Misc!$B$2</f>
        <v>7442.1676363448241</v>
      </c>
      <c r="G70">
        <f t="shared" si="9"/>
        <v>0.28996503302185123</v>
      </c>
      <c r="H70">
        <f t="shared" si="10"/>
        <v>116.84427626774816</v>
      </c>
    </row>
    <row r="71" spans="1:8" x14ac:dyDescent="0.25">
      <c r="A71">
        <f t="shared" si="6"/>
        <v>17</v>
      </c>
      <c r="B71">
        <f>MIN((F70-$K$5*B69+$K$6*B70)/$K$7,2*$K$1*Gearing!$A$7+B69)</f>
        <v>479.78458178107536</v>
      </c>
      <c r="C71">
        <f t="shared" si="11"/>
        <v>52.814695797766717</v>
      </c>
      <c r="D71">
        <f t="shared" si="7"/>
        <v>2.3225047003033978</v>
      </c>
      <c r="E71">
        <f>MIN(VLOOKUP(C70,Gearing!$A$2:$F$7,2,TRUE)+1,5)</f>
        <v>2</v>
      </c>
      <c r="F71">
        <f>Misc!$B$4*Misc!$B$5*VLOOKUP(E71,Gearing!$B$2:$F$7,5,FALSE)/Misc!$B$2</f>
        <v>7442.1676363448241</v>
      </c>
      <c r="G71">
        <f t="shared" si="9"/>
        <v>0.29812431759839747</v>
      </c>
      <c r="H71">
        <f t="shared" si="10"/>
        <v>118.1431097838375</v>
      </c>
    </row>
    <row r="72" spans="1:8" x14ac:dyDescent="0.25">
      <c r="A72">
        <f t="shared" si="6"/>
        <v>17.25</v>
      </c>
      <c r="B72">
        <f>MIN((F71-$K$5*B70+$K$6*B71)/$K$7,2*$K$1*Gearing!$A$7+B70)</f>
        <v>493.06083400240152</v>
      </c>
      <c r="C72">
        <f t="shared" si="11"/>
        <v>53.395317612950976</v>
      </c>
      <c r="D72">
        <f t="shared" si="7"/>
        <v>2.3224698211706709</v>
      </c>
      <c r="E72">
        <f>MIN(VLOOKUP(C71,Gearing!$A$2:$F$7,2,TRUE)+1,5)</f>
        <v>2</v>
      </c>
      <c r="F72">
        <f>Misc!$B$4*Misc!$B$5*VLOOKUP(E72,Gearing!$B$2:$F$7,5,FALSE)/Misc!$B$2</f>
        <v>7442.1676363448241</v>
      </c>
      <c r="G72">
        <f t="shared" si="9"/>
        <v>0.30637379826960648</v>
      </c>
      <c r="H72">
        <f t="shared" si="10"/>
        <v>119.44192379418168</v>
      </c>
    </row>
    <row r="73" spans="1:8" x14ac:dyDescent="0.25">
      <c r="A73">
        <f t="shared" si="6"/>
        <v>17.5</v>
      </c>
      <c r="B73">
        <f>MIN((F72-$K$5*B71+$K$6*B72)/$K$7,2*$K$1*Gearing!$A$7+B71)</f>
        <v>506.48224058755085</v>
      </c>
      <c r="C73">
        <f t="shared" si="11"/>
        <v>53.975930708417536</v>
      </c>
      <c r="D73">
        <f t="shared" si="7"/>
        <v>2.3224349425618129</v>
      </c>
      <c r="E73">
        <f>MIN(VLOOKUP(C72,Gearing!$A$2:$F$7,2,TRUE)+1,5)</f>
        <v>2</v>
      </c>
      <c r="F73">
        <f>Misc!$B$4*Misc!$B$5*VLOOKUP(E73,Gearing!$B$2:$F$7,5,FALSE)/Misc!$B$2</f>
        <v>7442.1676363448241</v>
      </c>
      <c r="G73">
        <f t="shared" si="9"/>
        <v>0.31471347368092273</v>
      </c>
      <c r="H73">
        <f t="shared" si="10"/>
        <v>120.74071829907287</v>
      </c>
    </row>
    <row r="74" spans="1:8" x14ac:dyDescent="0.25">
      <c r="A74">
        <f t="shared" si="6"/>
        <v>17.75</v>
      </c>
      <c r="B74">
        <f>MIN((F73-$K$5*B72+$K$6*B73)/$K$7,2*$K$1*Gearing!$A$7+B72)</f>
        <v>520.04879935661029</v>
      </c>
      <c r="C74">
        <f t="shared" si="11"/>
        <v>54.556535084297252</v>
      </c>
      <c r="D74">
        <f t="shared" si="7"/>
        <v>2.3224000644759144</v>
      </c>
      <c r="E74">
        <f>MIN(VLOOKUP(C73,Gearing!$A$2:$F$7,2,TRUE)+1,5)</f>
        <v>2</v>
      </c>
      <c r="F74">
        <f>Misc!$B$4*Misc!$B$5*VLOOKUP(E74,Gearing!$B$2:$F$7,5,FALSE)/Misc!$B$2</f>
        <v>7442.1676363448241</v>
      </c>
      <c r="G74">
        <f t="shared" si="9"/>
        <v>0.32314334247781101</v>
      </c>
      <c r="H74">
        <f t="shared" si="10"/>
        <v>122.03949329880381</v>
      </c>
    </row>
    <row r="75" spans="1:8" x14ac:dyDescent="0.25">
      <c r="A75">
        <f t="shared" si="6"/>
        <v>18</v>
      </c>
      <c r="B75">
        <f>MIN((F74-$K$5*B73+$K$6*B74)/$K$7,2*$K$1*Gearing!$A$7+B73)</f>
        <v>533.76050812969947</v>
      </c>
      <c r="C75">
        <f t="shared" si="11"/>
        <v>55.137130740721432</v>
      </c>
      <c r="D75">
        <f t="shared" si="7"/>
        <v>2.3223651869175228</v>
      </c>
      <c r="E75">
        <f>MIN(VLOOKUP(C74,Gearing!$A$2:$F$7,2,TRUE)+1,5)</f>
        <v>2</v>
      </c>
      <c r="F75">
        <f>Misc!$B$4*Misc!$B$5*VLOOKUP(E75,Gearing!$B$2:$F$7,5,FALSE)/Misc!$B$2</f>
        <v>7442.1676363448241</v>
      </c>
      <c r="G75">
        <f t="shared" si="9"/>
        <v>0.33166340330575655</v>
      </c>
      <c r="H75">
        <f t="shared" si="10"/>
        <v>123.3382487936682</v>
      </c>
    </row>
    <row r="76" spans="1:8" x14ac:dyDescent="0.25">
      <c r="A76">
        <f t="shared" si="6"/>
        <v>18.25</v>
      </c>
      <c r="B76">
        <f>MIN((F75-$K$5*B74+$K$6*B75)/$K$7,2*$K$1*Gearing!$A$7+B74)</f>
        <v>547.617364726971</v>
      </c>
      <c r="C76">
        <f t="shared" si="11"/>
        <v>55.717717677821156</v>
      </c>
      <c r="D76">
        <f t="shared" si="7"/>
        <v>2.3223303098802717</v>
      </c>
      <c r="E76">
        <f>MIN(VLOOKUP(C75,Gearing!$A$2:$F$7,2,TRUE)+1,5)</f>
        <v>2</v>
      </c>
      <c r="F76">
        <f>Misc!$B$4*Misc!$B$5*VLOOKUP(E76,Gearing!$B$2:$F$7,5,FALSE)/Misc!$B$2</f>
        <v>7442.1676363448241</v>
      </c>
      <c r="G76">
        <f t="shared" si="9"/>
        <v>0.34027365481026495</v>
      </c>
      <c r="H76">
        <f t="shared" si="10"/>
        <v>124.63698478395928</v>
      </c>
    </row>
    <row r="77" spans="1:8" x14ac:dyDescent="0.25">
      <c r="A77">
        <f t="shared" si="6"/>
        <v>18.5</v>
      </c>
      <c r="B77">
        <f>MIN((F76-$K$5*B75+$K$6*B76)/$K$7,2*$K$1*Gearing!$A$7+B75)</f>
        <v>561.61936696861005</v>
      </c>
      <c r="C77">
        <f t="shared" si="11"/>
        <v>56.298295895727051</v>
      </c>
      <c r="D77">
        <f t="shared" si="7"/>
        <v>2.3222954333668895</v>
      </c>
      <c r="E77">
        <f>MIN(VLOOKUP(C76,Gearing!$A$2:$F$7,2,TRUE)+1,5)</f>
        <v>2</v>
      </c>
      <c r="F77">
        <f>Misc!$B$4*Misc!$B$5*VLOOKUP(E77,Gearing!$B$2:$F$7,5,FALSE)/Misc!$B$2</f>
        <v>7442.1676363448241</v>
      </c>
      <c r="G77">
        <f t="shared" si="9"/>
        <v>0.34897409563686199</v>
      </c>
      <c r="H77">
        <f t="shared" si="10"/>
        <v>125.93570126996924</v>
      </c>
    </row>
    <row r="78" spans="1:8" x14ac:dyDescent="0.25">
      <c r="A78">
        <f t="shared" si="6"/>
        <v>18.75</v>
      </c>
      <c r="B78">
        <f>MIN((F77-$K$5*B76+$K$6*B77)/$K$7,2*$K$1*Gearing!$A$7+B76)</f>
        <v>575.76651267483453</v>
      </c>
      <c r="C78">
        <f t="shared" si="11"/>
        <v>56.878865394570084</v>
      </c>
      <c r="D78">
        <f t="shared" si="7"/>
        <v>2.3222605573773762</v>
      </c>
      <c r="E78">
        <f>MIN(VLOOKUP(C77,Gearing!$A$2:$F$7,2,TRUE)+1,5)</f>
        <v>2</v>
      </c>
      <c r="F78">
        <f>Misc!$B$4*Misc!$B$5*VLOOKUP(E78,Gearing!$B$2:$F$7,5,FALSE)/Misc!$B$2</f>
        <v>7442.1676363448241</v>
      </c>
      <c r="G78">
        <f t="shared" si="9"/>
        <v>0.35776472443109403</v>
      </c>
      <c r="H78">
        <f t="shared" si="10"/>
        <v>127.23439825199107</v>
      </c>
    </row>
    <row r="79" spans="1:8" x14ac:dyDescent="0.25">
      <c r="A79">
        <f t="shared" si="6"/>
        <v>19</v>
      </c>
      <c r="B79">
        <f>MIN((F78-$K$5*B77+$K$6*B78)/$K$7,2*$K$1*Gearing!$A$7+B77)</f>
        <v>590.05879966589509</v>
      </c>
      <c r="C79">
        <f t="shared" si="11"/>
        <v>57.459426174481223</v>
      </c>
      <c r="D79">
        <f t="shared" si="7"/>
        <v>2.322225681911732</v>
      </c>
      <c r="E79">
        <f>MIN(VLOOKUP(C78,Gearing!$A$2:$F$7,2,TRUE)+1,5)</f>
        <v>2</v>
      </c>
      <c r="F79">
        <f>Misc!$B$4*Misc!$B$5*VLOOKUP(E79,Gearing!$B$2:$F$7,5,FALSE)/Misc!$B$2</f>
        <v>7442.1676363448241</v>
      </c>
      <c r="G79">
        <f t="shared" si="9"/>
        <v>0.36664553983852743</v>
      </c>
      <c r="H79">
        <f t="shared" si="10"/>
        <v>128.53307573031771</v>
      </c>
    </row>
    <row r="80" spans="1:8" x14ac:dyDescent="0.25">
      <c r="A80">
        <f t="shared" si="6"/>
        <v>19.25</v>
      </c>
      <c r="B80">
        <f>MIN((F79-$K$5*B78+$K$6*B79)/$K$7,2*$K$1*Gearing!$A$7+B78)</f>
        <v>604.49622576207514</v>
      </c>
      <c r="C80">
        <f t="shared" si="11"/>
        <v>58.039978235591661</v>
      </c>
      <c r="D80">
        <f t="shared" si="7"/>
        <v>2.3221908069717756</v>
      </c>
      <c r="E80">
        <f>MIN(VLOOKUP(C79,Gearing!$A$2:$F$7,2,TRUE)+1,5)</f>
        <v>2</v>
      </c>
      <c r="F80">
        <f>Misc!$B$4*Misc!$B$5*VLOOKUP(E80,Gearing!$B$2:$F$7,5,FALSE)/Misc!$B$2</f>
        <v>7442.1676363448241</v>
      </c>
      <c r="G80">
        <f t="shared" si="9"/>
        <v>0.37561654050474919</v>
      </c>
      <c r="H80">
        <f t="shared" si="10"/>
        <v>129.83173370524261</v>
      </c>
    </row>
    <row r="81" spans="1:8" x14ac:dyDescent="0.25">
      <c r="A81">
        <f t="shared" si="6"/>
        <v>19.5</v>
      </c>
      <c r="B81">
        <f>MIN((F80-$K$5*B79+$K$6*B80)/$K$7,2*$K$1*Gearing!$A$7+B79)</f>
        <v>619.07878878369092</v>
      </c>
      <c r="C81">
        <f t="shared" si="11"/>
        <v>58.620521578032367</v>
      </c>
      <c r="D81">
        <f t="shared" si="7"/>
        <v>2.3221559325538692</v>
      </c>
      <c r="E81">
        <f>MIN(VLOOKUP(C80,Gearing!$A$2:$F$7,2,TRUE)+1,5)</f>
        <v>2</v>
      </c>
      <c r="F81">
        <f>Misc!$B$4*Misc!$B$5*VLOOKUP(E81,Gearing!$B$2:$F$7,5,FALSE)/Misc!$B$2</f>
        <v>7442.1676363448241</v>
      </c>
      <c r="G81">
        <f t="shared" si="9"/>
        <v>0.38467772507536668</v>
      </c>
      <c r="H81">
        <f t="shared" si="10"/>
        <v>131.1303721770588</v>
      </c>
    </row>
    <row r="82" spans="1:8" x14ac:dyDescent="0.25">
      <c r="A82">
        <f t="shared" si="6"/>
        <v>19.75</v>
      </c>
      <c r="B82">
        <f>MIN((F81-$K$5*B80+$K$6*B81)/$K$7,2*$K$1*Gearing!$A$7+B80)</f>
        <v>633.80648655109133</v>
      </c>
      <c r="C82">
        <f t="shared" si="11"/>
        <v>59.20105620193408</v>
      </c>
      <c r="D82">
        <f t="shared" si="7"/>
        <v>2.3221210586598318</v>
      </c>
      <c r="E82">
        <f>MIN(VLOOKUP(C81,Gearing!$A$2:$F$7,2,TRUE)+1,5)</f>
        <v>2</v>
      </c>
      <c r="F82">
        <f>Misc!$B$4*Misc!$B$5*VLOOKUP(E82,Gearing!$B$2:$F$7,5,FALSE)/Misc!$B$2</f>
        <v>7442.1676363448241</v>
      </c>
      <c r="G82">
        <f t="shared" si="9"/>
        <v>0.39382909219600737</v>
      </c>
      <c r="H82">
        <f t="shared" si="10"/>
        <v>132.42899114605871</v>
      </c>
    </row>
    <row r="83" spans="1:8" x14ac:dyDescent="0.25">
      <c r="A83">
        <f t="shared" si="6"/>
        <v>20</v>
      </c>
      <c r="B83">
        <f>MIN((F82-$K$5*B81+$K$6*B82)/$K$7,2*$K$1*Gearing!$A$7+B81)</f>
        <v>648.67931688465796</v>
      </c>
      <c r="C83">
        <f t="shared" si="11"/>
        <v>59.781582107427539</v>
      </c>
      <c r="D83">
        <f t="shared" si="7"/>
        <v>2.3220861852878443</v>
      </c>
      <c r="E83">
        <f>MIN(VLOOKUP(C82,Gearing!$A$2:$F$7,2,TRUE)+1,5)</f>
        <v>2</v>
      </c>
      <c r="F83">
        <f>Misc!$B$4*Misc!$B$5*VLOOKUP(E83,Gearing!$B$2:$F$7,5,FALSE)/Misc!$B$2</f>
        <v>7442.1676363448241</v>
      </c>
      <c r="G83">
        <f t="shared" si="9"/>
        <v>0.40307064051231933</v>
      </c>
      <c r="H83">
        <f t="shared" si="10"/>
        <v>133.72759061253475</v>
      </c>
    </row>
    <row r="84" spans="1:8" x14ac:dyDescent="0.25">
      <c r="A84">
        <f t="shared" si="6"/>
        <v>20.25</v>
      </c>
      <c r="B84">
        <f>MIN((F83-$K$5*B82+$K$6*B83)/$K$7,2*$K$1*Gearing!$A$7+B82)</f>
        <v>663.69727760480509</v>
      </c>
      <c r="C84">
        <f t="shared" si="11"/>
        <v>60.36209929464394</v>
      </c>
      <c r="D84">
        <f t="shared" si="7"/>
        <v>2.3220513124433637</v>
      </c>
      <c r="E84">
        <f>MIN(VLOOKUP(C83,Gearing!$A$2:$F$7,2,TRUE)+1,5)</f>
        <v>2</v>
      </c>
      <c r="F84">
        <f>Misc!$B$4*Misc!$B$5*VLOOKUP(E84,Gearing!$B$2:$F$7,5,FALSE)/Misc!$B$2</f>
        <v>7442.1676363448241</v>
      </c>
      <c r="G84">
        <f t="shared" si="9"/>
        <v>0.41240236866997054</v>
      </c>
      <c r="H84">
        <f t="shared" si="10"/>
        <v>135.02617057678046</v>
      </c>
    </row>
    <row r="85" spans="1:8" x14ac:dyDescent="0.25">
      <c r="A85">
        <f t="shared" si="6"/>
        <v>20.5</v>
      </c>
      <c r="B85">
        <f>MIN((F84-$K$5*B83+$K$6*B84)/$K$7,2*$K$1*Gearing!$A$7+B83)</f>
        <v>678.86036653197993</v>
      </c>
      <c r="C85">
        <f t="shared" si="11"/>
        <v>60.94260776371425</v>
      </c>
      <c r="D85">
        <f t="shared" si="7"/>
        <v>2.3220164401191141</v>
      </c>
      <c r="E85">
        <f>MIN(VLOOKUP(C84,Gearing!$A$2:$F$7,2,TRUE)+1,5)</f>
        <v>2</v>
      </c>
      <c r="F85">
        <f>Misc!$B$4*Misc!$B$5*VLOOKUP(E85,Gearing!$B$2:$F$7,5,FALSE)/Misc!$B$2</f>
        <v>7442.1676363448241</v>
      </c>
      <c r="G85">
        <f t="shared" si="9"/>
        <v>0.42182427531464994</v>
      </c>
      <c r="H85">
        <f t="shared" si="10"/>
        <v>136.32473103908879</v>
      </c>
    </row>
    <row r="86" spans="1:8" x14ac:dyDescent="0.25">
      <c r="A86">
        <f t="shared" si="6"/>
        <v>20.75</v>
      </c>
      <c r="B86">
        <f>MIN((F85-$K$5*B84+$K$6*B85)/$K$7,2*$K$1*Gearing!$A$7+B84)</f>
        <v>694.16858148666222</v>
      </c>
      <c r="C86">
        <f t="shared" si="11"/>
        <v>61.425259627765854</v>
      </c>
      <c r="D86">
        <f t="shared" si="7"/>
        <v>1.5391984722937195</v>
      </c>
      <c r="E86">
        <f>MIN(VLOOKUP(C85,Gearing!$A$2:$F$7,2,TRUE)+1,5)</f>
        <v>3</v>
      </c>
      <c r="F86">
        <f>Misc!$B$4*Misc!$B$5*VLOOKUP(E86,Gearing!$B$2:$F$7,5,FALSE)/Misc!$B$2</f>
        <v>4937.2429197214451</v>
      </c>
      <c r="G86">
        <f t="shared" si="9"/>
        <v>0.43133635909206619</v>
      </c>
      <c r="H86">
        <f t="shared" si="10"/>
        <v>137.40439251021354</v>
      </c>
    </row>
    <row r="87" spans="1:8" x14ac:dyDescent="0.25">
      <c r="A87">
        <f t="shared" si="6"/>
        <v>21</v>
      </c>
      <c r="B87">
        <f>MIN((F86-$K$5*B85+$K$6*B86)/$K$7,2*$K$1*Gearing!$A$7+B85)</f>
        <v>709.57299634586286</v>
      </c>
      <c r="C87">
        <f t="shared" si="11"/>
        <v>61.810056356399855</v>
      </c>
      <c r="D87">
        <f t="shared" si="7"/>
        <v>1.5391753567782871</v>
      </c>
      <c r="E87">
        <f>MIN(VLOOKUP(C86,Gearing!$A$2:$F$7,2,TRUE)+1,5)</f>
        <v>3</v>
      </c>
      <c r="F87">
        <f>Misc!$B$4*Misc!$B$5*VLOOKUP(E87,Gearing!$B$2:$F$7,5,FALSE)/Misc!$B$2</f>
        <v>4937.2429197214451</v>
      </c>
      <c r="G87">
        <f t="shared" si="9"/>
        <v>0.44090821871884622</v>
      </c>
      <c r="H87">
        <f t="shared" si="10"/>
        <v>138.26515827755873</v>
      </c>
    </row>
    <row r="88" spans="1:8" x14ac:dyDescent="0.25">
      <c r="A88">
        <f t="shared" si="6"/>
        <v>21.25</v>
      </c>
      <c r="B88">
        <f>MIN((F87-$K$5*B86+$K$6*B87)/$K$7,2*$K$1*Gearing!$A$7+B86)</f>
        <v>725.07360966486215</v>
      </c>
      <c r="C88">
        <f t="shared" si="11"/>
        <v>62.194847306197516</v>
      </c>
      <c r="D88">
        <f t="shared" si="7"/>
        <v>1.5391522416030057</v>
      </c>
      <c r="E88">
        <f>MIN(VLOOKUP(C87,Gearing!$A$2:$F$7,2,TRUE)+1,5)</f>
        <v>3</v>
      </c>
      <c r="F88">
        <f>Misc!$B$4*Misc!$B$5*VLOOKUP(E88,Gearing!$B$2:$F$7,5,FALSE)/Misc!$B$2</f>
        <v>4937.2429197214451</v>
      </c>
      <c r="G88">
        <f t="shared" si="9"/>
        <v>0.45053985329728269</v>
      </c>
      <c r="H88">
        <f t="shared" si="10"/>
        <v>139.12591111801521</v>
      </c>
    </row>
    <row r="89" spans="1:8" x14ac:dyDescent="0.25">
      <c r="A89">
        <f t="shared" si="6"/>
        <v>21.5</v>
      </c>
      <c r="B89">
        <f>MIN((F88-$K$5*B87+$K$6*B88)/$K$7,2*$K$1*Gearing!$A$7+B87)</f>
        <v>740.67041999896162</v>
      </c>
      <c r="C89">
        <f t="shared" si="11"/>
        <v>62.579632477244559</v>
      </c>
      <c r="D89">
        <f t="shared" si="7"/>
        <v>1.5391291267733322</v>
      </c>
      <c r="E89">
        <f>MIN(VLOOKUP(C88,Gearing!$A$2:$F$7,2,TRUE)+1,5)</f>
        <v>3</v>
      </c>
      <c r="F89">
        <f>Misc!$B$4*Misc!$B$5*VLOOKUP(E89,Gearing!$B$2:$F$7,5,FALSE)/Misc!$B$2</f>
        <v>4937.2429197214451</v>
      </c>
      <c r="G89">
        <f t="shared" si="9"/>
        <v>0.46023126192968167</v>
      </c>
      <c r="H89">
        <f t="shared" si="10"/>
        <v>139.9866510317747</v>
      </c>
    </row>
    <row r="90" spans="1:8" x14ac:dyDescent="0.25">
      <c r="A90">
        <f t="shared" si="6"/>
        <v>21.75</v>
      </c>
      <c r="B90">
        <f>MIN((F89-$K$5*B88+$K$6*B89)/$K$7,2*$K$1*Gearing!$A$7+B88)</f>
        <v>756.36342590348443</v>
      </c>
      <c r="C90">
        <f t="shared" si="11"/>
        <v>62.964411869628293</v>
      </c>
      <c r="D90">
        <f t="shared" si="7"/>
        <v>1.5391060122965428</v>
      </c>
      <c r="E90">
        <f>MIN(VLOOKUP(C89,Gearing!$A$2:$F$7,2,TRUE)+1,5)</f>
        <v>3</v>
      </c>
      <c r="F90">
        <f>Misc!$B$4*Misc!$B$5*VLOOKUP(E90,Gearing!$B$2:$F$7,5,FALSE)/Misc!$B$2</f>
        <v>4937.2429197214451</v>
      </c>
      <c r="G90">
        <f t="shared" si="9"/>
        <v>0.46998244371836256</v>
      </c>
      <c r="H90">
        <f t="shared" si="10"/>
        <v>140.8473780190325</v>
      </c>
    </row>
    <row r="91" spans="1:8" x14ac:dyDescent="0.25">
      <c r="A91">
        <f t="shared" si="6"/>
        <v>22</v>
      </c>
      <c r="B91">
        <f>MIN((F90-$K$5*B89+$K$6*B90)/$K$7,2*$K$1*Gearing!$A$7+B89)</f>
        <v>772.15262593377577</v>
      </c>
      <c r="C91">
        <f t="shared" si="11"/>
        <v>63.349185483435576</v>
      </c>
      <c r="D91">
        <f t="shared" si="7"/>
        <v>1.5390828981617233</v>
      </c>
      <c r="E91">
        <f>MIN(VLOOKUP(C90,Gearing!$A$2:$F$7,2,TRUE)+1,5)</f>
        <v>3</v>
      </c>
      <c r="F91">
        <f>Misc!$B$4*Misc!$B$5*VLOOKUP(E91,Gearing!$B$2:$F$7,5,FALSE)/Misc!$B$2</f>
        <v>4937.2429197214451</v>
      </c>
      <c r="G91">
        <f t="shared" si="9"/>
        <v>0.47979339776565844</v>
      </c>
      <c r="H91">
        <f t="shared" si="10"/>
        <v>141.70809207998295</v>
      </c>
    </row>
    <row r="92" spans="1:8" x14ac:dyDescent="0.25">
      <c r="A92">
        <f t="shared" si="6"/>
        <v>22.25</v>
      </c>
      <c r="B92">
        <f>MIN((F91-$K$5*B90+$K$6*B91)/$K$7,2*$K$1*Gearing!$A$7+B90)</f>
        <v>788.03801864520221</v>
      </c>
      <c r="C92">
        <f t="shared" si="11"/>
        <v>63.733953318753038</v>
      </c>
      <c r="D92">
        <f t="shared" si="7"/>
        <v>1.5390597843779688</v>
      </c>
      <c r="E92">
        <f>MIN(VLOOKUP(C91,Gearing!$A$2:$F$7,2,TRUE)+1,5)</f>
        <v>3</v>
      </c>
      <c r="F92">
        <f>Misc!$B$4*Misc!$B$5*VLOOKUP(E92,Gearing!$B$2:$F$7,5,FALSE)/Misc!$B$2</f>
        <v>4937.2429197214451</v>
      </c>
      <c r="G92">
        <f t="shared" si="9"/>
        <v>0.48966412317391572</v>
      </c>
      <c r="H92">
        <f t="shared" si="10"/>
        <v>142.56879321481978</v>
      </c>
    </row>
    <row r="93" spans="1:8" x14ac:dyDescent="0.25">
      <c r="A93">
        <f t="shared" si="6"/>
        <v>22.5</v>
      </c>
      <c r="B93">
        <f>MIN((F92-$K$5*B91+$K$6*B92)/$K$7,2*$K$1*Gearing!$A$7+B91)</f>
        <v>804.01960259315229</v>
      </c>
      <c r="C93">
        <f t="shared" si="11"/>
        <v>64.118715375667307</v>
      </c>
      <c r="D93">
        <f t="shared" si="7"/>
        <v>1.5390366709361842</v>
      </c>
      <c r="E93">
        <f>MIN(VLOOKUP(C92,Gearing!$A$2:$F$7,2,TRUE)+1,5)</f>
        <v>3</v>
      </c>
      <c r="F93">
        <f>Misc!$B$4*Misc!$B$5*VLOOKUP(E93,Gearing!$B$2:$F$7,5,FALSE)/Misc!$B$2</f>
        <v>4937.2429197214451</v>
      </c>
      <c r="G93">
        <f t="shared" si="9"/>
        <v>0.49959461904549446</v>
      </c>
      <c r="H93">
        <f t="shared" si="10"/>
        <v>143.42948142373683</v>
      </c>
    </row>
    <row r="94" spans="1:8" x14ac:dyDescent="0.25">
      <c r="A94">
        <f t="shared" si="6"/>
        <v>22.75</v>
      </c>
      <c r="B94">
        <f>MIN((F93-$K$5*B92+$K$6*B93)/$K$7,2*$K$1*Gearing!$A$7+B92)</f>
        <v>820.09737633303587</v>
      </c>
      <c r="C94">
        <f t="shared" si="11"/>
        <v>64.503471654265468</v>
      </c>
      <c r="D94">
        <f t="shared" si="7"/>
        <v>1.5390135578491027</v>
      </c>
      <c r="E94">
        <f>MIN(VLOOKUP(C93,Gearing!$A$2:$F$7,2,TRUE)+1,5)</f>
        <v>3</v>
      </c>
      <c r="F94">
        <f>Misc!$B$4*Misc!$B$5*VLOOKUP(E94,Gearing!$B$2:$F$7,5,FALSE)/Misc!$B$2</f>
        <v>4937.2429197214451</v>
      </c>
      <c r="G94">
        <f t="shared" si="9"/>
        <v>0.50958488448276806</v>
      </c>
      <c r="H94">
        <f t="shared" si="10"/>
        <v>144.29015670692883</v>
      </c>
    </row>
    <row r="95" spans="1:8" x14ac:dyDescent="0.25">
      <c r="A95">
        <f t="shared" si="6"/>
        <v>23</v>
      </c>
      <c r="B95">
        <f>MIN((F94-$K$5*B93+$K$6*B94)/$K$7,2*$K$1*Gearing!$A$7+B93)</f>
        <v>836.27133842028502</v>
      </c>
      <c r="C95">
        <f t="shared" si="11"/>
        <v>64.888222154634605</v>
      </c>
      <c r="D95">
        <f t="shared" si="7"/>
        <v>1.5389904451039911</v>
      </c>
      <c r="E95">
        <f>MIN(VLOOKUP(C94,Gearing!$A$2:$F$7,2,TRUE)+1,5)</f>
        <v>3</v>
      </c>
      <c r="F95">
        <f>Misc!$B$4*Misc!$B$5*VLOOKUP(E95,Gearing!$B$2:$F$7,5,FALSE)/Misc!$B$2</f>
        <v>4937.2429197214451</v>
      </c>
      <c r="G95">
        <f t="shared" si="9"/>
        <v>0.5196349185881235</v>
      </c>
      <c r="H95">
        <f t="shared" si="10"/>
        <v>145.15081906459065</v>
      </c>
    </row>
    <row r="96" spans="1:8" x14ac:dyDescent="0.25">
      <c r="A96">
        <f t="shared" si="6"/>
        <v>23.25</v>
      </c>
      <c r="B96">
        <f>MIN((F95-$K$5*B94+$K$6*B95)/$K$7,2*$K$1*Gearing!$A$7+B94)</f>
        <v>852.54148741035317</v>
      </c>
      <c r="C96">
        <f t="shared" si="11"/>
        <v>65.272966876860892</v>
      </c>
      <c r="D96">
        <f t="shared" si="7"/>
        <v>1.5389673327063065</v>
      </c>
      <c r="E96">
        <f>MIN(VLOOKUP(C95,Gearing!$A$2:$F$7,2,TRUE)+1,5)</f>
        <v>3</v>
      </c>
      <c r="F96">
        <f>Misc!$B$4*Misc!$B$5*VLOOKUP(E96,Gearing!$B$2:$F$7,5,FALSE)/Misc!$B$2</f>
        <v>4937.2429197214451</v>
      </c>
      <c r="G96">
        <f t="shared" si="9"/>
        <v>0.52974472046396115</v>
      </c>
      <c r="H96">
        <f t="shared" si="10"/>
        <v>146.01146849691503</v>
      </c>
    </row>
    <row r="97" spans="1:8" x14ac:dyDescent="0.25">
      <c r="A97">
        <f t="shared" ref="A97:A160" si="12">A96+$K$1</f>
        <v>23.5</v>
      </c>
      <c r="B97">
        <f>MIN((F96-$K$5*B95+$K$6*B96)/$K$7,2*$K$1*Gearing!$A$7+B95)</f>
        <v>868.90782185871547</v>
      </c>
      <c r="C97">
        <f t="shared" si="11"/>
        <v>65.657705821031414</v>
      </c>
      <c r="D97">
        <f t="shared" si="7"/>
        <v>1.5389442206578678</v>
      </c>
      <c r="E97">
        <f>MIN(VLOOKUP(C96,Gearing!$A$2:$F$7,2,TRUE)+1,5)</f>
        <v>3</v>
      </c>
      <c r="F97">
        <f>Misc!$B$4*Misc!$B$5*VLOOKUP(E97,Gearing!$B$2:$F$7,5,FALSE)/Misc!$B$2</f>
        <v>4937.2429197214451</v>
      </c>
      <c r="G97">
        <f t="shared" si="9"/>
        <v>0.53991428921269502</v>
      </c>
      <c r="H97">
        <f t="shared" si="10"/>
        <v>146.87210500409677</v>
      </c>
    </row>
    <row r="98" spans="1:8" x14ac:dyDescent="0.25">
      <c r="A98">
        <f t="shared" si="12"/>
        <v>23.75</v>
      </c>
      <c r="B98">
        <f>MIN((F97-$K$5*B96+$K$6*B97)/$K$7,2*$K$1*Gearing!$A$7+B96)</f>
        <v>885.37034032086888</v>
      </c>
      <c r="C98">
        <f t="shared" si="11"/>
        <v>66.042438987232799</v>
      </c>
      <c r="D98">
        <f t="shared" ref="D98:D129" si="13">(B99-2*B98+B97)/$K$1^2</f>
        <v>1.5389211089532182</v>
      </c>
      <c r="E98">
        <f>MIN(VLOOKUP(C97,Gearing!$A$2:$F$7,2,TRUE)+1,5)</f>
        <v>3</v>
      </c>
      <c r="F98">
        <f>Misc!$B$4*Misc!$B$5*VLOOKUP(E98,Gearing!$B$2:$F$7,5,FALSE)/Misc!$B$2</f>
        <v>4937.2429197214451</v>
      </c>
      <c r="G98">
        <f t="shared" si="9"/>
        <v>0.55014362393675242</v>
      </c>
      <c r="H98">
        <f t="shared" si="10"/>
        <v>147.73272858632964</v>
      </c>
    </row>
    <row r="99" spans="1:8" x14ac:dyDescent="0.25">
      <c r="A99">
        <f t="shared" si="12"/>
        <v>24</v>
      </c>
      <c r="B99">
        <f>MIN((F98-$K$5*B97+$K$6*B98)/$K$7,2*$K$1*Gearing!$A$7+B97)</f>
        <v>901.92904135233186</v>
      </c>
      <c r="C99">
        <f t="shared" si="11"/>
        <v>66.427166375551678</v>
      </c>
      <c r="D99">
        <f t="shared" si="13"/>
        <v>1.5388979975978145</v>
      </c>
      <c r="E99">
        <f>MIN(VLOOKUP(C98,Gearing!$A$2:$F$7,2,TRUE)+1,5)</f>
        <v>3</v>
      </c>
      <c r="F99">
        <f>Misc!$B$4*Misc!$B$5*VLOOKUP(E99,Gearing!$B$2:$F$7,5,FALSE)/Misc!$B$2</f>
        <v>4937.2429197214451</v>
      </c>
      <c r="G99">
        <f t="shared" si="9"/>
        <v>0.56043272373857411</v>
      </c>
      <c r="H99">
        <f t="shared" si="10"/>
        <v>148.59333924380743</v>
      </c>
    </row>
    <row r="100" spans="1:8" x14ac:dyDescent="0.25">
      <c r="A100">
        <f t="shared" si="12"/>
        <v>24.25</v>
      </c>
      <c r="B100">
        <f>MIN((F99-$K$5*B98+$K$6*B99)/$K$7,2*$K$1*Gearing!$A$7+B98)</f>
        <v>918.58392350864472</v>
      </c>
      <c r="C100">
        <f t="shared" si="11"/>
        <v>66.811887986074908</v>
      </c>
      <c r="D100">
        <f t="shared" si="13"/>
        <v>1.5388748865880189</v>
      </c>
      <c r="E100">
        <f>MIN(VLOOKUP(C99,Gearing!$A$2:$F$7,2,TRUE)+1,5)</f>
        <v>3</v>
      </c>
      <c r="F100">
        <f>Misc!$B$4*Misc!$B$5*VLOOKUP(E100,Gearing!$B$2:$F$7,5,FALSE)/Misc!$B$2</f>
        <v>4937.2429197214451</v>
      </c>
      <c r="G100">
        <f t="shared" si="9"/>
        <v>0.5707815877206146</v>
      </c>
      <c r="H100">
        <f t="shared" si="10"/>
        <v>149.45393697672446</v>
      </c>
    </row>
    <row r="101" spans="1:8" x14ac:dyDescent="0.25">
      <c r="A101">
        <f t="shared" si="12"/>
        <v>24.5</v>
      </c>
      <c r="B101">
        <f>MIN((F100-$K$5*B99+$K$6*B100)/$K$7,2*$K$1*Gearing!$A$7+B99)</f>
        <v>935.33498534536932</v>
      </c>
      <c r="C101">
        <f t="shared" si="11"/>
        <v>67.196603818889571</v>
      </c>
      <c r="D101">
        <f t="shared" si="13"/>
        <v>1.5388517759292881</v>
      </c>
      <c r="E101">
        <f>MIN(VLOOKUP(C100,Gearing!$A$2:$F$7,2,TRUE)+1,5)</f>
        <v>3</v>
      </c>
      <c r="F101">
        <f>Misc!$B$4*Misc!$B$5*VLOOKUP(E101,Gearing!$B$2:$F$7,5,FALSE)/Misc!$B$2</f>
        <v>4937.2429197214451</v>
      </c>
      <c r="G101">
        <f t="shared" si="9"/>
        <v>0.5811902149853414</v>
      </c>
      <c r="H101">
        <f t="shared" si="10"/>
        <v>150.31452178527553</v>
      </c>
    </row>
    <row r="102" spans="1:8" x14ac:dyDescent="0.25">
      <c r="A102">
        <f t="shared" si="12"/>
        <v>24.75</v>
      </c>
      <c r="B102">
        <f>MIN((F101-$K$5*B100+$K$6*B101)/$K$7,2*$K$1*Gearing!$A$7+B100)</f>
        <v>952.1822254180895</v>
      </c>
      <c r="C102">
        <f t="shared" si="11"/>
        <v>67.581313874082525</v>
      </c>
      <c r="D102">
        <f t="shared" si="13"/>
        <v>1.5388286656143464</v>
      </c>
      <c r="E102">
        <f>MIN(VLOOKUP(C101,Gearing!$A$2:$F$7,2,TRUE)+1,5)</f>
        <v>3</v>
      </c>
      <c r="F102">
        <f>Misc!$B$4*Misc!$B$5*VLOOKUP(E102,Gearing!$B$2:$F$7,5,FALSE)/Misc!$B$2</f>
        <v>4937.2429197214451</v>
      </c>
      <c r="G102">
        <f t="shared" si="9"/>
        <v>0.59165860463523612</v>
      </c>
      <c r="H102">
        <f t="shared" si="10"/>
        <v>151.1750936696549</v>
      </c>
    </row>
    <row r="103" spans="1:8" x14ac:dyDescent="0.25">
      <c r="A103">
        <f t="shared" si="12"/>
        <v>25</v>
      </c>
      <c r="B103">
        <f>MIN((F102-$K$5*B101+$K$6*B102)/$K$7,2*$K$1*Gearing!$A$7+B101)</f>
        <v>969.12564228241058</v>
      </c>
      <c r="C103">
        <f t="shared" si="11"/>
        <v>67.966018151739945</v>
      </c>
      <c r="D103">
        <f t="shared" si="13"/>
        <v>1.5388055556450126</v>
      </c>
      <c r="E103">
        <f>MIN(VLOOKUP(C102,Gearing!$A$2:$F$7,2,TRUE)+1,5)</f>
        <v>3</v>
      </c>
      <c r="F103">
        <f>Misc!$B$4*Misc!$B$5*VLOOKUP(E103,Gearing!$B$2:$F$7,5,FALSE)/Misc!$B$2</f>
        <v>4937.2429197214451</v>
      </c>
      <c r="G103">
        <f t="shared" si="9"/>
        <v>0.60218675577279346</v>
      </c>
      <c r="H103">
        <f t="shared" si="10"/>
        <v>152.03565263005535</v>
      </c>
    </row>
    <row r="104" spans="1:8" x14ac:dyDescent="0.25">
      <c r="A104">
        <f t="shared" si="12"/>
        <v>25.25</v>
      </c>
      <c r="B104">
        <f>MIN((F103-$K$5*B102+$K$6*B103)/$K$7,2*$K$1*Gearing!$A$7+B102)</f>
        <v>986.16523449395947</v>
      </c>
      <c r="C104">
        <f t="shared" si="11"/>
        <v>68.350716651948687</v>
      </c>
      <c r="D104">
        <f t="shared" si="13"/>
        <v>1.5387824460249249</v>
      </c>
      <c r="E104">
        <f>MIN(VLOOKUP(C103,Gearing!$A$2:$F$7,2,TRUE)+1,5)</f>
        <v>3</v>
      </c>
      <c r="F104">
        <f>Misc!$B$4*Misc!$B$5*VLOOKUP(E104,Gearing!$B$2:$F$7,5,FALSE)/Misc!$B$2</f>
        <v>4937.2429197214451</v>
      </c>
      <c r="G104">
        <f t="shared" si="9"/>
        <v>0.61277466750052167</v>
      </c>
      <c r="H104">
        <f t="shared" si="10"/>
        <v>152.89619866667118</v>
      </c>
    </row>
    <row r="105" spans="1:8" x14ac:dyDescent="0.25">
      <c r="A105">
        <f t="shared" si="12"/>
        <v>25.5</v>
      </c>
      <c r="B105">
        <f>MIN((F104-$K$5*B103+$K$6*B104)/$K$7,2*$K$1*Gearing!$A$7+B103)</f>
        <v>1003.3010006083849</v>
      </c>
      <c r="C105">
        <f t="shared" si="11"/>
        <v>68.735409374795836</v>
      </c>
      <c r="D105">
        <f t="shared" si="13"/>
        <v>1.5387593367522641</v>
      </c>
      <c r="E105">
        <f>MIN(VLOOKUP(C104,Gearing!$A$2:$F$7,2,TRUE)+1,5)</f>
        <v>3</v>
      </c>
      <c r="F105">
        <f>Misc!$B$4*Misc!$B$5*VLOOKUP(E105,Gearing!$B$2:$F$7,5,FALSE)/Misc!$B$2</f>
        <v>4937.2429197214451</v>
      </c>
      <c r="G105">
        <f t="shared" si="9"/>
        <v>0.62342233892094234</v>
      </c>
      <c r="H105">
        <f t="shared" si="10"/>
        <v>153.75673177969719</v>
      </c>
    </row>
    <row r="106" spans="1:8" x14ac:dyDescent="0.25">
      <c r="A106">
        <f t="shared" si="12"/>
        <v>25.75</v>
      </c>
      <c r="B106">
        <f>MIN((F105-$K$5*B104+$K$6*B105)/$K$7,2*$K$1*Gearing!$A$7+B104)</f>
        <v>1020.5329391813574</v>
      </c>
      <c r="C106">
        <f t="shared" si="11"/>
        <v>69.12009632036802</v>
      </c>
      <c r="D106">
        <f t="shared" si="13"/>
        <v>1.5387362278252112</v>
      </c>
      <c r="E106">
        <f>MIN(VLOOKUP(C105,Gearing!$A$2:$F$7,2,TRUE)+1,5)</f>
        <v>3</v>
      </c>
      <c r="F106">
        <f>Misc!$B$4*Misc!$B$5*VLOOKUP(E106,Gearing!$B$2:$F$7,5,FALSE)/Misc!$B$2</f>
        <v>4937.2429197214451</v>
      </c>
      <c r="G106">
        <f t="shared" si="9"/>
        <v>0.63412976913659069</v>
      </c>
      <c r="H106">
        <f t="shared" si="10"/>
        <v>154.61725196932719</v>
      </c>
    </row>
    <row r="107" spans="1:8" x14ac:dyDescent="0.25">
      <c r="A107">
        <f t="shared" si="12"/>
        <v>26</v>
      </c>
      <c r="B107">
        <f>MIN((F106-$K$5*B105+$K$6*B106)/$K$7,2*$K$1*Gearing!$A$7+B105)</f>
        <v>1037.8610487685689</v>
      </c>
      <c r="C107">
        <f t="shared" si="11"/>
        <v>69.50477748875187</v>
      </c>
      <c r="D107">
        <f t="shared" si="13"/>
        <v>1.5387131192455854</v>
      </c>
      <c r="E107">
        <f>MIN(VLOOKUP(C106,Gearing!$A$2:$F$7,2,TRUE)+1,5)</f>
        <v>3</v>
      </c>
      <c r="F107">
        <f>Misc!$B$4*Misc!$B$5*VLOOKUP(E107,Gearing!$B$2:$F$7,5,FALSE)/Misc!$B$2</f>
        <v>4937.2429197214451</v>
      </c>
      <c r="G107">
        <f t="shared" si="9"/>
        <v>0.6448969572500155</v>
      </c>
      <c r="H107">
        <f t="shared" si="10"/>
        <v>155.47775923575489</v>
      </c>
    </row>
    <row r="108" spans="1:8" x14ac:dyDescent="0.25">
      <c r="A108">
        <f t="shared" si="12"/>
        <v>26.25</v>
      </c>
      <c r="B108">
        <f>MIN((F107-$K$5*B106+$K$6*B107)/$K$7,2*$K$1*Gearing!$A$7+B106)</f>
        <v>1055.2853279257333</v>
      </c>
      <c r="C108">
        <f t="shared" si="11"/>
        <v>69.889452880034241</v>
      </c>
      <c r="D108">
        <f t="shared" si="13"/>
        <v>1.5386900110133865</v>
      </c>
      <c r="E108">
        <f>MIN(VLOOKUP(C107,Gearing!$A$2:$F$7,2,TRUE)+1,5)</f>
        <v>3</v>
      </c>
      <c r="F108">
        <f>Misc!$B$4*Misc!$B$5*VLOOKUP(E108,Gearing!$B$2:$F$7,5,FALSE)/Misc!$B$2</f>
        <v>4937.2429197214451</v>
      </c>
      <c r="G108">
        <f t="shared" si="9"/>
        <v>0.65572390236377887</v>
      </c>
      <c r="H108">
        <f t="shared" si="10"/>
        <v>156.33825357917468</v>
      </c>
    </row>
    <row r="109" spans="1:8" x14ac:dyDescent="0.25">
      <c r="A109">
        <f t="shared" si="12"/>
        <v>26.5</v>
      </c>
      <c r="B109">
        <f>MIN((F108-$K$5*B107+$K$6*B108)/$K$7,2*$K$1*Gearing!$A$7+B107)</f>
        <v>1072.8057752085861</v>
      </c>
      <c r="C109">
        <f t="shared" si="11"/>
        <v>70.274122494302446</v>
      </c>
      <c r="D109">
        <f t="shared" si="13"/>
        <v>1.5386669031322526</v>
      </c>
      <c r="E109">
        <f>MIN(VLOOKUP(C108,Gearing!$A$2:$F$7,2,TRUE)+1,5)</f>
        <v>3</v>
      </c>
      <c r="F109">
        <f>Misc!$B$4*Misc!$B$5*VLOOKUP(E109,Gearing!$B$2:$F$7,5,FALSE)/Misc!$B$2</f>
        <v>4937.2429197214451</v>
      </c>
      <c r="G109">
        <f t="shared" si="9"/>
        <v>0.66661060358045643</v>
      </c>
      <c r="H109">
        <f t="shared" si="10"/>
        <v>157.19873499978178</v>
      </c>
    </row>
    <row r="110" spans="1:8" x14ac:dyDescent="0.25">
      <c r="A110">
        <f t="shared" si="12"/>
        <v>26.75</v>
      </c>
      <c r="B110">
        <f>MIN((F109-$K$5*B108+$K$6*B109)/$K$7,2*$K$1*Gearing!$A$7+B108)</f>
        <v>1090.4223891728846</v>
      </c>
      <c r="C110">
        <f t="shared" si="11"/>
        <v>70.658786331643114</v>
      </c>
      <c r="D110">
        <f t="shared" si="13"/>
        <v>1.5386437955930887</v>
      </c>
      <c r="E110">
        <f>MIN(VLOOKUP(C109,Gearing!$A$2:$F$7,2,TRUE)+1,5)</f>
        <v>3</v>
      </c>
      <c r="F110">
        <f>Misc!$B$4*Misc!$B$5*VLOOKUP(E110,Gearing!$B$2:$F$7,5,FALSE)/Misc!$B$2</f>
        <v>4937.2429197214451</v>
      </c>
      <c r="G110">
        <f t="shared" si="9"/>
        <v>0.67755706000263749</v>
      </c>
      <c r="H110">
        <f t="shared" si="10"/>
        <v>158.05920349777003</v>
      </c>
    </row>
    <row r="111" spans="1:8" x14ac:dyDescent="0.25">
      <c r="A111">
        <f t="shared" si="12"/>
        <v>27</v>
      </c>
      <c r="B111">
        <f>MIN((F110-$K$5*B109+$K$6*B110)/$K$7,2*$K$1*Gearing!$A$7+B109)</f>
        <v>1108.1351683744076</v>
      </c>
      <c r="C111">
        <f t="shared" si="11"/>
        <v>71.043444392142646</v>
      </c>
      <c r="D111">
        <f t="shared" si="13"/>
        <v>1.5386206884031708</v>
      </c>
      <c r="E111">
        <f>MIN(VLOOKUP(C110,Gearing!$A$2:$F$7,2,TRUE)+1,5)</f>
        <v>3</v>
      </c>
      <c r="F111">
        <f>Misc!$B$4*Misc!$B$5*VLOOKUP(E111,Gearing!$B$2:$F$7,5,FALSE)/Misc!$B$2</f>
        <v>4937.2429197214451</v>
      </c>
      <c r="G111">
        <f t="shared" si="9"/>
        <v>0.68856327073292445</v>
      </c>
      <c r="H111">
        <f t="shared" si="10"/>
        <v>158.9196590733327</v>
      </c>
    </row>
    <row r="112" spans="1:8" x14ac:dyDescent="0.25">
      <c r="A112">
        <f t="shared" si="12"/>
        <v>27.25</v>
      </c>
      <c r="B112">
        <f>MIN((F111-$K$5*B110+$K$6*B111)/$K$7,2*$K$1*Gearing!$A$7+B110)</f>
        <v>1125.9441113689559</v>
      </c>
      <c r="C112">
        <f t="shared" si="11"/>
        <v>71.4280966758879</v>
      </c>
      <c r="D112">
        <f t="shared" si="13"/>
        <v>1.5385975815588608</v>
      </c>
      <c r="E112">
        <f>MIN(VLOOKUP(C111,Gearing!$A$2:$F$7,2,TRUE)+1,5)</f>
        <v>3</v>
      </c>
      <c r="F112">
        <f>Misc!$B$4*Misc!$B$5*VLOOKUP(E112,Gearing!$B$2:$F$7,5,FALSE)/Misc!$B$2</f>
        <v>4937.2429197214451</v>
      </c>
      <c r="G112">
        <f t="shared" si="9"/>
        <v>0.69962923487393369</v>
      </c>
      <c r="H112">
        <f t="shared" si="10"/>
        <v>159.78010172666407</v>
      </c>
    </row>
    <row r="113" spans="1:8" x14ac:dyDescent="0.25">
      <c r="A113">
        <f t="shared" si="12"/>
        <v>27.5</v>
      </c>
      <c r="B113">
        <f>MIN((F112-$K$5*B111+$K$6*B112)/$K$7,2*$K$1*Gearing!$A$7+B111)</f>
        <v>1143.8492167123516</v>
      </c>
      <c r="C113">
        <f t="shared" si="11"/>
        <v>71.812743182965733</v>
      </c>
      <c r="D113">
        <f t="shared" si="13"/>
        <v>1.5385744750637969</v>
      </c>
      <c r="E113">
        <f>MIN(VLOOKUP(C112,Gearing!$A$2:$F$7,2,TRUE)+1,5)</f>
        <v>3</v>
      </c>
      <c r="F113">
        <f>Misc!$B$4*Misc!$B$5*VLOOKUP(E113,Gearing!$B$2:$F$7,5,FALSE)/Misc!$B$2</f>
        <v>4937.2429197214451</v>
      </c>
      <c r="G113">
        <f t="shared" si="9"/>
        <v>0.71075495152829449</v>
      </c>
      <c r="H113">
        <f t="shared" si="10"/>
        <v>160.64053145795842</v>
      </c>
    </row>
    <row r="114" spans="1:8" x14ac:dyDescent="0.25">
      <c r="A114">
        <f t="shared" si="12"/>
        <v>27.75</v>
      </c>
      <c r="B114">
        <f>MIN((F113-$K$5*B112+$K$6*B113)/$K$7,2*$K$1*Gearing!$A$7+B112)</f>
        <v>1161.8504829604387</v>
      </c>
      <c r="C114">
        <f t="shared" si="11"/>
        <v>72.19738391346209</v>
      </c>
      <c r="D114">
        <f t="shared" si="13"/>
        <v>1.5385513689070649</v>
      </c>
      <c r="E114">
        <f>MIN(VLOOKUP(C113,Gearing!$A$2:$F$7,2,TRUE)+1,5)</f>
        <v>3</v>
      </c>
      <c r="F114">
        <f>Misc!$B$4*Misc!$B$5*VLOOKUP(E114,Gearing!$B$2:$F$7,5,FALSE)/Misc!$B$2</f>
        <v>4937.2429197214451</v>
      </c>
      <c r="G114">
        <f t="shared" si="9"/>
        <v>0.72194041979865009</v>
      </c>
      <c r="H114">
        <f t="shared" si="10"/>
        <v>161.50094826740803</v>
      </c>
    </row>
    <row r="115" spans="1:8" x14ac:dyDescent="0.25">
      <c r="A115">
        <f t="shared" si="12"/>
        <v>28</v>
      </c>
      <c r="B115">
        <f>MIN((F114-$K$5*B113+$K$6*B114)/$K$7,2*$K$1*Gearing!$A$7+B113)</f>
        <v>1179.9479086690826</v>
      </c>
      <c r="C115">
        <f t="shared" si="11"/>
        <v>72.58201886746383</v>
      </c>
      <c r="D115">
        <f t="shared" si="13"/>
        <v>1.5385282631068549</v>
      </c>
      <c r="E115">
        <f>MIN(VLOOKUP(C114,Gearing!$A$2:$F$7,2,TRUE)+1,5)</f>
        <v>3</v>
      </c>
      <c r="F115">
        <f>Misc!$B$4*Misc!$B$5*VLOOKUP(E115,Gearing!$B$2:$F$7,5,FALSE)/Misc!$B$2</f>
        <v>4937.2429197214451</v>
      </c>
      <c r="G115">
        <f t="shared" si="9"/>
        <v>0.73318563878765675</v>
      </c>
      <c r="H115">
        <f t="shared" si="10"/>
        <v>162.36135215520721</v>
      </c>
    </row>
    <row r="116" spans="1:8" x14ac:dyDescent="0.25">
      <c r="A116">
        <f t="shared" si="12"/>
        <v>28.25</v>
      </c>
      <c r="B116">
        <f>MIN((F115-$K$5*B114+$K$6*B115)/$K$7,2*$K$1*Gearing!$A$7+B114)</f>
        <v>1198.1414923941707</v>
      </c>
      <c r="C116">
        <f t="shared" si="11"/>
        <v>72.966648045058719</v>
      </c>
      <c r="D116">
        <f t="shared" si="13"/>
        <v>1.5385051576522528</v>
      </c>
      <c r="E116">
        <f>MIN(VLOOKUP(C115,Gearing!$A$2:$F$7,2,TRUE)+1,5)</f>
        <v>3</v>
      </c>
      <c r="F116">
        <f>Misc!$B$4*Misc!$B$5*VLOOKUP(E116,Gearing!$B$2:$F$7,5,FALSE)/Misc!$B$2</f>
        <v>4937.2429197214451</v>
      </c>
      <c r="G116">
        <f t="shared" si="9"/>
        <v>0.74449060759798447</v>
      </c>
      <c r="H116">
        <f t="shared" si="10"/>
        <v>163.22174312155227</v>
      </c>
    </row>
    <row r="117" spans="1:8" x14ac:dyDescent="0.25">
      <c r="A117">
        <f t="shared" si="12"/>
        <v>28.5</v>
      </c>
      <c r="B117">
        <f>MIN((F116-$K$5*B115+$K$6*B116)/$K$7,2*$K$1*Gearing!$A$7+B115)</f>
        <v>1216.431232691612</v>
      </c>
      <c r="C117">
        <f t="shared" si="11"/>
        <v>73.351271446333158</v>
      </c>
      <c r="D117">
        <f t="shared" si="13"/>
        <v>1.5384820525432588</v>
      </c>
      <c r="E117">
        <f>MIN(VLOOKUP(C116,Gearing!$A$2:$F$7,2,TRUE)+1,5)</f>
        <v>3</v>
      </c>
      <c r="F117">
        <f>Misc!$B$4*Misc!$B$5*VLOOKUP(E117,Gearing!$B$2:$F$7,5,FALSE)/Misc!$B$2</f>
        <v>4937.2429197214451</v>
      </c>
      <c r="G117">
        <f t="shared" si="9"/>
        <v>0.7558553253323167</v>
      </c>
      <c r="H117">
        <f t="shared" si="10"/>
        <v>164.08212116663645</v>
      </c>
    </row>
    <row r="118" spans="1:8" x14ac:dyDescent="0.25">
      <c r="A118">
        <f t="shared" si="12"/>
        <v>28.75</v>
      </c>
      <c r="B118">
        <f>MIN((F117-$K$5*B116+$K$6*B117)/$K$7,2*$K$1*Gearing!$A$7+B116)</f>
        <v>1234.8171281173372</v>
      </c>
      <c r="C118">
        <f t="shared" si="11"/>
        <v>73.735889071373549</v>
      </c>
      <c r="D118">
        <f t="shared" si="13"/>
        <v>1.5384589477798727</v>
      </c>
      <c r="E118">
        <f>MIN(VLOOKUP(C117,Gearing!$A$2:$F$7,2,TRUE)+1,5)</f>
        <v>3</v>
      </c>
      <c r="F118">
        <f>Misc!$B$4*Misc!$B$5*VLOOKUP(E118,Gearing!$B$2:$F$7,5,FALSE)/Misc!$B$2</f>
        <v>4937.2429197214451</v>
      </c>
      <c r="G118">
        <f t="shared" si="9"/>
        <v>0.76727979109335065</v>
      </c>
      <c r="H118">
        <f t="shared" si="10"/>
        <v>164.94248629065308</v>
      </c>
    </row>
    <row r="119" spans="1:8" x14ac:dyDescent="0.25">
      <c r="A119">
        <f t="shared" si="12"/>
        <v>29</v>
      </c>
      <c r="B119">
        <f>MIN((F118-$K$5*B117+$K$6*B118)/$K$7,2*$K$1*Gearing!$A$7+B117)</f>
        <v>1253.2991772272987</v>
      </c>
      <c r="C119">
        <f t="shared" si="11"/>
        <v>74.12050092026675</v>
      </c>
      <c r="D119">
        <f t="shared" si="13"/>
        <v>1.5384358433657326</v>
      </c>
      <c r="E119">
        <f>MIN(VLOOKUP(C118,Gearing!$A$2:$F$7,2,TRUE)+1,5)</f>
        <v>3</v>
      </c>
      <c r="F119">
        <f>Misc!$B$4*Misc!$B$5*VLOOKUP(E119,Gearing!$B$2:$F$7,5,FALSE)/Misc!$B$2</f>
        <v>4937.2429197214451</v>
      </c>
      <c r="G119">
        <f t="shared" si="9"/>
        <v>0.77876400398379642</v>
      </c>
      <c r="H119">
        <f t="shared" si="10"/>
        <v>165.80283849379643</v>
      </c>
    </row>
    <row r="120" spans="1:8" x14ac:dyDescent="0.25">
      <c r="A120">
        <f t="shared" si="12"/>
        <v>29.25</v>
      </c>
      <c r="B120">
        <f>MIN((F119-$K$5*B118+$K$6*B119)/$K$7,2*$K$1*Gearing!$A$7+B118)</f>
        <v>1271.8773785774706</v>
      </c>
      <c r="C120">
        <f t="shared" si="11"/>
        <v>74.505106993099616</v>
      </c>
      <c r="D120">
        <f t="shared" si="13"/>
        <v>1.5384127392972005</v>
      </c>
      <c r="E120">
        <f>MIN(VLOOKUP(C119,Gearing!$A$2:$F$7,2,TRUE)+1,5)</f>
        <v>3</v>
      </c>
      <c r="F120">
        <f>Misc!$B$4*Misc!$B$5*VLOOKUP(E120,Gearing!$B$2:$F$7,5,FALSE)/Misc!$B$2</f>
        <v>4937.2429197214451</v>
      </c>
      <c r="G120">
        <f t="shared" si="9"/>
        <v>0.79030796310637796</v>
      </c>
      <c r="H120">
        <f t="shared" si="10"/>
        <v>166.66317777626077</v>
      </c>
    </row>
    <row r="121" spans="1:8" x14ac:dyDescent="0.25">
      <c r="A121">
        <f t="shared" si="12"/>
        <v>29.5</v>
      </c>
      <c r="B121">
        <f>MIN((F120-$K$5*B119+$K$6*B120)/$K$7,2*$K$1*Gearing!$A$7+B119)</f>
        <v>1290.5517307238486</v>
      </c>
      <c r="C121">
        <f t="shared" si="11"/>
        <v>74.889707289959006</v>
      </c>
      <c r="D121">
        <f t="shared" si="13"/>
        <v>1.5383896355779143</v>
      </c>
      <c r="E121">
        <f>MIN(VLOOKUP(C120,Gearing!$A$2:$F$7,2,TRUE)+1,5)</f>
        <v>3</v>
      </c>
      <c r="F121">
        <f>Misc!$B$4*Misc!$B$5*VLOOKUP(E121,Gearing!$B$2:$F$7,5,FALSE)/Misc!$B$2</f>
        <v>4937.2429197214451</v>
      </c>
      <c r="G121">
        <f t="shared" si="9"/>
        <v>0.80191166756383259</v>
      </c>
      <c r="H121">
        <f t="shared" si="10"/>
        <v>167.52350413824044</v>
      </c>
    </row>
    <row r="122" spans="1:8" x14ac:dyDescent="0.25">
      <c r="A122">
        <f t="shared" si="12"/>
        <v>29.75</v>
      </c>
      <c r="B122">
        <f>MIN((F121-$K$5*B120+$K$6*B121)/$K$7,2*$K$1*Gearing!$A$7+B120)</f>
        <v>1309.3222322224501</v>
      </c>
      <c r="C122">
        <f t="shared" si="11"/>
        <v>75.27430181093132</v>
      </c>
      <c r="D122">
        <f t="shared" si="13"/>
        <v>1.5383665322005982</v>
      </c>
      <c r="E122">
        <f>MIN(VLOOKUP(C121,Gearing!$A$2:$F$7,2,TRUE)+1,5)</f>
        <v>3</v>
      </c>
      <c r="F122">
        <f>Misc!$B$4*Misc!$B$5*VLOOKUP(E122,Gearing!$B$2:$F$7,5,FALSE)/Misc!$B$2</f>
        <v>4937.2429197214451</v>
      </c>
      <c r="G122">
        <f t="shared" si="9"/>
        <v>0.81357511645891134</v>
      </c>
      <c r="H122">
        <f t="shared" si="10"/>
        <v>168.38381757992869</v>
      </c>
    </row>
    <row r="123" spans="1:8" x14ac:dyDescent="0.25">
      <c r="A123">
        <f t="shared" si="12"/>
        <v>30</v>
      </c>
      <c r="B123">
        <f>MIN((F122-$K$5*B121+$K$6*B122)/$K$7,2*$K$1*Gearing!$A$7+B121)</f>
        <v>1328.1888816293142</v>
      </c>
      <c r="C123">
        <f t="shared" si="11"/>
        <v>75.658890556103415</v>
      </c>
      <c r="D123">
        <f t="shared" si="13"/>
        <v>1.538343429176166</v>
      </c>
      <c r="E123">
        <f>MIN(VLOOKUP(C122,Gearing!$A$2:$F$7,2,TRUE)+1,5)</f>
        <v>3</v>
      </c>
      <c r="F123">
        <f>Misc!$B$4*Misc!$B$5*VLOOKUP(E123,Gearing!$B$2:$F$7,5,FALSE)/Misc!$B$2</f>
        <v>4937.2429197214451</v>
      </c>
      <c r="G123">
        <f t="shared" si="9"/>
        <v>0.82529830889437827</v>
      </c>
      <c r="H123">
        <f t="shared" si="10"/>
        <v>169.2441181015198</v>
      </c>
    </row>
    <row r="124" spans="1:8" x14ac:dyDescent="0.25">
      <c r="A124">
        <f t="shared" si="12"/>
        <v>30.25</v>
      </c>
      <c r="B124">
        <f>MIN((F123-$K$5*B122+$K$6*B123)/$K$7,2*$K$1*Gearing!$A$7+B122)</f>
        <v>1347.1516775005018</v>
      </c>
      <c r="C124">
        <f t="shared" si="11"/>
        <v>76.043473525561694</v>
      </c>
      <c r="D124">
        <f t="shared" si="13"/>
        <v>1.5383203264900658</v>
      </c>
      <c r="E124">
        <f>MIN(VLOOKUP(C123,Gearing!$A$2:$F$7,2,TRUE)+1,5)</f>
        <v>3</v>
      </c>
      <c r="F124">
        <f>Misc!$B$4*Misc!$B$5*VLOOKUP(E124,Gearing!$B$2:$F$7,5,FALSE)/Misc!$B$2</f>
        <v>4937.2429197214451</v>
      </c>
      <c r="G124">
        <f t="shared" si="9"/>
        <v>0.8370812439730112</v>
      </c>
      <c r="H124">
        <f t="shared" si="10"/>
        <v>170.10440570320708</v>
      </c>
    </row>
    <row r="125" spans="1:8" x14ac:dyDescent="0.25">
      <c r="A125">
        <f t="shared" si="12"/>
        <v>30.5</v>
      </c>
      <c r="B125">
        <f>MIN((F124-$K$5*B123+$K$6*B124)/$K$7,2*$K$1*Gearing!$A$7+B123)</f>
        <v>1366.2106183920951</v>
      </c>
      <c r="C125">
        <f t="shared" si="11"/>
        <v>76.428050719393923</v>
      </c>
      <c r="D125">
        <f t="shared" si="13"/>
        <v>1.5382972241677635</v>
      </c>
      <c r="E125">
        <f>MIN(VLOOKUP(C124,Gearing!$A$2:$F$7,2,TRUE)+1,5)</f>
        <v>3</v>
      </c>
      <c r="F125">
        <f>Misc!$B$4*Misc!$B$5*VLOOKUP(E125,Gearing!$B$2:$F$7,5,FALSE)/Misc!$B$2</f>
        <v>4937.2429197214451</v>
      </c>
      <c r="G125">
        <f t="shared" si="9"/>
        <v>0.84892392079760148</v>
      </c>
      <c r="H125">
        <f t="shared" si="10"/>
        <v>170.96468038518682</v>
      </c>
    </row>
    <row r="126" spans="1:8" x14ac:dyDescent="0.25">
      <c r="A126">
        <f t="shared" si="12"/>
        <v>30.75</v>
      </c>
      <c r="B126">
        <f>MIN((F125-$K$5*B124+$K$6*B125)/$K$7,2*$K$1*Gearing!$A$7+B124)</f>
        <v>1385.3657028601988</v>
      </c>
      <c r="C126">
        <f t="shared" si="11"/>
        <v>76.812622137687413</v>
      </c>
      <c r="D126">
        <f t="shared" si="13"/>
        <v>1.5382741221801552</v>
      </c>
      <c r="E126">
        <f>MIN(VLOOKUP(C125,Gearing!$A$2:$F$7,2,TRUE)+1,5)</f>
        <v>3</v>
      </c>
      <c r="F126">
        <f>Misc!$B$4*Misc!$B$5*VLOOKUP(E126,Gearing!$B$2:$F$7,5,FALSE)/Misc!$B$2</f>
        <v>4937.2429197214451</v>
      </c>
      <c r="G126">
        <f t="shared" si="9"/>
        <v>0.86082633847095391</v>
      </c>
      <c r="H126">
        <f t="shared" si="10"/>
        <v>171.82494214765438</v>
      </c>
    </row>
    <row r="127" spans="1:8" x14ac:dyDescent="0.25">
      <c r="A127">
        <f t="shared" si="12"/>
        <v>31</v>
      </c>
      <c r="B127">
        <f>MIN((F126-$K$5*B125+$K$6*B126)/$K$7,2*$K$1*Gearing!$A$7+B125)</f>
        <v>1404.6169294609388</v>
      </c>
      <c r="C127">
        <f t="shared" si="11"/>
        <v>77.197187780527656</v>
      </c>
      <c r="D127">
        <f t="shared" si="13"/>
        <v>1.538251020541793</v>
      </c>
      <c r="E127">
        <f>MIN(VLOOKUP(C126,Gearing!$A$2:$F$7,2,TRUE)+1,5)</f>
        <v>3</v>
      </c>
      <c r="F127">
        <f>Misc!$B$4*Misc!$B$5*VLOOKUP(E127,Gearing!$B$2:$F$7,5,FALSE)/Misc!$B$2</f>
        <v>4937.2429197214451</v>
      </c>
      <c r="G127">
        <f t="shared" si="9"/>
        <v>0.87278849609588671</v>
      </c>
      <c r="H127">
        <f t="shared" si="10"/>
        <v>172.68519099080095</v>
      </c>
    </row>
    <row r="128" spans="1:8" x14ac:dyDescent="0.25">
      <c r="A128">
        <f t="shared" si="12"/>
        <v>31.25</v>
      </c>
      <c r="B128">
        <f>MIN((F127-$K$5*B126+$K$6*B127)/$K$7,2*$K$1*Gearing!$A$7+B126)</f>
        <v>1423.9642967504626</v>
      </c>
      <c r="C128">
        <f t="shared" si="11"/>
        <v>77.58174764800151</v>
      </c>
      <c r="D128">
        <f t="shared" si="13"/>
        <v>1.5382279192490387</v>
      </c>
      <c r="E128">
        <f>MIN(VLOOKUP(C127,Gearing!$A$2:$F$7,2,TRUE)+1,5)</f>
        <v>3</v>
      </c>
      <c r="F128">
        <f>Misc!$B$4*Misc!$B$5*VLOOKUP(E128,Gearing!$B$2:$F$7,5,FALSE)/Misc!$B$2</f>
        <v>4937.2429197214451</v>
      </c>
      <c r="G128">
        <f t="shared" si="9"/>
        <v>0.88481039277523188</v>
      </c>
      <c r="H128">
        <f t="shared" si="10"/>
        <v>173.54542691482084</v>
      </c>
    </row>
    <row r="129" spans="1:8" x14ac:dyDescent="0.25">
      <c r="A129">
        <f t="shared" si="12"/>
        <v>31.5</v>
      </c>
      <c r="B129">
        <f>MIN((F128-$K$5*B127+$K$6*B128)/$K$7,2*$K$1*Gearing!$A$7+B127)</f>
        <v>1443.4078032849395</v>
      </c>
      <c r="C129">
        <f t="shared" si="11"/>
        <v>77.966301740194467</v>
      </c>
      <c r="D129">
        <f t="shared" si="13"/>
        <v>1.5382048182946164</v>
      </c>
      <c r="E129">
        <f>MIN(VLOOKUP(C128,Gearing!$A$2:$F$7,2,TRUE)+1,5)</f>
        <v>3</v>
      </c>
      <c r="F129">
        <f>Misc!$B$4*Misc!$B$5*VLOOKUP(E129,Gearing!$B$2:$F$7,5,FALSE)/Misc!$B$2</f>
        <v>4937.2429197214451</v>
      </c>
      <c r="G129">
        <f t="shared" si="9"/>
        <v>0.89689202761183406</v>
      </c>
      <c r="H129">
        <f t="shared" si="10"/>
        <v>174.4056499199053</v>
      </c>
    </row>
    <row r="130" spans="1:8" x14ac:dyDescent="0.25">
      <c r="A130">
        <f t="shared" si="12"/>
        <v>31.75</v>
      </c>
      <c r="B130">
        <f>MIN((F129-$K$5*B128+$K$6*B129)/$K$7,2*$K$1*Gearing!$A$7+B128)</f>
        <v>1462.9474476205598</v>
      </c>
      <c r="C130">
        <f t="shared" si="11"/>
        <v>78.350850057193838</v>
      </c>
      <c r="D130">
        <f t="shared" ref="D130:D156" si="14">(B131-2*B130+B129)/$K$1^2</f>
        <v>1.5381817177003541</v>
      </c>
      <c r="E130">
        <f>MIN(VLOOKUP(C129,Gearing!$A$2:$F$7,2,TRUE)+1,5)</f>
        <v>3</v>
      </c>
      <c r="F130">
        <f>Misc!$B$4*Misc!$B$5*VLOOKUP(E130,Gearing!$B$2:$F$7,5,FALSE)/Misc!$B$2</f>
        <v>4937.2429197214451</v>
      </c>
      <c r="G130">
        <f t="shared" si="9"/>
        <v>0.9090333997085519</v>
      </c>
      <c r="H130">
        <f t="shared" si="10"/>
        <v>175.26586000624965</v>
      </c>
    </row>
    <row r="131" spans="1:8" x14ac:dyDescent="0.25">
      <c r="A131">
        <f t="shared" si="12"/>
        <v>32</v>
      </c>
      <c r="B131">
        <f>MIN((F130-$K$5*B129+$K$6*B130)/$K$7,2*$K$1*Gearing!$A$7+B129)</f>
        <v>1482.5832283135364</v>
      </c>
      <c r="C131">
        <f t="shared" si="11"/>
        <v>78.735392599087845</v>
      </c>
      <c r="D131">
        <f t="shared" si="14"/>
        <v>1.5381586174516997</v>
      </c>
      <c r="E131">
        <f>MIN(VLOOKUP(C130,Gearing!$A$2:$F$7,2,TRUE)+1,5)</f>
        <v>3</v>
      </c>
      <c r="F131">
        <f>Misc!$B$4*Misc!$B$5*VLOOKUP(E131,Gearing!$B$2:$F$7,5,FALSE)/Misc!$B$2</f>
        <v>4937.2429197214451</v>
      </c>
      <c r="G131">
        <f t="shared" ref="G131:G194" si="15">CONVERT(B131,$B$1,$G$1)</f>
        <v>0.92123450816825769</v>
      </c>
      <c r="H131">
        <f t="shared" ref="H131:H194" si="16">CONVERT(C131,$C$1,$H$1)</f>
        <v>176.1260571740512</v>
      </c>
    </row>
    <row r="132" spans="1:8" x14ac:dyDescent="0.25">
      <c r="A132">
        <f t="shared" si="12"/>
        <v>32.25</v>
      </c>
      <c r="B132">
        <f>MIN((F131-$K$5*B130+$K$6*B131)/$K$7,2*$K$1*Gearing!$A$7+B130)</f>
        <v>1502.3151439201038</v>
      </c>
      <c r="C132">
        <f t="shared" si="11"/>
        <v>79.119929365962435</v>
      </c>
      <c r="D132">
        <f t="shared" si="14"/>
        <v>1.5381355175450153</v>
      </c>
      <c r="E132">
        <f>MIN(VLOOKUP(C131,Gearing!$A$2:$F$7,2,TRUE)+1,5)</f>
        <v>3</v>
      </c>
      <c r="F132">
        <f>Misc!$B$4*Misc!$B$5*VLOOKUP(E132,Gearing!$B$2:$F$7,5,FALSE)/Misc!$B$2</f>
        <v>4937.2429197214451</v>
      </c>
      <c r="G132">
        <f t="shared" si="15"/>
        <v>0.93349535209383683</v>
      </c>
      <c r="H132">
        <f t="shared" si="16"/>
        <v>176.98624142350224</v>
      </c>
    </row>
    <row r="133" spans="1:8" x14ac:dyDescent="0.25">
      <c r="A133">
        <f t="shared" si="12"/>
        <v>32.5</v>
      </c>
      <c r="B133">
        <f>MIN((F132-$K$5*B131+$K$6*B132)/$K$7,2*$K$1*Gearing!$A$7+B131)</f>
        <v>1522.1431929965177</v>
      </c>
      <c r="C133">
        <f t="shared" ref="C133:C164" si="17">(B134-B132)/2/$K$1</f>
        <v>79.504460357904463</v>
      </c>
      <c r="D133">
        <f t="shared" si="14"/>
        <v>1.5381124179912149</v>
      </c>
      <c r="E133">
        <f>MIN(VLOOKUP(C132,Gearing!$A$2:$F$7,2,TRUE)+1,5)</f>
        <v>3</v>
      </c>
      <c r="F133">
        <f>Misc!$B$4*Misc!$B$5*VLOOKUP(E133,Gearing!$B$2:$F$7,5,FALSE)/Misc!$B$2</f>
        <v>4937.2429197214451</v>
      </c>
      <c r="G133">
        <f t="shared" si="15"/>
        <v>0.94581593058818847</v>
      </c>
      <c r="H133">
        <f t="shared" si="16"/>
        <v>177.84641275479703</v>
      </c>
    </row>
    <row r="134" spans="1:8" x14ac:dyDescent="0.25">
      <c r="A134">
        <f t="shared" si="12"/>
        <v>32.75</v>
      </c>
      <c r="B134">
        <f>MIN((F133-$K$5*B132+$K$6*B133)/$K$7,2*$K$1*Gearing!$A$7+B132)</f>
        <v>1542.067374099056</v>
      </c>
      <c r="C134">
        <f t="shared" si="17"/>
        <v>79.888985575000333</v>
      </c>
      <c r="D134">
        <f t="shared" si="14"/>
        <v>1.5380893187757465</v>
      </c>
      <c r="E134">
        <f>MIN(VLOOKUP(C133,Gearing!$A$2:$F$7,2,TRUE)+1,5)</f>
        <v>3</v>
      </c>
      <c r="F134">
        <f>Misc!$B$4*Misc!$B$5*VLOOKUP(E134,Gearing!$B$2:$F$7,5,FALSE)/Misc!$B$2</f>
        <v>4937.2429197214451</v>
      </c>
      <c r="G134">
        <f t="shared" si="15"/>
        <v>0.95819624275422532</v>
      </c>
      <c r="H134">
        <f t="shared" si="16"/>
        <v>178.70657116812887</v>
      </c>
    </row>
    <row r="135" spans="1:8" x14ac:dyDescent="0.25">
      <c r="A135">
        <f t="shared" si="12"/>
        <v>33</v>
      </c>
      <c r="B135">
        <f>MIN((F134-$K$5*B133+$K$6*B134)/$K$7,2*$K$1*Gearing!$A$7+B133)</f>
        <v>1562.0876857840178</v>
      </c>
      <c r="C135">
        <f t="shared" si="17"/>
        <v>80.273505017336902</v>
      </c>
      <c r="D135">
        <f t="shared" si="14"/>
        <v>1.5380662199168</v>
      </c>
      <c r="E135">
        <f>MIN(VLOOKUP(C134,Gearing!$A$2:$F$7,2,TRUE)+1,5)</f>
        <v>3</v>
      </c>
      <c r="F135">
        <f>Misc!$B$4*Misc!$B$5*VLOOKUP(E135,Gearing!$B$2:$F$7,5,FALSE)/Misc!$B$2</f>
        <v>4937.2429197214451</v>
      </c>
      <c r="G135">
        <f t="shared" si="15"/>
        <v>0.97063628769487309</v>
      </c>
      <c r="H135">
        <f t="shared" si="16"/>
        <v>179.56671666369206</v>
      </c>
    </row>
    <row r="136" spans="1:8" x14ac:dyDescent="0.25">
      <c r="A136">
        <f t="shared" si="12"/>
        <v>33.25</v>
      </c>
      <c r="B136">
        <f>MIN((F135-$K$5*B134+$K$6*B135)/$K$7,2*$K$1*Gearing!$A$7+B134)</f>
        <v>1582.2041266077244</v>
      </c>
      <c r="C136">
        <f t="shared" si="17"/>
        <v>80.658018685001025</v>
      </c>
      <c r="D136">
        <f t="shared" si="14"/>
        <v>1.5380431213961856</v>
      </c>
      <c r="E136">
        <f>MIN(VLOOKUP(C135,Gearing!$A$2:$F$7,2,TRUE)+1,5)</f>
        <v>3</v>
      </c>
      <c r="F136">
        <f>Misc!$B$4*Misc!$B$5*VLOOKUP(E136,Gearing!$B$2:$F$7,5,FALSE)/Misc!$B$2</f>
        <v>4937.2429197214451</v>
      </c>
      <c r="G136">
        <f t="shared" si="15"/>
        <v>0.98313606451307145</v>
      </c>
      <c r="H136">
        <f t="shared" si="16"/>
        <v>180.42684924168088</v>
      </c>
    </row>
    <row r="137" spans="1:8" x14ac:dyDescent="0.25">
      <c r="A137">
        <f t="shared" si="12"/>
        <v>33.5</v>
      </c>
      <c r="B137">
        <f>MIN((F136-$K$5*B135+$K$6*B136)/$K$7,2*$K$1*Gearing!$A$7+B135)</f>
        <v>1602.4166951265183</v>
      </c>
      <c r="C137">
        <f t="shared" si="17"/>
        <v>81.04252657807865</v>
      </c>
      <c r="D137">
        <f t="shared" si="14"/>
        <v>1.5380200232248171</v>
      </c>
      <c r="E137">
        <f>MIN(VLOOKUP(C136,Gearing!$A$2:$F$7,2,TRUE)+1,5)</f>
        <v>3</v>
      </c>
      <c r="F137">
        <f>Misc!$B$4*Misc!$B$5*VLOOKUP(E137,Gearing!$B$2:$F$7,5,FALSE)/Misc!$B$2</f>
        <v>4937.2429197214451</v>
      </c>
      <c r="G137">
        <f t="shared" si="15"/>
        <v>0.99569557231177319</v>
      </c>
      <c r="H137">
        <f t="shared" si="16"/>
        <v>181.28696890228761</v>
      </c>
    </row>
    <row r="138" spans="1:8" x14ac:dyDescent="0.25">
      <c r="A138">
        <f t="shared" si="12"/>
        <v>33.75</v>
      </c>
      <c r="B138">
        <f>MIN((F137-$K$5*B136+$K$6*B137)/$K$7,2*$K$1*Gearing!$A$7+B136)</f>
        <v>1622.7253898967638</v>
      </c>
      <c r="C138">
        <f t="shared" si="17"/>
        <v>81.427028696656635</v>
      </c>
      <c r="D138">
        <f t="shared" si="14"/>
        <v>1.5379969253990566</v>
      </c>
      <c r="E138">
        <f>MIN(VLOOKUP(C137,Gearing!$A$2:$F$7,2,TRUE)+1,5)</f>
        <v>3</v>
      </c>
      <c r="F138">
        <f>Misc!$B$4*Misc!$B$5*VLOOKUP(E138,Gearing!$B$2:$F$7,5,FALSE)/Misc!$B$2</f>
        <v>4937.2429197214451</v>
      </c>
      <c r="G138">
        <f t="shared" si="15"/>
        <v>1.0083148101939448</v>
      </c>
      <c r="H138">
        <f t="shared" si="16"/>
        <v>182.14707564570651</v>
      </c>
    </row>
    <row r="139" spans="1:8" x14ac:dyDescent="0.25">
      <c r="A139">
        <f t="shared" si="12"/>
        <v>34</v>
      </c>
      <c r="B139">
        <f>MIN((F138-$K$5*B137+$K$6*B138)/$K$7,2*$K$1*Gearing!$A$7+B137)</f>
        <v>1643.1302094748467</v>
      </c>
      <c r="C139">
        <f t="shared" si="17"/>
        <v>81.811525040822744</v>
      </c>
      <c r="D139">
        <f t="shared" si="14"/>
        <v>1.5379738279298181</v>
      </c>
      <c r="E139">
        <f>MIN(VLOOKUP(C138,Gearing!$A$2:$F$7,2,TRUE)+1,5)</f>
        <v>3</v>
      </c>
      <c r="F139">
        <f>Misc!$B$4*Misc!$B$5*VLOOKUP(E139,Gearing!$B$2:$F$7,5,FALSE)/Misc!$B$2</f>
        <v>4937.2429197214451</v>
      </c>
      <c r="G139">
        <f t="shared" si="15"/>
        <v>1.0209937772625657</v>
      </c>
      <c r="H139">
        <f t="shared" si="16"/>
        <v>183.00716947213391</v>
      </c>
    </row>
    <row r="140" spans="1:8" x14ac:dyDescent="0.25">
      <c r="A140">
        <f t="shared" si="12"/>
        <v>34.25</v>
      </c>
      <c r="B140">
        <f>MIN((F139-$K$5*B138+$K$6*B139)/$K$7,2*$K$1*Gearing!$A$7+B138)</f>
        <v>1663.6311524171751</v>
      </c>
      <c r="C140">
        <f t="shared" si="17"/>
        <v>82.196015610663835</v>
      </c>
      <c r="D140">
        <f t="shared" si="14"/>
        <v>1.5379507307989115</v>
      </c>
      <c r="E140">
        <f>MIN(VLOOKUP(C139,Gearing!$A$2:$F$7,2,TRUE)+1,5)</f>
        <v>3</v>
      </c>
      <c r="F140">
        <f>Misc!$B$4*Misc!$B$5*VLOOKUP(E140,Gearing!$B$2:$F$7,5,FALSE)/Misc!$B$2</f>
        <v>4937.2429197214451</v>
      </c>
      <c r="G140">
        <f t="shared" si="15"/>
        <v>1.0337324726206301</v>
      </c>
      <c r="H140">
        <f t="shared" si="16"/>
        <v>183.86725038176414</v>
      </c>
    </row>
    <row r="141" spans="1:8" x14ac:dyDescent="0.25">
      <c r="A141">
        <f t="shared" si="12"/>
        <v>34.5</v>
      </c>
      <c r="B141">
        <f>MIN((F140-$K$5*B139+$K$6*B140)/$K$7,2*$K$1*Gearing!$A$7+B139)</f>
        <v>1684.2282172801786</v>
      </c>
      <c r="C141">
        <f t="shared" si="17"/>
        <v>82.580500406265401</v>
      </c>
      <c r="D141">
        <f t="shared" si="14"/>
        <v>1.537927634013613</v>
      </c>
      <c r="E141">
        <f>MIN(VLOOKUP(C140,Gearing!$A$2:$F$7,2,TRUE)+1,5)</f>
        <v>3</v>
      </c>
      <c r="F141">
        <f>Misc!$B$4*Misc!$B$5*VLOOKUP(E141,Gearing!$B$2:$F$7,5,FALSE)/Misc!$B$2</f>
        <v>4937.2429197214451</v>
      </c>
      <c r="G141">
        <f t="shared" si="15"/>
        <v>1.0465308953711441</v>
      </c>
      <c r="H141">
        <f t="shared" si="16"/>
        <v>184.72731837478838</v>
      </c>
    </row>
    <row r="142" spans="1:8" x14ac:dyDescent="0.25">
      <c r="A142">
        <f t="shared" si="12"/>
        <v>34.75</v>
      </c>
      <c r="B142">
        <f>MIN((F141-$K$5*B140+$K$6*B141)/$K$7,2*$K$1*Gearing!$A$7+B140)</f>
        <v>1704.9214026203078</v>
      </c>
      <c r="C142">
        <f t="shared" si="17"/>
        <v>82.964979427714297</v>
      </c>
      <c r="D142">
        <f t="shared" si="14"/>
        <v>1.5379045375775604</v>
      </c>
      <c r="E142">
        <f>MIN(VLOOKUP(C141,Gearing!$A$2:$F$7,2,TRUE)+1,5)</f>
        <v>3</v>
      </c>
      <c r="F142">
        <f>Misc!$B$4*Misc!$B$5*VLOOKUP(E142,Gearing!$B$2:$F$7,5,FALSE)/Misc!$B$2</f>
        <v>4937.2429197214451</v>
      </c>
      <c r="G142">
        <f t="shared" si="15"/>
        <v>1.0593890446171284</v>
      </c>
      <c r="H142">
        <f t="shared" si="16"/>
        <v>185.58737345140099</v>
      </c>
    </row>
    <row r="143" spans="1:8" x14ac:dyDescent="0.25">
      <c r="A143">
        <f t="shared" si="12"/>
        <v>35</v>
      </c>
      <c r="B143">
        <f>MIN((F142-$K$5*B141+$K$6*B142)/$K$7,2*$K$1*Gearing!$A$7+B141)</f>
        <v>1725.7107069940357</v>
      </c>
      <c r="C143">
        <f t="shared" si="17"/>
        <v>83.349452675098291</v>
      </c>
      <c r="D143">
        <f t="shared" si="14"/>
        <v>1.5378814414943918</v>
      </c>
      <c r="E143">
        <f>MIN(VLOOKUP(C142,Gearing!$A$2:$F$7,2,TRUE)+1,5)</f>
        <v>3</v>
      </c>
      <c r="F143">
        <f>Misc!$B$4*Misc!$B$5*VLOOKUP(E143,Gearing!$B$2:$F$7,5,FALSE)/Misc!$B$2</f>
        <v>4937.2429197214451</v>
      </c>
      <c r="G143">
        <f t="shared" si="15"/>
        <v>1.0723069194616166</v>
      </c>
      <c r="H143">
        <f t="shared" si="16"/>
        <v>186.44741561179825</v>
      </c>
    </row>
    <row r="144" spans="1:8" x14ac:dyDescent="0.25">
      <c r="A144">
        <f t="shared" si="12"/>
        <v>35.25</v>
      </c>
      <c r="B144">
        <f>MIN((F143-$K$5*B142+$K$6*B143)/$K$7,2*$K$1*Gearing!$A$7+B142)</f>
        <v>1746.596128957857</v>
      </c>
      <c r="C144">
        <f t="shared" si="17"/>
        <v>83.73392014850333</v>
      </c>
      <c r="D144">
        <f t="shared" si="14"/>
        <v>1.5378583457459172</v>
      </c>
      <c r="E144">
        <f>MIN(VLOOKUP(C143,Gearing!$A$2:$F$7,2,TRUE)+1,5)</f>
        <v>3</v>
      </c>
      <c r="F144">
        <f>Misc!$B$4*Misc!$B$5*VLOOKUP(E144,Gearing!$B$2:$F$7,5,FALSE)/Misc!$B$2</f>
        <v>4937.2429197214451</v>
      </c>
      <c r="G144">
        <f t="shared" si="15"/>
        <v>1.0852845190076559</v>
      </c>
      <c r="H144">
        <f t="shared" si="16"/>
        <v>187.30744485617245</v>
      </c>
    </row>
    <row r="145" spans="1:8" x14ac:dyDescent="0.25">
      <c r="A145">
        <f t="shared" si="12"/>
        <v>35.5</v>
      </c>
      <c r="B145">
        <f>MIN((F144-$K$5*B143+$K$6*B144)/$K$7,2*$K$1*Gearing!$A$7+B143)</f>
        <v>1767.5776670682874</v>
      </c>
      <c r="C145">
        <f t="shared" si="17"/>
        <v>84.11838184801536</v>
      </c>
      <c r="D145">
        <f t="shared" si="14"/>
        <v>1.5378352503503265</v>
      </c>
      <c r="E145">
        <f>MIN(VLOOKUP(C144,Gearing!$A$2:$F$7,2,TRUE)+1,5)</f>
        <v>3</v>
      </c>
      <c r="F145">
        <f>Misc!$B$4*Misc!$B$5*VLOOKUP(E145,Gearing!$B$2:$F$7,5,FALSE)/Misc!$B$2</f>
        <v>4937.2429197214451</v>
      </c>
      <c r="G145">
        <f t="shared" si="15"/>
        <v>1.0983218423583072</v>
      </c>
      <c r="H145">
        <f t="shared" si="16"/>
        <v>188.16746118471582</v>
      </c>
    </row>
    <row r="146" spans="1:8" x14ac:dyDescent="0.25">
      <c r="A146">
        <f t="shared" si="12"/>
        <v>35.75</v>
      </c>
      <c r="B146">
        <f>MIN((F145-$K$5*B144+$K$6*B145)/$K$7,2*$K$1*Gearing!$A$7+B144)</f>
        <v>1788.6553198818647</v>
      </c>
      <c r="C146">
        <f t="shared" si="17"/>
        <v>84.502837773722604</v>
      </c>
      <c r="D146">
        <f t="shared" si="14"/>
        <v>1.5378121553076198</v>
      </c>
      <c r="E146">
        <f>MIN(VLOOKUP(C145,Gearing!$A$2:$F$7,2,TRUE)+1,5)</f>
        <v>3</v>
      </c>
      <c r="F146">
        <f>Misc!$B$4*Misc!$B$5*VLOOKUP(E146,Gearing!$B$2:$F$7,5,FALSE)/Misc!$B$2</f>
        <v>4937.2429197214451</v>
      </c>
      <c r="G146">
        <f t="shared" si="15"/>
        <v>1.1114188886166443</v>
      </c>
      <c r="H146">
        <f t="shared" si="16"/>
        <v>189.02746459762574</v>
      </c>
    </row>
    <row r="147" spans="1:8" x14ac:dyDescent="0.25">
      <c r="A147">
        <f t="shared" si="12"/>
        <v>36</v>
      </c>
      <c r="B147">
        <f>MIN((F146-$K$5*B145+$K$6*B146)/$K$7,2*$K$1*Gearing!$A$7+B145)</f>
        <v>1809.8290859551487</v>
      </c>
      <c r="C147">
        <f t="shared" si="17"/>
        <v>84.887287925711007</v>
      </c>
      <c r="D147">
        <f t="shared" si="14"/>
        <v>1.5377890605996072</v>
      </c>
      <c r="E147">
        <f>MIN(VLOOKUP(C146,Gearing!$A$2:$F$7,2,TRUE)+1,5)</f>
        <v>3</v>
      </c>
      <c r="F147">
        <f>Misc!$B$4*Misc!$B$5*VLOOKUP(E147,Gearing!$B$2:$F$7,5,FALSE)/Misc!$B$2</f>
        <v>4937.2429197214451</v>
      </c>
      <c r="G147">
        <f t="shared" si="15"/>
        <v>1.1245756568857552</v>
      </c>
      <c r="H147">
        <f t="shared" si="16"/>
        <v>189.88745509509442</v>
      </c>
    </row>
    <row r="148" spans="1:8" x14ac:dyDescent="0.25">
      <c r="A148">
        <f t="shared" si="12"/>
        <v>36.25</v>
      </c>
      <c r="B148">
        <f>MIN((F147-$K$5*B146+$K$6*B147)/$K$7,2*$K$1*Gearing!$A$7+B146)</f>
        <v>1831.0989638447202</v>
      </c>
      <c r="C148">
        <f t="shared" si="17"/>
        <v>85.271732304067427</v>
      </c>
      <c r="D148">
        <f t="shared" si="14"/>
        <v>1.5377659662517544</v>
      </c>
      <c r="E148">
        <f>MIN(VLOOKUP(C147,Gearing!$A$2:$F$7,2,TRUE)+1,5)</f>
        <v>3</v>
      </c>
      <c r="F148">
        <f>Misc!$B$4*Misc!$B$5*VLOOKUP(E148,Gearing!$B$2:$F$7,5,FALSE)/Misc!$B$2</f>
        <v>4937.2429197214451</v>
      </c>
      <c r="G148">
        <f t="shared" si="15"/>
        <v>1.1377921462687408</v>
      </c>
      <c r="H148">
        <f t="shared" si="16"/>
        <v>190.7474326773162</v>
      </c>
    </row>
    <row r="149" spans="1:8" x14ac:dyDescent="0.25">
      <c r="A149">
        <f t="shared" si="12"/>
        <v>36.5</v>
      </c>
      <c r="B149">
        <f>MIN((F148-$K$5*B147+$K$6*B148)/$K$7,2*$K$1*Gearing!$A$7+B147)</f>
        <v>1852.4649521071824</v>
      </c>
      <c r="C149">
        <f t="shared" si="17"/>
        <v>85.656170908879176</v>
      </c>
      <c r="D149">
        <f t="shared" si="14"/>
        <v>1.5377428722422337</v>
      </c>
      <c r="E149">
        <f>MIN(VLOOKUP(C148,Gearing!$A$2:$F$7,2,TRUE)+1,5)</f>
        <v>3</v>
      </c>
      <c r="F149">
        <f>Misc!$B$4*Misc!$B$5*VLOOKUP(E149,Gearing!$B$2:$F$7,5,FALSE)/Misc!$B$2</f>
        <v>4937.2429197214451</v>
      </c>
      <c r="G149">
        <f t="shared" si="15"/>
        <v>1.1510683558687158</v>
      </c>
      <c r="H149">
        <f t="shared" si="16"/>
        <v>191.60739734448634</v>
      </c>
    </row>
    <row r="150" spans="1:8" x14ac:dyDescent="0.25">
      <c r="A150">
        <f t="shared" si="12"/>
        <v>36.75</v>
      </c>
      <c r="B150">
        <f>MIN((F149-$K$5*B148+$K$6*B149)/$K$7,2*$K$1*Gearing!$A$7+B148)</f>
        <v>1873.9270492991598</v>
      </c>
      <c r="C150">
        <f t="shared" si="17"/>
        <v>86.040603740231745</v>
      </c>
      <c r="D150">
        <f t="shared" si="14"/>
        <v>1.537719778578321</v>
      </c>
      <c r="E150">
        <f>MIN(VLOOKUP(C149,Gearing!$A$2:$F$7,2,TRUE)+1,5)</f>
        <v>3</v>
      </c>
      <c r="F150">
        <f>Misc!$B$4*Misc!$B$5*VLOOKUP(E150,Gearing!$B$2:$F$7,5,FALSE)/Misc!$B$2</f>
        <v>4937.2429197214451</v>
      </c>
      <c r="G150">
        <f t="shared" si="15"/>
        <v>1.1644042847888083</v>
      </c>
      <c r="H150">
        <f t="shared" si="16"/>
        <v>192.46734909679614</v>
      </c>
    </row>
    <row r="151" spans="1:8" x14ac:dyDescent="0.25">
      <c r="A151">
        <f t="shared" si="12"/>
        <v>37</v>
      </c>
      <c r="B151">
        <f>MIN((F150-$K$5*B149+$K$6*B150)/$K$7,2*$K$1*Gearing!$A$7+B149)</f>
        <v>1895.4852539772983</v>
      </c>
      <c r="C151">
        <f t="shared" si="17"/>
        <v>86.425030798212447</v>
      </c>
      <c r="D151">
        <f t="shared" si="14"/>
        <v>1.5376966852672922</v>
      </c>
      <c r="E151">
        <f>MIN(VLOOKUP(C150,Gearing!$A$2:$F$7,2,TRUE)+1,5)</f>
        <v>3</v>
      </c>
      <c r="F151">
        <f>Misc!$B$4*Misc!$B$5*VLOOKUP(E151,Gearing!$B$2:$F$7,5,FALSE)/Misc!$B$2</f>
        <v>4937.2429197214451</v>
      </c>
      <c r="G151">
        <f t="shared" si="15"/>
        <v>1.1777999321321597</v>
      </c>
      <c r="H151">
        <f t="shared" si="16"/>
        <v>193.32728793444088</v>
      </c>
    </row>
    <row r="152" spans="1:8" x14ac:dyDescent="0.25">
      <c r="A152">
        <f t="shared" si="12"/>
        <v>37.25</v>
      </c>
      <c r="B152">
        <f>MIN((F151-$K$5*B150+$K$6*B151)/$K$7,2*$K$1*Gearing!$A$7+B150)</f>
        <v>1917.139564698266</v>
      </c>
      <c r="C152">
        <f t="shared" si="17"/>
        <v>86.809452082908138</v>
      </c>
      <c r="D152">
        <f t="shared" si="14"/>
        <v>1.5376735922982334</v>
      </c>
      <c r="E152">
        <f>MIN(VLOOKUP(C151,Gearing!$A$2:$F$7,2,TRUE)+1,5)</f>
        <v>3</v>
      </c>
      <c r="F152">
        <f>Misc!$B$4*Misc!$B$5*VLOOKUP(E152,Gearing!$B$2:$F$7,5,FALSE)/Misc!$B$2</f>
        <v>4937.2429197214451</v>
      </c>
      <c r="G152">
        <f t="shared" si="15"/>
        <v>1.191255297001925</v>
      </c>
      <c r="H152">
        <f t="shared" si="16"/>
        <v>194.18721385761484</v>
      </c>
    </row>
    <row r="153" spans="1:8" x14ac:dyDescent="0.25">
      <c r="A153">
        <f t="shared" si="12"/>
        <v>37.5</v>
      </c>
      <c r="B153">
        <f>MIN((F152-$K$5*B151+$K$6*B152)/$K$7,2*$K$1*Gearing!$A$7+B151)</f>
        <v>1938.8899800187523</v>
      </c>
      <c r="C153">
        <f t="shared" si="17"/>
        <v>87.193867594405219</v>
      </c>
      <c r="D153">
        <f t="shared" si="14"/>
        <v>1.5376504996784206</v>
      </c>
      <c r="E153">
        <f>MIN(VLOOKUP(C152,Gearing!$A$2:$F$7,2,TRUE)+1,5)</f>
        <v>3</v>
      </c>
      <c r="F153">
        <f>Misc!$B$4*Misc!$B$5*VLOOKUP(E153,Gearing!$B$2:$F$7,5,FALSE)/Misc!$B$2</f>
        <v>4937.2429197214451</v>
      </c>
      <c r="G153">
        <f t="shared" si="15"/>
        <v>1.2047703785012729</v>
      </c>
      <c r="H153">
        <f t="shared" si="16"/>
        <v>195.04712686651132</v>
      </c>
    </row>
    <row r="154" spans="1:8" x14ac:dyDescent="0.25">
      <c r="A154">
        <f t="shared" si="12"/>
        <v>37.75</v>
      </c>
      <c r="B154">
        <f>MIN((F153-$K$5*B152+$K$6*B153)/$K$7,2*$K$1*Gearing!$A$7+B152)</f>
        <v>1960.7364984954686</v>
      </c>
      <c r="C154">
        <f t="shared" si="17"/>
        <v>87.578277332790549</v>
      </c>
      <c r="D154">
        <f t="shared" si="14"/>
        <v>1.5376274074042158</v>
      </c>
      <c r="E154">
        <f>MIN(VLOOKUP(C153,Gearing!$A$2:$F$7,2,TRUE)+1,5)</f>
        <v>3</v>
      </c>
      <c r="F154">
        <f>Misc!$B$4*Misc!$B$5*VLOOKUP(E154,Gearing!$B$2:$F$7,5,FALSE)/Misc!$B$2</f>
        <v>4937.2429197214451</v>
      </c>
      <c r="G154">
        <f t="shared" si="15"/>
        <v>1.218345175733385</v>
      </c>
      <c r="H154">
        <f t="shared" si="16"/>
        <v>195.90702696132459</v>
      </c>
    </row>
    <row r="155" spans="1:8" x14ac:dyDescent="0.25">
      <c r="A155">
        <f t="shared" si="12"/>
        <v>38</v>
      </c>
      <c r="B155">
        <f>MIN((F154-$K$5*B153+$K$6*B154)/$K$7,2*$K$1*Gearing!$A$7+B153)</f>
        <v>1982.6791186851476</v>
      </c>
      <c r="C155">
        <f t="shared" si="17"/>
        <v>87.962681298150528</v>
      </c>
      <c r="D155">
        <f t="shared" si="14"/>
        <v>1.5376043154756189</v>
      </c>
      <c r="E155">
        <f>MIN(VLOOKUP(C154,Gearing!$A$2:$F$7,2,TRUE)+1,5)</f>
        <v>3</v>
      </c>
      <c r="F155">
        <f>Misc!$B$4*Misc!$B$5*VLOOKUP(E155,Gearing!$B$2:$F$7,5,FALSE)/Misc!$B$2</f>
        <v>4937.2429197214451</v>
      </c>
      <c r="G155">
        <f t="shared" si="15"/>
        <v>1.2319796878014568</v>
      </c>
      <c r="H155">
        <f t="shared" si="16"/>
        <v>196.76691414224797</v>
      </c>
    </row>
    <row r="156" spans="1:8" x14ac:dyDescent="0.25">
      <c r="A156">
        <f t="shared" si="12"/>
        <v>38.25</v>
      </c>
      <c r="B156">
        <f>MIN((F155-$K$5*B154+$K$6*B155)/$K$7,2*$K$1*Gearing!$A$7+B154)</f>
        <v>2004.7178391445439</v>
      </c>
      <c r="C156">
        <f t="shared" si="17"/>
        <v>88.347079490572469</v>
      </c>
      <c r="D156">
        <f t="shared" si="14"/>
        <v>1.537581223899906</v>
      </c>
      <c r="E156">
        <f>MIN(VLOOKUP(C155,Gearing!$A$2:$F$7,2,TRUE)+1,5)</f>
        <v>3</v>
      </c>
      <c r="F156">
        <f>Misc!$B$4*Misc!$B$5*VLOOKUP(E156,Gearing!$B$2:$F$7,5,FALSE)/Misc!$B$2</f>
        <v>4937.2429197214451</v>
      </c>
      <c r="G156">
        <f t="shared" si="15"/>
        <v>1.245673913808697</v>
      </c>
      <c r="H156">
        <f t="shared" si="16"/>
        <v>197.62678840947672</v>
      </c>
    </row>
    <row r="157" spans="1:8" x14ac:dyDescent="0.25">
      <c r="A157">
        <f t="shared" si="12"/>
        <v>38.5</v>
      </c>
      <c r="B157">
        <f>MIN((F156-$K$5*B155+$K$6*B156)/$K$7,2*$K$1*Gearing!$A$7+B155)</f>
        <v>2026.8526584304338</v>
      </c>
      <c r="C157">
        <f t="shared" si="17"/>
        <v>88.731471910142773</v>
      </c>
      <c r="D157">
        <f t="shared" ref="D157:D220" si="18">(B158-2*B157+B156)/$K$1^2</f>
        <v>1.5375581326625252</v>
      </c>
      <c r="E157">
        <f>MIN(VLOOKUP(C156,Gearing!$A$2:$F$7,2,TRUE)+1,5)</f>
        <v>3</v>
      </c>
      <c r="F157">
        <f>Misc!$B$4*Misc!$B$5*VLOOKUP(E157,Gearing!$B$2:$F$7,5,FALSE)/Misc!$B$2</f>
        <v>4937.2429197214451</v>
      </c>
      <c r="G157">
        <f t="shared" si="15"/>
        <v>1.2594278528583287</v>
      </c>
      <c r="H157">
        <f t="shared" si="16"/>
        <v>198.48664976320413</v>
      </c>
    </row>
    <row r="158" spans="1:8" x14ac:dyDescent="0.25">
      <c r="A158">
        <f t="shared" si="12"/>
        <v>38.75</v>
      </c>
      <c r="B158">
        <f>MIN((F157-$K$5*B156+$K$6*B157)/$K$7,2*$K$1*Gearing!$A$7+B156)</f>
        <v>2049.0835750996152</v>
      </c>
      <c r="C158">
        <f t="shared" si="17"/>
        <v>89.115858556946932</v>
      </c>
      <c r="D158">
        <f t="shared" si="18"/>
        <v>1.5375350417707523</v>
      </c>
      <c r="E158">
        <f>MIN(VLOOKUP(C157,Gearing!$A$2:$F$7,2,TRUE)+1,5)</f>
        <v>3</v>
      </c>
      <c r="F158">
        <f>Misc!$B$4*Misc!$B$5*VLOOKUP(E158,Gearing!$B$2:$F$7,5,FALSE)/Misc!$B$2</f>
        <v>4937.2429197214451</v>
      </c>
      <c r="G158">
        <f t="shared" si="15"/>
        <v>1.2732415040535865</v>
      </c>
      <c r="H158">
        <f t="shared" si="16"/>
        <v>199.34649820362145</v>
      </c>
    </row>
    <row r="159" spans="1:8" x14ac:dyDescent="0.25">
      <c r="A159">
        <f t="shared" si="12"/>
        <v>39</v>
      </c>
      <c r="B159">
        <f>MIN((F158-$K$5*B157+$K$6*B158)/$K$7,2*$K$1*Gearing!$A$7+B157)</f>
        <v>2071.4105877089073</v>
      </c>
      <c r="C159">
        <f t="shared" si="17"/>
        <v>89.500239431073169</v>
      </c>
      <c r="D159">
        <f t="shared" si="18"/>
        <v>1.5375119512391393</v>
      </c>
      <c r="E159">
        <f>MIN(VLOOKUP(C158,Gearing!$A$2:$F$7,2,TRUE)+1,5)</f>
        <v>3</v>
      </c>
      <c r="F159">
        <f>Misc!$B$4*Misc!$B$5*VLOOKUP(E159,Gearing!$B$2:$F$7,5,FALSE)/Misc!$B$2</f>
        <v>4937.2429197214451</v>
      </c>
      <c r="G159">
        <f t="shared" si="15"/>
        <v>1.2871148664977206</v>
      </c>
      <c r="H159">
        <f t="shared" si="16"/>
        <v>200.20633373092602</v>
      </c>
    </row>
    <row r="160" spans="1:8" x14ac:dyDescent="0.25">
      <c r="A160">
        <f t="shared" si="12"/>
        <v>39.25</v>
      </c>
      <c r="B160">
        <f>MIN((F159-$K$5*B158+$K$6*B159)/$K$7,2*$K$1*Gearing!$A$7+B158)</f>
        <v>2093.8336948151518</v>
      </c>
      <c r="C160">
        <f t="shared" si="17"/>
        <v>89.884614532608794</v>
      </c>
      <c r="D160">
        <f t="shared" si="18"/>
        <v>1.5374888610458584</v>
      </c>
      <c r="E160">
        <f>MIN(VLOOKUP(C159,Gearing!$A$2:$F$7,2,TRUE)+1,5)</f>
        <v>3</v>
      </c>
      <c r="F160">
        <f>Misc!$B$4*Misc!$B$5*VLOOKUP(E160,Gearing!$B$2:$F$7,5,FALSE)/Misc!$B$2</f>
        <v>4937.2429197214451</v>
      </c>
      <c r="G160">
        <f t="shared" si="15"/>
        <v>1.3010479392939931</v>
      </c>
      <c r="H160">
        <f t="shared" si="16"/>
        <v>201.06615634531315</v>
      </c>
    </row>
    <row r="161" spans="1:8" x14ac:dyDescent="0.25">
      <c r="A161">
        <f t="shared" ref="A161:A224" si="19">A160+$K$1</f>
        <v>39.5</v>
      </c>
      <c r="B161">
        <f>MIN((F160-$K$5*B159+$K$6*B160)/$K$7,2*$K$1*Gearing!$A$7+B159)</f>
        <v>2116.3528949752117</v>
      </c>
      <c r="C161">
        <f t="shared" si="17"/>
        <v>90.268983861639754</v>
      </c>
      <c r="D161">
        <f t="shared" si="18"/>
        <v>1.5374657712018234</v>
      </c>
      <c r="E161">
        <f>MIN(VLOOKUP(C160,Gearing!$A$2:$F$7,2,TRUE)+1,5)</f>
        <v>3</v>
      </c>
      <c r="F161">
        <f>Misc!$B$4*Misc!$B$5*VLOOKUP(E161,Gearing!$B$2:$F$7,5,FALSE)/Misc!$B$2</f>
        <v>4937.2429197214451</v>
      </c>
      <c r="G161">
        <f t="shared" si="15"/>
        <v>1.3150407215456805</v>
      </c>
      <c r="H161">
        <f t="shared" si="16"/>
        <v>201.92596604697511</v>
      </c>
    </row>
    <row r="162" spans="1:8" x14ac:dyDescent="0.25">
      <c r="A162">
        <f t="shared" si="19"/>
        <v>39.75</v>
      </c>
      <c r="B162">
        <f>MIN((F161-$K$5*B160+$K$6*B161)/$K$7,2*$K$1*Gearing!$A$7+B160)</f>
        <v>2138.9681867459717</v>
      </c>
      <c r="C162">
        <f t="shared" si="17"/>
        <v>90.653347418251542</v>
      </c>
      <c r="D162">
        <f t="shared" si="18"/>
        <v>1.5374426816924824</v>
      </c>
      <c r="E162">
        <f>MIN(VLOOKUP(C161,Gearing!$A$2:$F$7,2,TRUE)+1,5)</f>
        <v>3</v>
      </c>
      <c r="F162">
        <f>Misc!$B$4*Misc!$B$5*VLOOKUP(E162,Gearing!$B$2:$F$7,5,FALSE)/Misc!$B$2</f>
        <v>4937.2429197214451</v>
      </c>
      <c r="G162">
        <f t="shared" si="15"/>
        <v>1.329093212356073</v>
      </c>
      <c r="H162">
        <f t="shared" si="16"/>
        <v>202.78576283610312</v>
      </c>
    </row>
    <row r="163" spans="1:8" x14ac:dyDescent="0.25">
      <c r="A163">
        <f t="shared" si="19"/>
        <v>40</v>
      </c>
      <c r="B163">
        <f>MIN((F162-$K$5*B161+$K$6*B162)/$K$7,2*$K$1*Gearing!$A$7+B161)</f>
        <v>2161.6795686843375</v>
      </c>
      <c r="C163">
        <f t="shared" si="17"/>
        <v>91.03770520253056</v>
      </c>
      <c r="D163">
        <f t="shared" si="18"/>
        <v>1.5374195925396634</v>
      </c>
      <c r="E163">
        <f>MIN(VLOOKUP(C162,Gearing!$A$2:$F$7,2,TRUE)+1,5)</f>
        <v>3</v>
      </c>
      <c r="F163">
        <f>Misc!$B$4*Misc!$B$5*VLOOKUP(E163,Gearing!$B$2:$F$7,5,FALSE)/Misc!$B$2</f>
        <v>4937.2429197214451</v>
      </c>
      <c r="G163">
        <f t="shared" si="15"/>
        <v>1.3432054108284726</v>
      </c>
      <c r="H163">
        <f t="shared" si="16"/>
        <v>203.64554671289048</v>
      </c>
    </row>
    <row r="164" spans="1:8" x14ac:dyDescent="0.25">
      <c r="A164">
        <f t="shared" si="19"/>
        <v>40.25</v>
      </c>
      <c r="B164">
        <f>MIN((F163-$K$5*B162+$K$6*B163)/$K$7,2*$K$1*Gearing!$A$7+B162)</f>
        <v>2184.487039347237</v>
      </c>
      <c r="C164">
        <f t="shared" si="17"/>
        <v>91.42205721456412</v>
      </c>
      <c r="D164">
        <f t="shared" si="18"/>
        <v>1.5373965037288144</v>
      </c>
      <c r="E164">
        <f>MIN(VLOOKUP(C163,Gearing!$A$2:$F$7,2,TRUE)+1,5)</f>
        <v>3</v>
      </c>
      <c r="F164">
        <f>Misc!$B$4*Misc!$B$5*VLOOKUP(E164,Gearing!$B$2:$F$7,5,FALSE)/Misc!$B$2</f>
        <v>4937.2429197214451</v>
      </c>
      <c r="G164">
        <f t="shared" si="15"/>
        <v>1.3573773160661966</v>
      </c>
      <c r="H164">
        <f t="shared" si="16"/>
        <v>204.50531767753247</v>
      </c>
    </row>
    <row r="165" spans="1:8" x14ac:dyDescent="0.25">
      <c r="A165">
        <f t="shared" si="19"/>
        <v>40.5</v>
      </c>
      <c r="B165">
        <f>MIN((F164-$K$5*B163+$K$6*B164)/$K$7,2*$K$1*Gearing!$A$7+B163)</f>
        <v>2207.3905972916195</v>
      </c>
      <c r="C165">
        <f t="shared" ref="C165:C196" si="20">(B166-B164)/2/$K$1</f>
        <v>91.806403454440442</v>
      </c>
      <c r="D165">
        <f t="shared" si="18"/>
        <v>1.5373734152817633</v>
      </c>
      <c r="E165">
        <f>MIN(VLOOKUP(C164,Gearing!$A$2:$F$7,2,TRUE)+1,5)</f>
        <v>3</v>
      </c>
      <c r="F165">
        <f>Misc!$B$4*Misc!$B$5*VLOOKUP(E165,Gearing!$B$2:$F$7,5,FALSE)/Misc!$B$2</f>
        <v>4937.2429197214451</v>
      </c>
      <c r="G165">
        <f t="shared" si="15"/>
        <v>1.3716089271725744</v>
      </c>
      <c r="H165">
        <f t="shared" si="16"/>
        <v>205.36507573022647</v>
      </c>
    </row>
    <row r="166" spans="1:8" x14ac:dyDescent="0.25">
      <c r="A166">
        <f t="shared" si="19"/>
        <v>40.75</v>
      </c>
      <c r="B166">
        <f>MIN((F165-$K$5*B164+$K$6*B165)/$K$7,2*$K$1*Gearing!$A$7+B164)</f>
        <v>2230.3902410744572</v>
      </c>
      <c r="C166">
        <f t="shared" si="20"/>
        <v>92.158600655018745</v>
      </c>
      <c r="D166">
        <f t="shared" si="18"/>
        <v>1.2802041893446585</v>
      </c>
      <c r="E166">
        <f>MIN(VLOOKUP(C165,Gearing!$A$2:$F$7,2,TRUE)+1,5)</f>
        <v>4</v>
      </c>
      <c r="F166">
        <f>Misc!$B$4*Misc!$B$5*VLOOKUP(E166,Gearing!$B$2:$F$7,5,FALSE)/Misc!$B$2</f>
        <v>4114.3690997678705</v>
      </c>
      <c r="G166">
        <f t="shared" si="15"/>
        <v>1.3859002432509502</v>
      </c>
      <c r="H166">
        <f t="shared" si="16"/>
        <v>206.15291843016004</v>
      </c>
    </row>
    <row r="167" spans="1:8" x14ac:dyDescent="0.25">
      <c r="A167">
        <f t="shared" si="19"/>
        <v>41</v>
      </c>
      <c r="B167">
        <f>MIN((F166-$K$5*B165+$K$6*B166)/$K$7,2*$K$1*Gearing!$A$7+B165)</f>
        <v>2253.4698976191289</v>
      </c>
      <c r="C167">
        <f t="shared" si="20"/>
        <v>92.478649299107929</v>
      </c>
      <c r="D167">
        <f t="shared" si="18"/>
        <v>1.2801849633688107</v>
      </c>
      <c r="E167">
        <f>MIN(VLOOKUP(C166,Gearing!$A$2:$F$7,2,TRUE)+1,5)</f>
        <v>4</v>
      </c>
      <c r="F167">
        <f>Misc!$B$4*Misc!$B$5*VLOOKUP(E167,Gearing!$B$2:$F$7,5,FALSE)/Misc!$B$2</f>
        <v>4114.3690997678705</v>
      </c>
      <c r="G167">
        <f t="shared" si="15"/>
        <v>1.4002412769545411</v>
      </c>
      <c r="H167">
        <f t="shared" si="16"/>
        <v>206.86884685734594</v>
      </c>
    </row>
    <row r="168" spans="1:8" x14ac:dyDescent="0.25">
      <c r="A168">
        <f t="shared" si="19"/>
        <v>41.25</v>
      </c>
      <c r="B168">
        <f>MIN((F167-$K$5*B166+$K$6*B167)/$K$7,2*$K$1*Gearing!$A$7+B166)</f>
        <v>2276.6295657240112</v>
      </c>
      <c r="C168">
        <f t="shared" si="20"/>
        <v>92.798693136738621</v>
      </c>
      <c r="D168">
        <f t="shared" si="18"/>
        <v>1.2801657376767253</v>
      </c>
      <c r="E168">
        <f>MIN(VLOOKUP(C167,Gearing!$A$2:$F$7,2,TRUE)+1,5)</f>
        <v>4</v>
      </c>
      <c r="F168">
        <f>Misc!$B$4*Misc!$B$5*VLOOKUP(E168,Gearing!$B$2:$F$7,5,FALSE)/Misc!$B$2</f>
        <v>4114.3690997678705</v>
      </c>
      <c r="G168">
        <f t="shared" si="15"/>
        <v>1.4146320275366928</v>
      </c>
      <c r="H168">
        <f t="shared" si="16"/>
        <v>207.58476453279042</v>
      </c>
    </row>
    <row r="169" spans="1:8" x14ac:dyDescent="0.25">
      <c r="A169">
        <f t="shared" si="19"/>
        <v>41.5</v>
      </c>
      <c r="B169">
        <f>MIN((F168-$K$5*B167+$K$6*B168)/$K$7,2*$K$1*Gearing!$A$7+B167)</f>
        <v>2299.8692441874982</v>
      </c>
      <c r="C169">
        <f t="shared" si="20"/>
        <v>93.11873216798358</v>
      </c>
      <c r="D169">
        <f t="shared" si="18"/>
        <v>1.2801465122829541</v>
      </c>
      <c r="E169">
        <f>MIN(VLOOKUP(C168,Gearing!$A$2:$F$7,2,TRUE)+1,5)</f>
        <v>4</v>
      </c>
      <c r="F169">
        <f>Misc!$B$4*Misc!$B$5*VLOOKUP(E169,Gearing!$B$2:$F$7,5,FALSE)/Misc!$B$2</f>
        <v>4114.3690997678705</v>
      </c>
      <c r="G169">
        <f t="shared" si="15"/>
        <v>1.4290724942507618</v>
      </c>
      <c r="H169">
        <f t="shared" si="16"/>
        <v>208.30067145665618</v>
      </c>
    </row>
    <row r="170" spans="1:8" x14ac:dyDescent="0.25">
      <c r="A170">
        <f t="shared" si="19"/>
        <v>41.75</v>
      </c>
      <c r="B170">
        <f>MIN((F169-$K$5*B168+$K$6*B169)/$K$7,2*$K$1*Gearing!$A$7+B168)</f>
        <v>2323.188931808003</v>
      </c>
      <c r="C170">
        <f t="shared" si="20"/>
        <v>93.438766392917387</v>
      </c>
      <c r="D170">
        <f t="shared" si="18"/>
        <v>1.2801272871874971</v>
      </c>
      <c r="E170">
        <f>MIN(VLOOKUP(C169,Gearing!$A$2:$F$7,2,TRUE)+1,5)</f>
        <v>4</v>
      </c>
      <c r="F170">
        <f>Misc!$B$4*Misc!$B$5*VLOOKUP(E170,Gearing!$B$2:$F$7,5,FALSE)/Misc!$B$2</f>
        <v>4114.3690997678705</v>
      </c>
      <c r="G170">
        <f t="shared" si="15"/>
        <v>1.4435626763501173</v>
      </c>
      <c r="H170">
        <f t="shared" si="16"/>
        <v>209.01656762911011</v>
      </c>
    </row>
    <row r="171" spans="1:8" x14ac:dyDescent="0.25">
      <c r="A171">
        <f t="shared" si="19"/>
        <v>42</v>
      </c>
      <c r="B171">
        <f>MIN((F170-$K$5*B169+$K$6*B170)/$K$7,2*$K$1*Gearing!$A$7+B169)</f>
        <v>2346.5886273839569</v>
      </c>
      <c r="C171">
        <f t="shared" si="20"/>
        <v>93.75879581161189</v>
      </c>
      <c r="D171">
        <f t="shared" si="18"/>
        <v>1.2801080623685266</v>
      </c>
      <c r="E171">
        <f>MIN(VLOOKUP(C170,Gearing!$A$2:$F$7,2,TRUE)+1,5)</f>
        <v>4</v>
      </c>
      <c r="F171">
        <f>Misc!$B$4*Misc!$B$5*VLOOKUP(E171,Gearing!$B$2:$F$7,5,FALSE)/Misc!$B$2</f>
        <v>4114.3690997678705</v>
      </c>
      <c r="G171">
        <f t="shared" si="15"/>
        <v>1.4581025730881385</v>
      </c>
      <c r="H171">
        <f t="shared" si="16"/>
        <v>209.73245305031293</v>
      </c>
    </row>
    <row r="172" spans="1:8" x14ac:dyDescent="0.25">
      <c r="A172">
        <f t="shared" si="19"/>
        <v>42.25</v>
      </c>
      <c r="B172">
        <f>MIN((F171-$K$5*B170+$K$6*B171)/$K$7,2*$K$1*Gearing!$A$7+B170)</f>
        <v>2370.0683297138089</v>
      </c>
      <c r="C172">
        <f t="shared" si="20"/>
        <v>94.07882042413712</v>
      </c>
      <c r="D172">
        <f t="shared" si="18"/>
        <v>1.2800888378333184</v>
      </c>
      <c r="E172">
        <f>MIN(VLOOKUP(C171,Gearing!$A$2:$F$7,2,TRUE)+1,5)</f>
        <v>4</v>
      </c>
      <c r="F172">
        <f>Misc!$B$4*Misc!$B$5*VLOOKUP(E172,Gearing!$B$2:$F$7,5,FALSE)/Misc!$B$2</f>
        <v>4114.3690997678705</v>
      </c>
      <c r="G172">
        <f t="shared" si="15"/>
        <v>1.4726921837182163</v>
      </c>
      <c r="H172">
        <f t="shared" si="16"/>
        <v>210.44832772042128</v>
      </c>
    </row>
    <row r="173" spans="1:8" x14ac:dyDescent="0.25">
      <c r="A173">
        <f t="shared" si="19"/>
        <v>42.5</v>
      </c>
      <c r="B173">
        <f>MIN((F172-$K$5*B171+$K$6*B172)/$K$7,2*$K$1*Gearing!$A$7+B171)</f>
        <v>2393.6280375960255</v>
      </c>
      <c r="C173">
        <f t="shared" si="20"/>
        <v>94.398840230565838</v>
      </c>
      <c r="D173">
        <f t="shared" si="18"/>
        <v>1.2800696135964245</v>
      </c>
      <c r="E173">
        <f>MIN(VLOOKUP(C172,Gearing!$A$2:$F$7,2,TRUE)+1,5)</f>
        <v>4</v>
      </c>
      <c r="F173">
        <f>Misc!$B$4*Misc!$B$5*VLOOKUP(E173,Gearing!$B$2:$F$7,5,FALSE)/Misc!$B$2</f>
        <v>4114.3690997678705</v>
      </c>
      <c r="G173">
        <f t="shared" si="15"/>
        <v>1.4873315074937523</v>
      </c>
      <c r="H173">
        <f t="shared" si="16"/>
        <v>211.16419163959787</v>
      </c>
    </row>
    <row r="174" spans="1:8" x14ac:dyDescent="0.25">
      <c r="A174">
        <f t="shared" si="19"/>
        <v>42.75</v>
      </c>
      <c r="B174">
        <f>MIN((F173-$K$5*B172+$K$6*B173)/$K$7,2*$K$1*Gearing!$A$7+B172)</f>
        <v>2417.2677498290918</v>
      </c>
      <c r="C174">
        <f t="shared" si="20"/>
        <v>94.718855230970803</v>
      </c>
      <c r="D174">
        <f t="shared" si="18"/>
        <v>1.2800503896432929</v>
      </c>
      <c r="E174">
        <f>MIN(VLOOKUP(C173,Gearing!$A$2:$F$7,2,TRUE)+1,5)</f>
        <v>4</v>
      </c>
      <c r="F174">
        <f>Misc!$B$4*Misc!$B$5*VLOOKUP(E174,Gearing!$B$2:$F$7,5,FALSE)/Misc!$B$2</f>
        <v>4114.3690997678705</v>
      </c>
      <c r="G174">
        <f t="shared" si="15"/>
        <v>1.5020205436681604</v>
      </c>
      <c r="H174">
        <f t="shared" si="16"/>
        <v>211.88004480800555</v>
      </c>
    </row>
    <row r="175" spans="1:8" x14ac:dyDescent="0.25">
      <c r="A175">
        <f t="shared" si="19"/>
        <v>43</v>
      </c>
      <c r="B175">
        <f>MIN((F174-$K$5*B173+$K$6*B174)/$K$7,2*$K$1*Gearing!$A$7+B173)</f>
        <v>2440.9874652115109</v>
      </c>
      <c r="C175">
        <f t="shared" si="20"/>
        <v>95.038865425424774</v>
      </c>
      <c r="D175">
        <f t="shared" si="18"/>
        <v>1.2800311659884755</v>
      </c>
      <c r="E175">
        <f>MIN(VLOOKUP(C174,Gearing!$A$2:$F$7,2,TRUE)+1,5)</f>
        <v>4</v>
      </c>
      <c r="F175">
        <f>Misc!$B$4*Misc!$B$5*VLOOKUP(E175,Gearing!$B$2:$F$7,5,FALSE)/Misc!$B$2</f>
        <v>4114.3690997678705</v>
      </c>
      <c r="G175">
        <f t="shared" si="15"/>
        <v>1.5167592914948644</v>
      </c>
      <c r="H175">
        <f t="shared" si="16"/>
        <v>212.59588722580702</v>
      </c>
    </row>
    <row r="176" spans="1:8" x14ac:dyDescent="0.25">
      <c r="A176">
        <f t="shared" si="19"/>
        <v>43.25</v>
      </c>
      <c r="B176">
        <f>MIN((F175-$K$5*B174+$K$6*B175)/$K$7,2*$K$1*Gearing!$A$7+B174)</f>
        <v>2464.7871825418042</v>
      </c>
      <c r="C176">
        <f t="shared" si="20"/>
        <v>95.358870813999602</v>
      </c>
      <c r="D176">
        <f t="shared" si="18"/>
        <v>1.2800119426101446</v>
      </c>
      <c r="E176">
        <f>MIN(VLOOKUP(C175,Gearing!$A$2:$F$7,2,TRUE)+1,5)</f>
        <v>4</v>
      </c>
      <c r="F176">
        <f>Misc!$B$4*Misc!$B$5*VLOOKUP(E176,Gearing!$B$2:$F$7,5,FALSE)/Misc!$B$2</f>
        <v>4114.3690997678705</v>
      </c>
      <c r="G176">
        <f t="shared" si="15"/>
        <v>1.5315477502273003</v>
      </c>
      <c r="H176">
        <f t="shared" si="16"/>
        <v>213.31171889316303</v>
      </c>
    </row>
    <row r="177" spans="1:8" x14ac:dyDescent="0.25">
      <c r="A177">
        <f t="shared" si="19"/>
        <v>43.5</v>
      </c>
      <c r="B177">
        <f>MIN((F176-$K$5*B175+$K$6*B176)/$K$7,2*$K$1*Gearing!$A$7+B175)</f>
        <v>2488.6669006185107</v>
      </c>
      <c r="C177">
        <f t="shared" si="20"/>
        <v>95.678871396766226</v>
      </c>
      <c r="D177">
        <f t="shared" si="18"/>
        <v>1.279992719522852</v>
      </c>
      <c r="E177">
        <f>MIN(VLOOKUP(C176,Gearing!$A$2:$F$7,2,TRUE)+1,5)</f>
        <v>4</v>
      </c>
      <c r="F177">
        <f>Misc!$B$4*Misc!$B$5*VLOOKUP(E177,Gearing!$B$2:$F$7,5,FALSE)/Misc!$B$2</f>
        <v>4114.3690997678705</v>
      </c>
      <c r="G177">
        <f t="shared" si="15"/>
        <v>1.5463859191189147</v>
      </c>
      <c r="H177">
        <f t="shared" si="16"/>
        <v>214.02753981023227</v>
      </c>
    </row>
    <row r="178" spans="1:8" x14ac:dyDescent="0.25">
      <c r="A178">
        <f t="shared" si="19"/>
        <v>43.75</v>
      </c>
      <c r="B178">
        <f>MIN((F177-$K$5*B176+$K$6*B177)/$K$7,2*$K$1*Gearing!$A$7+B176)</f>
        <v>2512.6266182401873</v>
      </c>
      <c r="C178">
        <f t="shared" si="20"/>
        <v>95.998867173797407</v>
      </c>
      <c r="D178">
        <f t="shared" si="18"/>
        <v>1.2799734967265977</v>
      </c>
      <c r="E178">
        <f>MIN(VLOOKUP(C177,Gearing!$A$2:$F$7,2,TRUE)+1,5)</f>
        <v>4</v>
      </c>
      <c r="F178">
        <f>Misc!$B$4*Misc!$B$5*VLOOKUP(E178,Gearing!$B$2:$F$7,5,FALSE)/Misc!$B$2</f>
        <v>4114.3690997678705</v>
      </c>
      <c r="G178">
        <f t="shared" si="15"/>
        <v>1.5612737974231659</v>
      </c>
      <c r="H178">
        <f t="shared" si="16"/>
        <v>214.74334997717744</v>
      </c>
    </row>
    <row r="179" spans="1:8" x14ac:dyDescent="0.25">
      <c r="A179">
        <f t="shared" si="19"/>
        <v>44</v>
      </c>
      <c r="B179">
        <f>MIN((F178-$K$5*B177+$K$6*B178)/$K$7,2*$K$1*Gearing!$A$7+B177)</f>
        <v>2536.6663342054094</v>
      </c>
      <c r="C179">
        <f t="shared" si="20"/>
        <v>96.318858145165905</v>
      </c>
      <c r="D179">
        <f t="shared" si="18"/>
        <v>1.2799542742213816</v>
      </c>
      <c r="E179">
        <f>MIN(VLOOKUP(C178,Gearing!$A$2:$F$7,2,TRUE)+1,5)</f>
        <v>4</v>
      </c>
      <c r="F179">
        <f>Misc!$B$4*Misc!$B$5*VLOOKUP(E179,Gearing!$B$2:$F$7,5,FALSE)/Misc!$B$2</f>
        <v>4114.3690997678705</v>
      </c>
      <c r="G179">
        <f t="shared" si="15"/>
        <v>1.5762113843935226</v>
      </c>
      <c r="H179">
        <f t="shared" si="16"/>
        <v>215.45914939416139</v>
      </c>
    </row>
    <row r="180" spans="1:8" x14ac:dyDescent="0.25">
      <c r="A180">
        <f t="shared" si="19"/>
        <v>44.25</v>
      </c>
      <c r="B180">
        <f>MIN((F179-$K$5*B178+$K$6*B179)/$K$7,2*$K$1*Gearing!$A$7+B178)</f>
        <v>2560.7860473127703</v>
      </c>
      <c r="C180">
        <f t="shared" si="20"/>
        <v>96.638844310943568</v>
      </c>
      <c r="D180">
        <f t="shared" si="18"/>
        <v>1.279935051999928</v>
      </c>
      <c r="E180">
        <f>MIN(VLOOKUP(C179,Gearing!$A$2:$F$7,2,TRUE)+1,5)</f>
        <v>4</v>
      </c>
      <c r="F180">
        <f>Misc!$B$4*Misc!$B$5*VLOOKUP(E180,Gearing!$B$2:$F$7,5,FALSE)/Misc!$B$2</f>
        <v>4114.3690997678705</v>
      </c>
      <c r="G180">
        <f t="shared" si="15"/>
        <v>1.591198679283466</v>
      </c>
      <c r="H180">
        <f t="shared" si="16"/>
        <v>216.17493806134479</v>
      </c>
    </row>
    <row r="181" spans="1:8" x14ac:dyDescent="0.25">
      <c r="A181">
        <f t="shared" si="19"/>
        <v>44.5</v>
      </c>
      <c r="B181">
        <f>MIN((F180-$K$5*B179+$K$6*B180)/$K$7,2*$K$1*Gearing!$A$7+B179)</f>
        <v>2584.9857563608812</v>
      </c>
      <c r="C181">
        <f t="shared" si="20"/>
        <v>96.958825671202248</v>
      </c>
      <c r="D181">
        <f t="shared" si="18"/>
        <v>1.2799158300695126</v>
      </c>
      <c r="E181">
        <f>MIN(VLOOKUP(C180,Gearing!$A$2:$F$7,2,TRUE)+1,5)</f>
        <v>4</v>
      </c>
      <c r="F181">
        <f>Misc!$B$4*Misc!$B$5*VLOOKUP(E181,Gearing!$B$2:$F$7,5,FALSE)/Misc!$B$2</f>
        <v>4114.3690997678705</v>
      </c>
      <c r="G181">
        <f t="shared" si="15"/>
        <v>1.6062356813464873</v>
      </c>
      <c r="H181">
        <f t="shared" si="16"/>
        <v>216.89071597888835</v>
      </c>
    </row>
    <row r="182" spans="1:8" x14ac:dyDescent="0.25">
      <c r="A182">
        <f t="shared" si="19"/>
        <v>44.75</v>
      </c>
      <c r="B182">
        <f>MIN((F181-$K$5*B180+$K$6*B181)/$K$7,2*$K$1*Gearing!$A$7+B180)</f>
        <v>2609.2654601483714</v>
      </c>
      <c r="C182">
        <f t="shared" si="20"/>
        <v>97.278802226013795</v>
      </c>
      <c r="D182">
        <f t="shared" si="18"/>
        <v>1.2798966084228596</v>
      </c>
      <c r="E182">
        <f>MIN(VLOOKUP(C181,Gearing!$A$2:$F$7,2,TRUE)+1,5)</f>
        <v>4</v>
      </c>
      <c r="F182">
        <f>Misc!$B$4*Misc!$B$5*VLOOKUP(E182,Gearing!$B$2:$F$7,5,FALSE)/Misc!$B$2</f>
        <v>4114.3690997678705</v>
      </c>
      <c r="G182">
        <f t="shared" si="15"/>
        <v>1.6213223898360893</v>
      </c>
      <c r="H182">
        <f t="shared" si="16"/>
        <v>217.60648314695283</v>
      </c>
    </row>
    <row r="183" spans="1:8" x14ac:dyDescent="0.25">
      <c r="A183">
        <f t="shared" si="19"/>
        <v>45</v>
      </c>
      <c r="B183">
        <f>MIN((F182-$K$5*B181+$K$6*B182)/$K$7,2*$K$1*Gearing!$A$7+B181)</f>
        <v>2633.6251574738881</v>
      </c>
      <c r="C183">
        <f t="shared" si="20"/>
        <v>97.598773975451877</v>
      </c>
      <c r="D183">
        <f t="shared" si="18"/>
        <v>1.2798773870817968</v>
      </c>
      <c r="E183">
        <f>MIN(VLOOKUP(C182,Gearing!$A$2:$F$7,2,TRUE)+1,5)</f>
        <v>4</v>
      </c>
      <c r="F183">
        <f>Misc!$B$4*Misc!$B$5*VLOOKUP(E183,Gearing!$B$2:$F$7,5,FALSE)/Misc!$B$2</f>
        <v>4114.3690997678705</v>
      </c>
      <c r="G183">
        <f t="shared" si="15"/>
        <v>1.6364588040057861</v>
      </c>
      <c r="H183">
        <f t="shared" si="16"/>
        <v>218.32223956570303</v>
      </c>
    </row>
    <row r="184" spans="1:8" x14ac:dyDescent="0.25">
      <c r="A184">
        <f t="shared" si="19"/>
        <v>45.25</v>
      </c>
      <c r="B184">
        <f>MIN((F183-$K$5*B182+$K$6*B183)/$K$7,2*$K$1*Gearing!$A$7+B182)</f>
        <v>2658.0648471360973</v>
      </c>
      <c r="C184">
        <f t="shared" si="20"/>
        <v>97.918740919588345</v>
      </c>
      <c r="D184">
        <f t="shared" si="18"/>
        <v>1.2798581660099444</v>
      </c>
      <c r="E184">
        <f>MIN(VLOOKUP(C183,Gearing!$A$2:$F$7,2,TRUE)+1,5)</f>
        <v>4</v>
      </c>
      <c r="F184">
        <f>Misc!$B$4*Misc!$B$5*VLOOKUP(E184,Gearing!$B$2:$F$7,5,FALSE)/Misc!$B$2</f>
        <v>4114.3690997678705</v>
      </c>
      <c r="G184">
        <f t="shared" si="15"/>
        <v>1.6516449231091037</v>
      </c>
      <c r="H184">
        <f t="shared" si="16"/>
        <v>219.03798523529963</v>
      </c>
    </row>
    <row r="185" spans="1:8" x14ac:dyDescent="0.25">
      <c r="A185">
        <f t="shared" si="19"/>
        <v>45.5</v>
      </c>
      <c r="B185">
        <f>MIN((F184-$K$5*B183+$K$6*B184)/$K$7,2*$K$1*Gearing!$A$7+B183)</f>
        <v>2682.5845279336822</v>
      </c>
      <c r="C185">
        <f t="shared" si="20"/>
        <v>98.238703058493229</v>
      </c>
      <c r="D185">
        <f t="shared" si="18"/>
        <v>1.2798389452291303</v>
      </c>
      <c r="E185">
        <f>MIN(VLOOKUP(C184,Gearing!$A$2:$F$7,2,TRUE)+1,5)</f>
        <v>4</v>
      </c>
      <c r="F185">
        <f>Misc!$B$4*Misc!$B$5*VLOOKUP(E185,Gearing!$B$2:$F$7,5,FALSE)/Misc!$B$2</f>
        <v>4114.3690997678705</v>
      </c>
      <c r="G185">
        <f t="shared" si="15"/>
        <v>1.6668807463995781</v>
      </c>
      <c r="H185">
        <f t="shared" si="16"/>
        <v>219.75372015589932</v>
      </c>
    </row>
    <row r="186" spans="1:8" x14ac:dyDescent="0.25">
      <c r="A186">
        <f t="shared" si="19"/>
        <v>45.75</v>
      </c>
      <c r="B186">
        <f>MIN((F185-$K$5*B184+$K$6*B185)/$K$7,2*$K$1*Gearing!$A$7+B184)</f>
        <v>2707.184198665344</v>
      </c>
      <c r="C186">
        <f t="shared" si="20"/>
        <v>98.558660392241109</v>
      </c>
      <c r="D186">
        <f t="shared" si="18"/>
        <v>1.2798197247539065</v>
      </c>
      <c r="E186">
        <f>MIN(VLOOKUP(C185,Gearing!$A$2:$F$7,2,TRUE)+1,5)</f>
        <v>4</v>
      </c>
      <c r="F186">
        <f>Misc!$B$4*Misc!$B$5*VLOOKUP(E186,Gearing!$B$2:$F$7,5,FALSE)/Misc!$B$2</f>
        <v>4114.3690997678705</v>
      </c>
      <c r="G186">
        <f t="shared" si="15"/>
        <v>1.6821662731307565</v>
      </c>
      <c r="H186">
        <f t="shared" si="16"/>
        <v>220.46944432766892</v>
      </c>
    </row>
    <row r="187" spans="1:8" x14ac:dyDescent="0.25">
      <c r="A187">
        <f t="shared" si="19"/>
        <v>46</v>
      </c>
      <c r="B187">
        <f>MIN((F186-$K$5*B185+$K$6*B186)/$K$7,2*$K$1*Gearing!$A$7+B185)</f>
        <v>2731.8638581298028</v>
      </c>
      <c r="C187">
        <f t="shared" si="20"/>
        <v>98.878612920904743</v>
      </c>
      <c r="D187">
        <f t="shared" si="18"/>
        <v>1.279800504555169</v>
      </c>
      <c r="E187">
        <f>MIN(VLOOKUP(C186,Gearing!$A$2:$F$7,2,TRUE)+1,5)</f>
        <v>4</v>
      </c>
      <c r="F187">
        <f>Misc!$B$4*Misc!$B$5*VLOOKUP(E187,Gearing!$B$2:$F$7,5,FALSE)/Misc!$B$2</f>
        <v>4114.3690997678705</v>
      </c>
      <c r="G187">
        <f t="shared" si="15"/>
        <v>1.6975015025561986</v>
      </c>
      <c r="H187">
        <f t="shared" si="16"/>
        <v>221.18515775077117</v>
      </c>
    </row>
    <row r="188" spans="1:8" x14ac:dyDescent="0.25">
      <c r="A188">
        <f t="shared" si="19"/>
        <v>46.25</v>
      </c>
      <c r="B188">
        <f>MIN((F187-$K$5*B186+$K$6*B187)/$K$7,2*$K$1*Gearing!$A$7+B186)</f>
        <v>2756.6235051257963</v>
      </c>
      <c r="C188">
        <f t="shared" si="20"/>
        <v>99.198560644553254</v>
      </c>
      <c r="D188">
        <f t="shared" si="18"/>
        <v>1.279781284632918</v>
      </c>
      <c r="E188">
        <f>MIN(VLOOKUP(C187,Gearing!$A$2:$F$7,2,TRUE)+1,5)</f>
        <v>4</v>
      </c>
      <c r="F188">
        <f>Misc!$B$4*Misc!$B$5*VLOOKUP(E188,Gearing!$B$2:$F$7,5,FALSE)/Misc!$B$2</f>
        <v>4114.3690997678705</v>
      </c>
      <c r="G188">
        <f t="shared" si="15"/>
        <v>1.7128864339294747</v>
      </c>
      <c r="H188">
        <f t="shared" si="16"/>
        <v>221.90086042536072</v>
      </c>
    </row>
    <row r="189" spans="1:8" x14ac:dyDescent="0.25">
      <c r="A189">
        <f t="shared" si="19"/>
        <v>46.5</v>
      </c>
      <c r="B189">
        <f>MIN((F188-$K$5*B187+$K$6*B188)/$K$7,2*$K$1*Gearing!$A$7+B187)</f>
        <v>2781.4631384520794</v>
      </c>
      <c r="C189">
        <f t="shared" si="20"/>
        <v>99.518503563259401</v>
      </c>
      <c r="D189">
        <f t="shared" si="18"/>
        <v>1.2797620650162571</v>
      </c>
      <c r="E189">
        <f>MIN(VLOOKUP(C188,Gearing!$A$2:$F$7,2,TRUE)+1,5)</f>
        <v>4</v>
      </c>
      <c r="F189">
        <f>Misc!$B$4*Misc!$B$5*VLOOKUP(E189,Gearing!$B$2:$F$7,5,FALSE)/Misc!$B$2</f>
        <v>4114.3690997678705</v>
      </c>
      <c r="G189">
        <f t="shared" si="15"/>
        <v>1.7283210665041653</v>
      </c>
      <c r="H189">
        <f t="shared" si="16"/>
        <v>222.61655235160032</v>
      </c>
    </row>
    <row r="190" spans="1:8" x14ac:dyDescent="0.25">
      <c r="A190">
        <f t="shared" si="19"/>
        <v>46.75</v>
      </c>
      <c r="B190">
        <f>MIN((F189-$K$5*B188+$K$6*B189)/$K$7,2*$K$1*Gearing!$A$7+B188)</f>
        <v>2806.382756907426</v>
      </c>
      <c r="C190">
        <f t="shared" si="20"/>
        <v>99.838441677096853</v>
      </c>
      <c r="D190">
        <f t="shared" si="18"/>
        <v>1.2797428456833586</v>
      </c>
      <c r="E190">
        <f>MIN(VLOOKUP(C189,Gearing!$A$2:$F$7,2,TRUE)+1,5)</f>
        <v>4</v>
      </c>
      <c r="F190">
        <f>Misc!$B$4*Misc!$B$5*VLOOKUP(E190,Gearing!$B$2:$F$7,5,FALSE)/Misc!$B$2</f>
        <v>4114.3690997678705</v>
      </c>
      <c r="G190">
        <f t="shared" si="15"/>
        <v>1.7438053995338636</v>
      </c>
      <c r="H190">
        <f t="shared" si="16"/>
        <v>223.33223352965473</v>
      </c>
    </row>
    <row r="191" spans="1:8" x14ac:dyDescent="0.25">
      <c r="A191">
        <f t="shared" si="19"/>
        <v>47</v>
      </c>
      <c r="B191">
        <f>MIN((F190-$K$5*B189+$K$6*B190)/$K$7,2*$K$1*Gearing!$A$7+B189)</f>
        <v>2831.3823592906278</v>
      </c>
      <c r="C191">
        <f t="shared" si="20"/>
        <v>100.15837498613746</v>
      </c>
      <c r="D191">
        <f t="shared" si="18"/>
        <v>1.2797236266414984</v>
      </c>
      <c r="E191">
        <f>MIN(VLOOKUP(C190,Gearing!$A$2:$F$7,2,TRUE)+1,5)</f>
        <v>4</v>
      </c>
      <c r="F191">
        <f>Misc!$B$4*Misc!$B$5*VLOOKUP(E191,Gearing!$B$2:$F$7,5,FALSE)/Misc!$B$2</f>
        <v>4114.3690997678705</v>
      </c>
      <c r="G191">
        <f t="shared" si="15"/>
        <v>1.7593394322721729</v>
      </c>
      <c r="H191">
        <f t="shared" si="16"/>
        <v>224.04790395968473</v>
      </c>
    </row>
    <row r="192" spans="1:8" x14ac:dyDescent="0.25">
      <c r="A192">
        <f t="shared" si="19"/>
        <v>47.25</v>
      </c>
      <c r="B192">
        <f>MIN((F191-$K$5*B190+$K$6*B191)/$K$7,2*$K$1*Gearing!$A$7+B190)</f>
        <v>2856.4619444004948</v>
      </c>
      <c r="C192">
        <f t="shared" si="20"/>
        <v>100.47830349045307</v>
      </c>
      <c r="D192">
        <f t="shared" si="18"/>
        <v>1.2797044078834006</v>
      </c>
      <c r="E192">
        <f>MIN(VLOOKUP(C191,Gearing!$A$2:$F$7,2,TRUE)+1,5)</f>
        <v>4</v>
      </c>
      <c r="F192">
        <f>Misc!$B$4*Misc!$B$5*VLOOKUP(E192,Gearing!$B$2:$F$7,5,FALSE)/Misc!$B$2</f>
        <v>4114.3690997678705</v>
      </c>
      <c r="G192">
        <f t="shared" si="15"/>
        <v>1.7749231639727088</v>
      </c>
      <c r="H192">
        <f t="shared" si="16"/>
        <v>224.76356364185099</v>
      </c>
    </row>
    <row r="193" spans="1:8" x14ac:dyDescent="0.25">
      <c r="A193">
        <f t="shared" si="19"/>
        <v>47.5</v>
      </c>
      <c r="B193">
        <f>MIN((F192-$K$5*B191+$K$6*B192)/$K$7,2*$K$1*Gearing!$A$7+B191)</f>
        <v>2881.6215110358544</v>
      </c>
      <c r="C193">
        <f t="shared" si="20"/>
        <v>100.79822719011645</v>
      </c>
      <c r="D193">
        <f t="shared" si="18"/>
        <v>1.279685189423617</v>
      </c>
      <c r="E193">
        <f>MIN(VLOOKUP(C192,Gearing!$A$2:$F$7,2,TRUE)+1,5)</f>
        <v>4</v>
      </c>
      <c r="F193">
        <f>Misc!$B$4*Misc!$B$5*VLOOKUP(E193,Gearing!$B$2:$F$7,5,FALSE)/Misc!$B$2</f>
        <v>4114.3690997678705</v>
      </c>
      <c r="G193">
        <f t="shared" si="15"/>
        <v>1.7905565938890966</v>
      </c>
      <c r="H193">
        <f t="shared" si="16"/>
        <v>225.47921257631631</v>
      </c>
    </row>
    <row r="194" spans="1:8" x14ac:dyDescent="0.25">
      <c r="A194">
        <f t="shared" si="19"/>
        <v>47.75</v>
      </c>
      <c r="B194">
        <f>MIN((F193-$K$5*B192+$K$6*B193)/$K$7,2*$K$1*Gearing!$A$7+B192)</f>
        <v>2906.861057995553</v>
      </c>
      <c r="C194">
        <f t="shared" si="20"/>
        <v>101.11814608520035</v>
      </c>
      <c r="D194">
        <f t="shared" si="18"/>
        <v>1.2796659712475957</v>
      </c>
      <c r="E194">
        <f>MIN(VLOOKUP(C193,Gearing!$A$2:$F$7,2,TRUE)+1,5)</f>
        <v>4</v>
      </c>
      <c r="F194">
        <f>Misc!$B$4*Misc!$B$5*VLOOKUP(E194,Gearing!$B$2:$F$7,5,FALSE)/Misc!$B$2</f>
        <v>4114.3690997678705</v>
      </c>
      <c r="G194">
        <f t="shared" si="15"/>
        <v>1.8062397212749748</v>
      </c>
      <c r="H194">
        <f t="shared" si="16"/>
        <v>226.19485076324347</v>
      </c>
    </row>
    <row r="195" spans="1:8" x14ac:dyDescent="0.25">
      <c r="A195">
        <f t="shared" si="19"/>
        <v>48</v>
      </c>
      <c r="B195">
        <f>MIN((F194-$K$5*B193+$K$6*B194)/$K$7,2*$K$1*Gearing!$A$7+B193)</f>
        <v>2932.1805840784546</v>
      </c>
      <c r="C195">
        <f t="shared" si="20"/>
        <v>101.43806017577572</v>
      </c>
      <c r="D195">
        <f t="shared" si="18"/>
        <v>1.2796467533553368</v>
      </c>
      <c r="E195">
        <f>MIN(VLOOKUP(C194,Gearing!$A$2:$F$7,2,TRUE)+1,5)</f>
        <v>4</v>
      </c>
      <c r="F195">
        <f>Misc!$B$4*Misc!$B$5*VLOOKUP(E195,Gearing!$B$2:$F$7,5,FALSE)/Misc!$B$2</f>
        <v>4114.3690997678705</v>
      </c>
      <c r="G195">
        <f t="shared" ref="G195:G258" si="21">CONVERT(B195,$B$1,$G$1)</f>
        <v>1.8219725453839917</v>
      </c>
      <c r="H195">
        <f t="shared" ref="H195:H258" si="22">CONVERT(C195,$C$1,$H$1)</f>
        <v>226.91047820279107</v>
      </c>
    </row>
    <row r="196" spans="1:8" x14ac:dyDescent="0.25">
      <c r="A196">
        <f t="shared" si="19"/>
        <v>48.25</v>
      </c>
      <c r="B196">
        <f>MIN((F195-$K$5*B194+$K$6*B195)/$K$7,2*$K$1*Gearing!$A$7+B194)</f>
        <v>2957.5800880834408</v>
      </c>
      <c r="C196">
        <f t="shared" si="20"/>
        <v>101.7579694619144</v>
      </c>
      <c r="D196">
        <f t="shared" si="18"/>
        <v>1.2796275357541163</v>
      </c>
      <c r="E196">
        <f>MIN(VLOOKUP(C195,Gearing!$A$2:$F$7,2,TRUE)+1,5)</f>
        <v>4</v>
      </c>
      <c r="F196">
        <f>Misc!$B$4*Misc!$B$5*VLOOKUP(E196,Gearing!$B$2:$F$7,5,FALSE)/Misc!$B$2</f>
        <v>4114.3690997678705</v>
      </c>
      <c r="G196">
        <f t="shared" si="21"/>
        <v>1.8377550654698069</v>
      </c>
      <c r="H196">
        <f t="shared" si="22"/>
        <v>227.62609489511991</v>
      </c>
    </row>
    <row r="197" spans="1:8" x14ac:dyDescent="0.25">
      <c r="A197">
        <f t="shared" si="19"/>
        <v>48.5</v>
      </c>
      <c r="B197">
        <f>MIN((F196-$K$5*B195+$K$6*B196)/$K$7,2*$K$1*Gearing!$A$7+B195)</f>
        <v>2983.0595688094118</v>
      </c>
      <c r="C197">
        <f t="shared" ref="C197:C260" si="23">(B198-B196)/2/$K$1</f>
        <v>102.07787394368916</v>
      </c>
      <c r="D197">
        <f t="shared" si="18"/>
        <v>1.279608318443934</v>
      </c>
      <c r="E197">
        <f>MIN(VLOOKUP(C196,Gearing!$A$2:$F$7,2,TRUE)+1,5)</f>
        <v>4</v>
      </c>
      <c r="F197">
        <f>Misc!$B$4*Misc!$B$5*VLOOKUP(E197,Gearing!$B$2:$F$7,5,FALSE)/Misc!$B$2</f>
        <v>4114.3690997678705</v>
      </c>
      <c r="G197">
        <f t="shared" si="21"/>
        <v>1.8535872807860916</v>
      </c>
      <c r="H197">
        <f t="shared" si="22"/>
        <v>228.34170084039272</v>
      </c>
    </row>
    <row r="198" spans="1:8" x14ac:dyDescent="0.25">
      <c r="A198">
        <f t="shared" si="19"/>
        <v>48.75</v>
      </c>
      <c r="B198">
        <f>MIN((F197-$K$5*B196+$K$6*B197)/$K$7,2*$K$1*Gearing!$A$7+B196)</f>
        <v>3008.6190250552854</v>
      </c>
      <c r="C198">
        <f t="shared" si="23"/>
        <v>102.39777362117184</v>
      </c>
      <c r="D198">
        <f t="shared" si="18"/>
        <v>1.279589101417514</v>
      </c>
      <c r="E198">
        <f>MIN(VLOOKUP(C197,Gearing!$A$2:$F$7,2,TRUE)+1,5)</f>
        <v>4</v>
      </c>
      <c r="F198">
        <f>Misc!$B$4*Misc!$B$5*VLOOKUP(E198,Gearing!$B$2:$F$7,5,FALSE)/Misc!$B$2</f>
        <v>4114.3690997678705</v>
      </c>
      <c r="G198">
        <f t="shared" si="21"/>
        <v>1.8694691905865282</v>
      </c>
      <c r="H198">
        <f t="shared" si="22"/>
        <v>229.0572960387702</v>
      </c>
    </row>
    <row r="199" spans="1:8" x14ac:dyDescent="0.25">
      <c r="A199">
        <f t="shared" si="19"/>
        <v>49</v>
      </c>
      <c r="B199">
        <f>MIN((F198-$K$5*B197+$K$6*B198)/$K$7,2*$K$1*Gearing!$A$7+B197)</f>
        <v>3034.2584556199977</v>
      </c>
      <c r="C199">
        <f t="shared" si="23"/>
        <v>102.7176684944352</v>
      </c>
      <c r="D199">
        <f t="shared" si="18"/>
        <v>1.2795698846894084</v>
      </c>
      <c r="E199">
        <f>MIN(VLOOKUP(C198,Gearing!$A$2:$F$7,2,TRUE)+1,5)</f>
        <v>4</v>
      </c>
      <c r="F199">
        <f>Misc!$B$4*Misc!$B$5*VLOOKUP(E199,Gearing!$B$2:$F$7,5,FALSE)/Misc!$B$2</f>
        <v>4114.3690997678705</v>
      </c>
      <c r="G199">
        <f t="shared" si="21"/>
        <v>1.8854007941248097</v>
      </c>
      <c r="H199">
        <f t="shared" si="22"/>
        <v>229.77288049041519</v>
      </c>
    </row>
    <row r="200" spans="1:8" x14ac:dyDescent="0.25">
      <c r="A200">
        <f t="shared" si="19"/>
        <v>49.25</v>
      </c>
      <c r="B200">
        <f>MIN((F199-$K$5*B198+$K$6*B199)/$K$7,2*$K$1*Gearing!$A$7+B198)</f>
        <v>3059.977859302503</v>
      </c>
      <c r="C200">
        <f t="shared" si="23"/>
        <v>103.0375585635511</v>
      </c>
      <c r="D200">
        <f t="shared" si="18"/>
        <v>1.2795506682377891</v>
      </c>
      <c r="E200">
        <f>MIN(VLOOKUP(C199,Gearing!$A$2:$F$7,2,TRUE)+1,5)</f>
        <v>4</v>
      </c>
      <c r="F200">
        <f>Misc!$B$4*Misc!$B$5*VLOOKUP(E200,Gearing!$B$2:$F$7,5,FALSE)/Misc!$B$2</f>
        <v>4114.3690997678705</v>
      </c>
      <c r="G200">
        <f t="shared" si="21"/>
        <v>1.9013820906546413</v>
      </c>
      <c r="H200">
        <f t="shared" si="22"/>
        <v>230.48845419548832</v>
      </c>
    </row>
    <row r="201" spans="1:8" x14ac:dyDescent="0.25">
      <c r="A201">
        <f t="shared" si="19"/>
        <v>49.5</v>
      </c>
      <c r="B201">
        <f>MIN((F200-$K$5*B199+$K$6*B200)/$K$7,2*$K$1*Gearing!$A$7+B199)</f>
        <v>3085.7772349017732</v>
      </c>
      <c r="C201">
        <f t="shared" si="23"/>
        <v>103.35744382858957</v>
      </c>
      <c r="D201">
        <f t="shared" si="18"/>
        <v>1.2795314520699321</v>
      </c>
      <c r="E201">
        <f>MIN(VLOOKUP(C200,Gearing!$A$2:$F$7,2,TRUE)+1,5)</f>
        <v>4</v>
      </c>
      <c r="F201">
        <f>Misc!$B$4*Misc!$B$5*VLOOKUP(E201,Gearing!$B$2:$F$7,5,FALSE)/Misc!$B$2</f>
        <v>4114.3690997678705</v>
      </c>
      <c r="G201">
        <f t="shared" si="21"/>
        <v>1.9174130794297384</v>
      </c>
      <c r="H201">
        <f t="shared" si="22"/>
        <v>231.20401715414633</v>
      </c>
    </row>
    <row r="202" spans="1:8" x14ac:dyDescent="0.25">
      <c r="A202">
        <f t="shared" si="19"/>
        <v>49.75</v>
      </c>
      <c r="B202">
        <f>MIN((F201-$K$5*B200+$K$6*B201)/$K$7,2*$K$1*Gearing!$A$7+B200)</f>
        <v>3111.6565812167978</v>
      </c>
      <c r="C202">
        <f t="shared" si="23"/>
        <v>103.67732428962518</v>
      </c>
      <c r="D202">
        <f t="shared" si="18"/>
        <v>1.2795122362149414</v>
      </c>
      <c r="E202">
        <f>MIN(VLOOKUP(C201,Gearing!$A$2:$F$7,2,TRUE)+1,5)</f>
        <v>4</v>
      </c>
      <c r="F202">
        <f>Misc!$B$4*Misc!$B$5*VLOOKUP(E202,Gearing!$B$2:$F$7,5,FALSE)/Misc!$B$2</f>
        <v>4114.3690997678705</v>
      </c>
      <c r="G202">
        <f t="shared" si="21"/>
        <v>1.9334937597038282</v>
      </c>
      <c r="H202">
        <f t="shared" si="22"/>
        <v>231.91956936655598</v>
      </c>
    </row>
    <row r="203" spans="1:8" x14ac:dyDescent="0.25">
      <c r="A203">
        <f t="shared" si="19"/>
        <v>50</v>
      </c>
      <c r="B203">
        <f>MIN((F202-$K$5*B201+$K$6*B202)/$K$7,2*$K$1*Gearing!$A$7+B201)</f>
        <v>3137.6158970465858</v>
      </c>
      <c r="C203">
        <f t="shared" si="23"/>
        <v>103.9971999467316</v>
      </c>
      <c r="D203">
        <f t="shared" si="18"/>
        <v>1.279493020636437</v>
      </c>
      <c r="E203">
        <f>MIN(VLOOKUP(C202,Gearing!$A$2:$F$7,2,TRUE)+1,5)</f>
        <v>4</v>
      </c>
      <c r="F203">
        <f>Misc!$B$4*Misc!$B$5*VLOOKUP(E203,Gearing!$B$2:$F$7,5,FALSE)/Misc!$B$2</f>
        <v>4114.3690997678705</v>
      </c>
      <c r="G203">
        <f t="shared" si="21"/>
        <v>1.9496241307306492</v>
      </c>
      <c r="H203">
        <f t="shared" si="22"/>
        <v>232.63511083288208</v>
      </c>
    </row>
    <row r="204" spans="1:8" x14ac:dyDescent="0.25">
      <c r="A204">
        <f t="shared" si="19"/>
        <v>50.25</v>
      </c>
      <c r="B204">
        <f>MIN((F203-$K$5*B202+$K$6*B203)/$K$7,2*$K$1*Gearing!$A$7+B202)</f>
        <v>3163.6551811901636</v>
      </c>
      <c r="C204">
        <f t="shared" si="23"/>
        <v>104.31707079997886</v>
      </c>
      <c r="D204">
        <f t="shared" si="18"/>
        <v>1.279473805341695</v>
      </c>
      <c r="E204">
        <f>MIN(VLOOKUP(C203,Gearing!$A$2:$F$7,2,TRUE)+1,5)</f>
        <v>4</v>
      </c>
      <c r="F204">
        <f>Misc!$B$4*Misc!$B$5*VLOOKUP(E204,Gearing!$B$2:$F$7,5,FALSE)/Misc!$B$2</f>
        <v>4114.3690997678705</v>
      </c>
      <c r="G204">
        <f t="shared" si="21"/>
        <v>1.9658041917639508</v>
      </c>
      <c r="H204">
        <f t="shared" si="22"/>
        <v>233.35064155328129</v>
      </c>
    </row>
    <row r="205" spans="1:8" x14ac:dyDescent="0.25">
      <c r="A205">
        <f t="shared" si="19"/>
        <v>50.5</v>
      </c>
      <c r="B205">
        <f>MIN((F204-$K$5*B203+$K$6*B204)/$K$7,2*$K$1*Gearing!$A$7+B203)</f>
        <v>3189.7744324465752</v>
      </c>
      <c r="C205">
        <f t="shared" si="23"/>
        <v>104.63693684943883</v>
      </c>
      <c r="D205">
        <f t="shared" si="18"/>
        <v>1.2794545903379912</v>
      </c>
      <c r="E205">
        <f>MIN(VLOOKUP(C204,Gearing!$A$2:$F$7,2,TRUE)+1,5)</f>
        <v>4</v>
      </c>
      <c r="F205">
        <f>Misc!$B$4*Misc!$B$5*VLOOKUP(E205,Gearing!$B$2:$F$7,5,FALSE)/Misc!$B$2</f>
        <v>4114.3690997678705</v>
      </c>
      <c r="G205">
        <f t="shared" si="21"/>
        <v>1.9820339420574939</v>
      </c>
      <c r="H205">
        <f t="shared" si="22"/>
        <v>234.06616152791435</v>
      </c>
    </row>
    <row r="206" spans="1:8" x14ac:dyDescent="0.25">
      <c r="A206">
        <f t="shared" si="19"/>
        <v>50.75</v>
      </c>
      <c r="B206">
        <f>MIN((F205-$K$5*B204+$K$6*B205)/$K$7,2*$K$1*Gearing!$A$7+B204)</f>
        <v>3215.973649614883</v>
      </c>
      <c r="C206">
        <f t="shared" si="23"/>
        <v>104.95679809518333</v>
      </c>
      <c r="D206">
        <f t="shared" si="18"/>
        <v>1.2794353756180499</v>
      </c>
      <c r="E206">
        <f>MIN(VLOOKUP(C205,Gearing!$A$2:$F$7,2,TRUE)+1,5)</f>
        <v>4</v>
      </c>
      <c r="F206">
        <f>Misc!$B$4*Misc!$B$5*VLOOKUP(E206,Gearing!$B$2:$F$7,5,FALSE)/Misc!$B$2</f>
        <v>4114.3690997678705</v>
      </c>
      <c r="G206">
        <f t="shared" si="21"/>
        <v>1.9983133808650502</v>
      </c>
      <c r="H206">
        <f t="shared" si="22"/>
        <v>234.78167075694196</v>
      </c>
    </row>
    <row r="207" spans="1:8" x14ac:dyDescent="0.25">
      <c r="A207">
        <f t="shared" si="19"/>
        <v>51</v>
      </c>
      <c r="B207">
        <f>MIN((F206-$K$5*B205+$K$6*B206)/$K$7,2*$K$1*Gearing!$A$7+B205)</f>
        <v>3242.2528314941669</v>
      </c>
      <c r="C207">
        <f t="shared" si="23"/>
        <v>105.27665453728514</v>
      </c>
      <c r="D207">
        <f t="shared" si="18"/>
        <v>1.2794161611964228</v>
      </c>
      <c r="E207">
        <f>MIN(VLOOKUP(C206,Gearing!$A$2:$F$7,2,TRUE)+1,5)</f>
        <v>4</v>
      </c>
      <c r="F207">
        <f>Misc!$B$4*Misc!$B$5*VLOOKUP(E207,Gearing!$B$2:$F$7,5,FALSE)/Misc!$B$2</f>
        <v>4114.3690997678705</v>
      </c>
      <c r="G207">
        <f t="shared" si="21"/>
        <v>2.0146425074404024</v>
      </c>
      <c r="H207">
        <f t="shared" si="22"/>
        <v>235.49716924052689</v>
      </c>
    </row>
    <row r="208" spans="1:8" x14ac:dyDescent="0.25">
      <c r="A208">
        <f t="shared" si="19"/>
        <v>51.25</v>
      </c>
      <c r="B208">
        <f>MIN((F207-$K$5*B206+$K$6*B207)/$K$7,2*$K$1*Gearing!$A$7+B206)</f>
        <v>3268.6119768835256</v>
      </c>
      <c r="C208">
        <f t="shared" si="23"/>
        <v>105.59650617581701</v>
      </c>
      <c r="D208">
        <f t="shared" si="18"/>
        <v>1.279396947058558</v>
      </c>
      <c r="E208">
        <f>MIN(VLOOKUP(C207,Gearing!$A$2:$F$7,2,TRUE)+1,5)</f>
        <v>4</v>
      </c>
      <c r="F208">
        <f>Misc!$B$4*Misc!$B$5*VLOOKUP(E208,Gearing!$B$2:$F$7,5,FALSE)/Misc!$B$2</f>
        <v>4114.3690997678705</v>
      </c>
      <c r="G208">
        <f t="shared" si="21"/>
        <v>2.0310213210373451</v>
      </c>
      <c r="H208">
        <f t="shared" si="22"/>
        <v>236.21265697883192</v>
      </c>
    </row>
    <row r="209" spans="1:8" x14ac:dyDescent="0.25">
      <c r="A209">
        <f t="shared" si="19"/>
        <v>51.5</v>
      </c>
      <c r="B209">
        <f>MIN((F208-$K$5*B207+$K$6*B208)/$K$7,2*$K$1*Gearing!$A$7+B207)</f>
        <v>3295.0510845820754</v>
      </c>
      <c r="C209">
        <f t="shared" si="23"/>
        <v>105.91635301085171</v>
      </c>
      <c r="D209">
        <f t="shared" si="18"/>
        <v>1.2793777332190075</v>
      </c>
      <c r="E209">
        <f>MIN(VLOOKUP(C208,Gearing!$A$2:$F$7,2,TRUE)+1,5)</f>
        <v>4</v>
      </c>
      <c r="F209">
        <f>Misc!$B$4*Misc!$B$5*VLOOKUP(E209,Gearing!$B$2:$F$7,5,FALSE)/Misc!$B$2</f>
        <v>4114.3690997678705</v>
      </c>
      <c r="G209">
        <f t="shared" si="21"/>
        <v>2.0474498209096845</v>
      </c>
      <c r="H209">
        <f t="shared" si="22"/>
        <v>236.92813397201976</v>
      </c>
    </row>
    <row r="210" spans="1:8" x14ac:dyDescent="0.25">
      <c r="A210">
        <f t="shared" si="19"/>
        <v>51.75</v>
      </c>
      <c r="B210">
        <f>MIN((F209-$K$5*B208+$K$6*B209)/$K$7,2*$K$1*Gearing!$A$7+B208)</f>
        <v>3321.5701533889514</v>
      </c>
      <c r="C210">
        <f t="shared" si="23"/>
        <v>106.23619504246017</v>
      </c>
      <c r="D210">
        <f t="shared" si="18"/>
        <v>1.2793585196486674</v>
      </c>
      <c r="E210">
        <f>MIN(VLOOKUP(C209,Gearing!$A$2:$F$7,2,TRUE)+1,5)</f>
        <v>4</v>
      </c>
      <c r="F210">
        <f>Misc!$B$4*Misc!$B$5*VLOOKUP(E210,Gearing!$B$2:$F$7,5,FALSE)/Misc!$B$2</f>
        <v>4114.3690997678705</v>
      </c>
      <c r="G210">
        <f t="shared" si="21"/>
        <v>2.0639280063112371</v>
      </c>
      <c r="H210">
        <f t="shared" si="22"/>
        <v>237.64360022024911</v>
      </c>
    </row>
    <row r="211" spans="1:8" x14ac:dyDescent="0.25">
      <c r="A211">
        <f t="shared" si="19"/>
        <v>52</v>
      </c>
      <c r="B211">
        <f>MIN((F210-$K$5*B209+$K$6*B210)/$K$7,2*$K$1*Gearing!$A$7+B209)</f>
        <v>3348.1691821033055</v>
      </c>
      <c r="C211">
        <f t="shared" si="23"/>
        <v>106.55603227071242</v>
      </c>
      <c r="D211">
        <f t="shared" si="18"/>
        <v>1.2793393063693657</v>
      </c>
      <c r="E211">
        <f>MIN(VLOOKUP(C210,Gearing!$A$2:$F$7,2,TRUE)+1,5)</f>
        <v>4</v>
      </c>
      <c r="F211">
        <f>Misc!$B$4*Misc!$B$5*VLOOKUP(E211,Gearing!$B$2:$F$7,5,FALSE)/Misc!$B$2</f>
        <v>4114.3690997678705</v>
      </c>
      <c r="G211">
        <f t="shared" si="21"/>
        <v>2.0804558764958303</v>
      </c>
      <c r="H211">
        <f t="shared" si="22"/>
        <v>238.35905572367668</v>
      </c>
    </row>
    <row r="212" spans="1:8" x14ac:dyDescent="0.25">
      <c r="A212">
        <f t="shared" si="19"/>
        <v>52.25</v>
      </c>
      <c r="B212">
        <f>MIN((F211-$K$5*B210+$K$6*B211)/$K$7,2*$K$1*Gearing!$A$7+B210)</f>
        <v>3374.8481695243077</v>
      </c>
      <c r="C212">
        <f t="shared" si="23"/>
        <v>106.87586469568305</v>
      </c>
      <c r="D212">
        <f t="shared" si="18"/>
        <v>1.2793200933956541</v>
      </c>
      <c r="E212">
        <f>MIN(VLOOKUP(C211,Gearing!$A$2:$F$7,2,TRUE)+1,5)</f>
        <v>4</v>
      </c>
      <c r="F212">
        <f>Misc!$B$4*Misc!$B$5*VLOOKUP(E212,Gearing!$B$2:$F$7,5,FALSE)/Misc!$B$2</f>
        <v>4114.3690997678705</v>
      </c>
      <c r="G212">
        <f t="shared" si="21"/>
        <v>2.0970334307173033</v>
      </c>
      <c r="H212">
        <f t="shared" si="22"/>
        <v>239.07450048246923</v>
      </c>
    </row>
    <row r="213" spans="1:8" x14ac:dyDescent="0.25">
      <c r="A213">
        <f t="shared" si="19"/>
        <v>52.5</v>
      </c>
      <c r="B213">
        <f>MIN((F212-$K$5*B211+$K$6*B212)/$K$7,2*$K$1*Gearing!$A$7+B211)</f>
        <v>3401.607114451147</v>
      </c>
      <c r="C213">
        <f t="shared" si="23"/>
        <v>107.19569231744481</v>
      </c>
      <c r="D213">
        <f t="shared" si="18"/>
        <v>1.279300880698429</v>
      </c>
      <c r="E213">
        <f>MIN(VLOOKUP(C212,Gearing!$A$2:$F$7,2,TRUE)+1,5)</f>
        <v>4</v>
      </c>
      <c r="F213">
        <f>Misc!$B$4*Misc!$B$5*VLOOKUP(E213,Gearing!$B$2:$F$7,5,FALSE)/Misc!$B$2</f>
        <v>4114.3690997678705</v>
      </c>
      <c r="G213">
        <f t="shared" si="21"/>
        <v>2.1136606682295063</v>
      </c>
      <c r="H213">
        <f t="shared" si="22"/>
        <v>239.78993449678958</v>
      </c>
    </row>
    <row r="214" spans="1:8" x14ac:dyDescent="0.25">
      <c r="A214">
        <f t="shared" si="19"/>
        <v>52.75</v>
      </c>
      <c r="B214">
        <f>MIN((F213-$K$5*B212+$K$6*B213)/$K$7,2*$K$1*Gearing!$A$7+B212)</f>
        <v>3428.4460156830301</v>
      </c>
      <c r="C214">
        <f t="shared" si="23"/>
        <v>107.51551513606955</v>
      </c>
      <c r="D214">
        <f t="shared" si="18"/>
        <v>1.2792816682995181</v>
      </c>
      <c r="E214">
        <f>MIN(VLOOKUP(C213,Gearing!$A$2:$F$7,2,TRUE)+1,5)</f>
        <v>4</v>
      </c>
      <c r="F214">
        <f>Misc!$B$4*Misc!$B$5*VLOOKUP(E214,Gearing!$B$2:$F$7,5,FALSE)/Misc!$B$2</f>
        <v>4114.3690997678705</v>
      </c>
      <c r="G214">
        <f t="shared" si="21"/>
        <v>2.1303375882863018</v>
      </c>
      <c r="H214">
        <f t="shared" si="22"/>
        <v>240.5053577667984</v>
      </c>
    </row>
    <row r="215" spans="1:8" x14ac:dyDescent="0.25">
      <c r="A215">
        <f t="shared" si="19"/>
        <v>53</v>
      </c>
      <c r="B215">
        <f>MIN((F214-$K$5*B213+$K$6*B214)/$K$7,2*$K$1*Gearing!$A$7+B213)</f>
        <v>3455.3648720191818</v>
      </c>
      <c r="C215">
        <f t="shared" si="23"/>
        <v>107.83533315162913</v>
      </c>
      <c r="D215">
        <f t="shared" si="18"/>
        <v>1.2792624561770936</v>
      </c>
      <c r="E215">
        <f>MIN(VLOOKUP(C214,Gearing!$A$2:$F$7,2,TRUE)+1,5)</f>
        <v>4</v>
      </c>
      <c r="F215">
        <f>Misc!$B$4*Misc!$B$5*VLOOKUP(E215,Gearing!$B$2:$F$7,5,FALSE)/Misc!$B$2</f>
        <v>4114.3690997678705</v>
      </c>
      <c r="G215">
        <f t="shared" si="21"/>
        <v>2.1470641901415619</v>
      </c>
      <c r="H215">
        <f t="shared" si="22"/>
        <v>241.22077029265643</v>
      </c>
    </row>
    <row r="216" spans="1:8" x14ac:dyDescent="0.25">
      <c r="A216">
        <f t="shared" si="19"/>
        <v>53.25</v>
      </c>
      <c r="B216">
        <f>MIN((F215-$K$5*B214+$K$6*B215)/$K$7,2*$K$1*Gearing!$A$7+B214)</f>
        <v>3482.3636822588446</v>
      </c>
      <c r="C216">
        <f t="shared" si="23"/>
        <v>108.15514636419357</v>
      </c>
      <c r="D216">
        <f t="shared" si="18"/>
        <v>1.2792432443384314</v>
      </c>
      <c r="E216">
        <f>MIN(VLOOKUP(C215,Gearing!$A$2:$F$7,2,TRUE)+1,5)</f>
        <v>4</v>
      </c>
      <c r="F216">
        <f>Misc!$B$4*Misc!$B$5*VLOOKUP(E216,Gearing!$B$2:$F$7,5,FALSE)/Misc!$B$2</f>
        <v>4114.3690997678705</v>
      </c>
      <c r="G216">
        <f t="shared" si="21"/>
        <v>2.1638404730491705</v>
      </c>
      <c r="H216">
        <f t="shared" si="22"/>
        <v>241.93617207452033</v>
      </c>
    </row>
    <row r="217" spans="1:8" x14ac:dyDescent="0.25">
      <c r="A217">
        <f t="shared" si="19"/>
        <v>53.5</v>
      </c>
      <c r="B217">
        <f>MIN((F216-$K$5*B215+$K$6*B216)/$K$7,2*$K$1*Gearing!$A$7+B215)</f>
        <v>3509.4424452012786</v>
      </c>
      <c r="C217">
        <f t="shared" si="23"/>
        <v>108.47495477383472</v>
      </c>
      <c r="D217">
        <f t="shared" si="18"/>
        <v>1.2792240327908075</v>
      </c>
      <c r="E217">
        <f>MIN(VLOOKUP(C216,Gearing!$A$2:$F$7,2,TRUE)+1,5)</f>
        <v>4</v>
      </c>
      <c r="F217">
        <f>Misc!$B$4*Misc!$B$5*VLOOKUP(E217,Gearing!$B$2:$F$7,5,FALSE)/Misc!$B$2</f>
        <v>4114.3690997678705</v>
      </c>
      <c r="G217">
        <f t="shared" si="21"/>
        <v>2.180666436263023</v>
      </c>
      <c r="H217">
        <f t="shared" si="22"/>
        <v>242.65156311255083</v>
      </c>
    </row>
    <row r="218" spans="1:8" x14ac:dyDescent="0.25">
      <c r="A218">
        <f t="shared" si="19"/>
        <v>53.75</v>
      </c>
      <c r="B218">
        <f>MIN((F217-$K$5*B216+$K$6*B217)/$K$7,2*$K$1*Gearing!$A$7+B216)</f>
        <v>3536.601159645762</v>
      </c>
      <c r="C218">
        <f t="shared" si="23"/>
        <v>108.79475838062717</v>
      </c>
      <c r="D218">
        <f t="shared" si="18"/>
        <v>1.2792048215487739</v>
      </c>
      <c r="E218">
        <f>MIN(VLOOKUP(C217,Gearing!$A$2:$F$7,2,TRUE)+1,5)</f>
        <v>4</v>
      </c>
      <c r="F218">
        <f>Misc!$B$4*Misc!$B$5*VLOOKUP(E218,Gearing!$B$2:$F$7,5,FALSE)/Misc!$B$2</f>
        <v>4114.3690997678705</v>
      </c>
      <c r="G218">
        <f t="shared" si="21"/>
        <v>2.1975420790370248</v>
      </c>
      <c r="H218">
        <f t="shared" si="22"/>
        <v>243.36694340691477</v>
      </c>
    </row>
    <row r="219" spans="1:8" x14ac:dyDescent="0.25">
      <c r="A219">
        <f t="shared" si="19"/>
        <v>54</v>
      </c>
      <c r="B219">
        <f>MIN((F218-$K$5*B217+$K$6*B218)/$K$7,2*$K$1*Gearing!$A$7+B217)</f>
        <v>3563.8398243915922</v>
      </c>
      <c r="C219">
        <f t="shared" si="23"/>
        <v>109.11455718464549</v>
      </c>
      <c r="D219">
        <f t="shared" si="18"/>
        <v>1.2791856105977786</v>
      </c>
      <c r="E219">
        <f>MIN(VLOOKUP(C218,Gearing!$A$2:$F$7,2,TRUE)+1,5)</f>
        <v>4</v>
      </c>
      <c r="F219">
        <f>Misc!$B$4*Misc!$B$5*VLOOKUP(E219,Gearing!$B$2:$F$7,5,FALSE)/Misc!$B$2</f>
        <v>4114.3690997678705</v>
      </c>
      <c r="G219">
        <f t="shared" si="21"/>
        <v>2.2144674006250944</v>
      </c>
      <c r="H219">
        <f t="shared" si="22"/>
        <v>244.08231295777892</v>
      </c>
    </row>
    <row r="220" spans="1:8" x14ac:dyDescent="0.25">
      <c r="A220">
        <f t="shared" si="19"/>
        <v>54.25</v>
      </c>
      <c r="B220">
        <f>MIN((F219-$K$5*B218+$K$6*B219)/$K$7,2*$K$1*Gearing!$A$7+B218)</f>
        <v>3591.1584382380847</v>
      </c>
      <c r="C220">
        <f t="shared" si="23"/>
        <v>109.43435118595971</v>
      </c>
      <c r="D220">
        <f t="shared" si="18"/>
        <v>1.2791663999159937</v>
      </c>
      <c r="E220">
        <f>MIN(VLOOKUP(C219,Gearing!$A$2:$F$7,2,TRUE)+1,5)</f>
        <v>4</v>
      </c>
      <c r="F220">
        <f>Misc!$B$4*Misc!$B$5*VLOOKUP(E220,Gearing!$B$2:$F$7,5,FALSE)/Misc!$B$2</f>
        <v>4114.3690997678705</v>
      </c>
      <c r="G220">
        <f t="shared" si="21"/>
        <v>2.2314424002811606</v>
      </c>
      <c r="H220">
        <f t="shared" si="22"/>
        <v>244.79767176530001</v>
      </c>
    </row>
    <row r="221" spans="1:8" x14ac:dyDescent="0.25">
      <c r="A221">
        <f t="shared" si="19"/>
        <v>54.5</v>
      </c>
      <c r="B221">
        <f>MIN((F220-$K$5*B219+$K$6*B220)/$K$7,2*$K$1*Gearing!$A$7+B219)</f>
        <v>3618.556999984572</v>
      </c>
      <c r="C221">
        <f t="shared" si="23"/>
        <v>109.75414038464078</v>
      </c>
      <c r="D221">
        <f t="shared" ref="D221:D284" si="24">(B222-2*B221+B220)/$K$1^2</f>
        <v>1.279147189532523</v>
      </c>
      <c r="E221">
        <f>MIN(VLOOKUP(C220,Gearing!$A$2:$F$7,2,TRUE)+1,5)</f>
        <v>4</v>
      </c>
      <c r="F221">
        <f>Misc!$B$4*Misc!$B$5*VLOOKUP(E221,Gearing!$B$2:$F$7,5,FALSE)/Misc!$B$2</f>
        <v>4114.3690997678705</v>
      </c>
      <c r="G221">
        <f t="shared" si="21"/>
        <v>2.2484670772591637</v>
      </c>
      <c r="H221">
        <f t="shared" si="22"/>
        <v>245.51301982963668</v>
      </c>
    </row>
    <row r="222" spans="1:8" x14ac:dyDescent="0.25">
      <c r="A222">
        <f t="shared" si="19"/>
        <v>54.75</v>
      </c>
      <c r="B222">
        <f>MIN((F221-$K$5*B220+$K$6*B221)/$K$7,2*$K$1*Gearing!$A$7+B220)</f>
        <v>3646.0355084304051</v>
      </c>
      <c r="C222">
        <f t="shared" si="23"/>
        <v>110.07392478076054</v>
      </c>
      <c r="D222">
        <f t="shared" si="24"/>
        <v>1.2791279794255388</v>
      </c>
      <c r="E222">
        <f>MIN(VLOOKUP(C221,Gearing!$A$2:$F$7,2,TRUE)+1,5)</f>
        <v>4</v>
      </c>
      <c r="F222">
        <f>Misc!$B$4*Misc!$B$5*VLOOKUP(E222,Gearing!$B$2:$F$7,5,FALSE)/Misc!$B$2</f>
        <v>4114.3690997678705</v>
      </c>
      <c r="G222">
        <f t="shared" si="21"/>
        <v>2.2655414308130553</v>
      </c>
      <c r="H222">
        <f t="shared" si="22"/>
        <v>246.22835715094965</v>
      </c>
    </row>
    <row r="223" spans="1:8" x14ac:dyDescent="0.25">
      <c r="A223">
        <f t="shared" si="19"/>
        <v>55</v>
      </c>
      <c r="B223">
        <f>MIN((F222-$K$5*B221+$K$6*B222)/$K$7,2*$K$1*Gearing!$A$7+B221)</f>
        <v>3673.5939623749523</v>
      </c>
      <c r="C223">
        <f t="shared" si="23"/>
        <v>110.3736863254062</v>
      </c>
      <c r="D223">
        <f t="shared" si="24"/>
        <v>1.1189643777397578</v>
      </c>
      <c r="E223">
        <f>MIN(VLOOKUP(C222,Gearing!$A$2:$F$7,2,TRUE)+1,5)</f>
        <v>5</v>
      </c>
      <c r="F223">
        <f>Misc!$B$4*Misc!$B$5*VLOOKUP(E223,Gearing!$B$2:$F$7,5,FALSE)/Misc!$B$2</f>
        <v>3601.903197661552</v>
      </c>
      <c r="G223">
        <f t="shared" si="21"/>
        <v>2.2826654601967959</v>
      </c>
      <c r="H223">
        <f t="shared" si="22"/>
        <v>246.89890462912982</v>
      </c>
    </row>
    <row r="224" spans="1:8" x14ac:dyDescent="0.25">
      <c r="A224">
        <f t="shared" si="19"/>
        <v>55.25</v>
      </c>
      <c r="B224">
        <f>MIN((F223-$K$5*B222+$K$6*B223)/$K$7,2*$K$1*Gearing!$A$7+B222)</f>
        <v>3701.2223515931082</v>
      </c>
      <c r="C224">
        <f t="shared" si="23"/>
        <v>110.65342531927854</v>
      </c>
      <c r="D224">
        <f t="shared" si="24"/>
        <v>1.1189475732389838</v>
      </c>
      <c r="E224">
        <f>MIN(VLOOKUP(C223,Gearing!$A$2:$F$7,2,TRUE)+1,5)</f>
        <v>5</v>
      </c>
      <c r="F224">
        <f>Misc!$B$4*Misc!$B$5*VLOOKUP(E224,Gearing!$B$2:$F$7,5,FALSE)/Misc!$B$2</f>
        <v>3601.903197661552</v>
      </c>
      <c r="G224">
        <f t="shared" si="21"/>
        <v>2.2998329453448787</v>
      </c>
      <c r="H224">
        <f t="shared" si="22"/>
        <v>247.52466293682565</v>
      </c>
    </row>
    <row r="225" spans="1:8" x14ac:dyDescent="0.25">
      <c r="A225">
        <f t="shared" ref="A225:A288" si="25">A224+$K$1</f>
        <v>55.5</v>
      </c>
      <c r="B225">
        <f>MIN((F224-$K$5*B223+$K$6*B224)/$K$7,2*$K$1*Gearing!$A$7+B223)</f>
        <v>3728.9206750345916</v>
      </c>
      <c r="C225">
        <f t="shared" si="23"/>
        <v>110.93316011206116</v>
      </c>
      <c r="D225">
        <f t="shared" si="24"/>
        <v>1.1189307690219721</v>
      </c>
      <c r="E225">
        <f>MIN(VLOOKUP(C224,Gearing!$A$2:$F$7,2,TRUE)+1,5)</f>
        <v>5</v>
      </c>
      <c r="F225">
        <f>Misc!$B$4*Misc!$B$5*VLOOKUP(E225,Gearing!$B$2:$F$7,5,FALSE)/Misc!$B$2</f>
        <v>3601.903197661552</v>
      </c>
      <c r="G225">
        <f t="shared" si="21"/>
        <v>2.3170438856046882</v>
      </c>
      <c r="H225">
        <f t="shared" si="22"/>
        <v>248.15041184695141</v>
      </c>
    </row>
    <row r="226" spans="1:8" x14ac:dyDescent="0.25">
      <c r="A226">
        <f t="shared" si="25"/>
        <v>55.75</v>
      </c>
      <c r="B226">
        <f>MIN((F225-$K$5*B224+$K$6*B225)/$K$7,2*$K$1*Gearing!$A$7+B224)</f>
        <v>3756.6889316491388</v>
      </c>
      <c r="C226">
        <f t="shared" si="23"/>
        <v>111.21289070381681</v>
      </c>
      <c r="D226">
        <f t="shared" si="24"/>
        <v>1.1189139650232391</v>
      </c>
      <c r="E226">
        <f>MIN(VLOOKUP(C225,Gearing!$A$2:$F$7,2,TRUE)+1,5)</f>
        <v>5</v>
      </c>
      <c r="F226">
        <f>Misc!$B$4*Misc!$B$5*VLOOKUP(E226,Gearing!$B$2:$F$7,5,FALSE)/Misc!$B$2</f>
        <v>3601.903197661552</v>
      </c>
      <c r="G226">
        <f t="shared" si="21"/>
        <v>2.3342982803236221</v>
      </c>
      <c r="H226">
        <f t="shared" si="22"/>
        <v>248.77615135964749</v>
      </c>
    </row>
    <row r="227" spans="1:8" x14ac:dyDescent="0.25">
      <c r="A227">
        <f t="shared" si="25"/>
        <v>56</v>
      </c>
      <c r="B227">
        <f>MIN((F226-$K$5*B225+$K$6*B226)/$K$7,2*$K$1*Gearing!$A$7+B225)</f>
        <v>3784.5271203865</v>
      </c>
      <c r="C227">
        <f t="shared" si="23"/>
        <v>111.49261709460734</v>
      </c>
      <c r="D227">
        <f t="shared" si="24"/>
        <v>1.1188971613009926</v>
      </c>
      <c r="E227">
        <f>MIN(VLOOKUP(C226,Gearing!$A$2:$F$7,2,TRUE)+1,5)</f>
        <v>5</v>
      </c>
      <c r="F227">
        <f>Misc!$B$4*Misc!$B$5*VLOOKUP(E227,Gearing!$B$2:$F$7,5,FALSE)/Misc!$B$2</f>
        <v>3601.903197661552</v>
      </c>
      <c r="G227">
        <f t="shared" si="21"/>
        <v>2.3515961288490836</v>
      </c>
      <c r="H227">
        <f t="shared" si="22"/>
        <v>249.40188147505222</v>
      </c>
    </row>
    <row r="228" spans="1:8" x14ac:dyDescent="0.25">
      <c r="A228">
        <f t="shared" si="25"/>
        <v>56.25</v>
      </c>
      <c r="B228">
        <f>MIN((F227-$K$5*B226+$K$6*B227)/$K$7,2*$K$1*Gearing!$A$7+B226)</f>
        <v>3812.4352401964425</v>
      </c>
      <c r="C228">
        <f t="shared" si="23"/>
        <v>111.77233928449641</v>
      </c>
      <c r="D228">
        <f t="shared" si="24"/>
        <v>1.1188803578115767</v>
      </c>
      <c r="E228">
        <f>MIN(VLOOKUP(C227,Gearing!$A$2:$F$7,2,TRUE)+1,5)</f>
        <v>5</v>
      </c>
      <c r="F228">
        <f>Misc!$B$4*Misc!$B$5*VLOOKUP(E228,Gearing!$B$2:$F$7,5,FALSE)/Misc!$B$2</f>
        <v>3601.903197661552</v>
      </c>
      <c r="G228">
        <f t="shared" si="21"/>
        <v>2.36893743052849</v>
      </c>
      <c r="H228">
        <f t="shared" si="22"/>
        <v>250.02760219330801</v>
      </c>
    </row>
    <row r="229" spans="1:8" x14ac:dyDescent="0.25">
      <c r="A229">
        <f t="shared" si="25"/>
        <v>56.5</v>
      </c>
      <c r="B229">
        <f>MIN((F228-$K$5*B227+$K$6*B228)/$K$7,2*$K$1*Gearing!$A$7+B227)</f>
        <v>3840.4132900287482</v>
      </c>
      <c r="C229">
        <f t="shared" si="23"/>
        <v>112.05205727354769</v>
      </c>
      <c r="D229">
        <f t="shared" si="24"/>
        <v>1.1188635545986472</v>
      </c>
      <c r="E229">
        <f>MIN(VLOOKUP(C228,Gearing!$A$2:$F$7,2,TRUE)+1,5)</f>
        <v>5</v>
      </c>
      <c r="F229">
        <f>Misc!$B$4*Misc!$B$5*VLOOKUP(E229,Gearing!$B$2:$F$7,5,FALSE)/Misc!$B$2</f>
        <v>3601.903197661552</v>
      </c>
      <c r="G229">
        <f t="shared" si="21"/>
        <v>2.3863221847092655</v>
      </c>
      <c r="H229">
        <f t="shared" si="22"/>
        <v>250.65331351455728</v>
      </c>
    </row>
    <row r="230" spans="1:8" x14ac:dyDescent="0.25">
      <c r="A230">
        <f t="shared" si="25"/>
        <v>56.75</v>
      </c>
      <c r="B230">
        <f>MIN((F229-$K$5*B228+$K$6*B229)/$K$7,2*$K$1*Gearing!$A$7+B228)</f>
        <v>3868.4612688332163</v>
      </c>
      <c r="C230">
        <f t="shared" si="23"/>
        <v>112.33177106182393</v>
      </c>
      <c r="D230">
        <f t="shared" si="24"/>
        <v>1.1188467516112723</v>
      </c>
      <c r="E230">
        <f>MIN(VLOOKUP(C229,Gearing!$A$2:$F$7,2,TRUE)+1,5)</f>
        <v>5</v>
      </c>
      <c r="F230">
        <f>Misc!$B$4*Misc!$B$5*VLOOKUP(E230,Gearing!$B$2:$F$7,5,FALSE)/Misc!$B$2</f>
        <v>3601.903197661552</v>
      </c>
      <c r="G230">
        <f t="shared" si="21"/>
        <v>2.4037503907388453</v>
      </c>
      <c r="H230">
        <f t="shared" si="22"/>
        <v>251.27901543894043</v>
      </c>
    </row>
    <row r="231" spans="1:8" x14ac:dyDescent="0.25">
      <c r="A231">
        <f t="shared" si="25"/>
        <v>57</v>
      </c>
      <c r="B231">
        <f>MIN((F230-$K$5*B229+$K$6*B230)/$K$7,2*$K$1*Gearing!$A$7+B229)</f>
        <v>3896.5791755596601</v>
      </c>
      <c r="C231">
        <f t="shared" si="23"/>
        <v>112.61148064938607</v>
      </c>
      <c r="D231">
        <f t="shared" si="24"/>
        <v>1.118829948885832</v>
      </c>
      <c r="E231">
        <f>MIN(VLOOKUP(C230,Gearing!$A$2:$F$7,2,TRUE)+1,5)</f>
        <v>5</v>
      </c>
      <c r="F231">
        <f>Misc!$B$4*Misc!$B$5*VLOOKUP(E231,Gearing!$B$2:$F$7,5,FALSE)/Misc!$B$2</f>
        <v>3601.903197661552</v>
      </c>
      <c r="G231">
        <f t="shared" si="21"/>
        <v>2.4212220479646738</v>
      </c>
      <c r="H231">
        <f t="shared" si="22"/>
        <v>251.90470796659375</v>
      </c>
    </row>
    <row r="232" spans="1:8" x14ac:dyDescent="0.25">
      <c r="A232">
        <f t="shared" si="25"/>
        <v>57.25</v>
      </c>
      <c r="B232">
        <f>MIN((F231-$K$5*B230+$K$6*B231)/$K$7,2*$K$1*Gearing!$A$7+B230)</f>
        <v>3924.7670091579093</v>
      </c>
      <c r="C232">
        <f t="shared" si="23"/>
        <v>112.89118603629868</v>
      </c>
      <c r="D232">
        <f t="shared" si="24"/>
        <v>1.1188131464150501</v>
      </c>
      <c r="E232">
        <f>MIN(VLOOKUP(C231,Gearing!$A$2:$F$7,2,TRUE)+1,5)</f>
        <v>5</v>
      </c>
      <c r="F232">
        <f>Misc!$B$4*Misc!$B$5*VLOOKUP(E232,Gearing!$B$2:$F$7,5,FALSE)/Misc!$B$2</f>
        <v>3601.903197661552</v>
      </c>
      <c r="G232">
        <f t="shared" si="21"/>
        <v>2.4387371557342057</v>
      </c>
      <c r="H232">
        <f t="shared" si="22"/>
        <v>252.53039109766169</v>
      </c>
    </row>
    <row r="233" spans="1:8" x14ac:dyDescent="0.25">
      <c r="A233">
        <f t="shared" si="25"/>
        <v>57.5</v>
      </c>
      <c r="B233">
        <f>MIN((F232-$K$5*B231+$K$6*B232)/$K$7,2*$K$1*Gearing!$A$7+B231)</f>
        <v>3953.0247685778095</v>
      </c>
      <c r="C233">
        <f t="shared" si="23"/>
        <v>113.17088722262542</v>
      </c>
      <c r="D233">
        <f t="shared" si="24"/>
        <v>1.1187963441989268</v>
      </c>
      <c r="E233">
        <f>MIN(VLOOKUP(C232,Gearing!$A$2:$F$7,2,TRUE)+1,5)</f>
        <v>5</v>
      </c>
      <c r="F233">
        <f>Misc!$B$4*Misc!$B$5*VLOOKUP(E233,Gearing!$B$2:$F$7,5,FALSE)/Misc!$B$2</f>
        <v>3601.903197661552</v>
      </c>
      <c r="G233">
        <f t="shared" si="21"/>
        <v>2.4562957133949048</v>
      </c>
      <c r="H233">
        <f t="shared" si="22"/>
        <v>253.15606483228666</v>
      </c>
    </row>
    <row r="234" spans="1:8" x14ac:dyDescent="0.25">
      <c r="A234">
        <f t="shared" si="25"/>
        <v>57.75</v>
      </c>
      <c r="B234">
        <f>MIN((F233-$K$5*B232+$K$6*B233)/$K$7,2*$K$1*Gearing!$A$7+B232)</f>
        <v>3981.3524527692221</v>
      </c>
      <c r="C234">
        <f t="shared" si="23"/>
        <v>113.45058420842906</v>
      </c>
      <c r="D234">
        <f t="shared" si="24"/>
        <v>1.1187795422301861</v>
      </c>
      <c r="E234">
        <f>MIN(VLOOKUP(C233,Gearing!$A$2:$F$7,2,TRUE)+1,5)</f>
        <v>5</v>
      </c>
      <c r="F234">
        <f>Misc!$B$4*Misc!$B$5*VLOOKUP(E234,Gearing!$B$2:$F$7,5,FALSE)/Misc!$B$2</f>
        <v>3601.903197661552</v>
      </c>
      <c r="G234">
        <f t="shared" si="21"/>
        <v>2.4738977202942452</v>
      </c>
      <c r="H234">
        <f t="shared" si="22"/>
        <v>253.78172917060903</v>
      </c>
    </row>
    <row r="235" spans="1:8" x14ac:dyDescent="0.25">
      <c r="A235">
        <f t="shared" si="25"/>
        <v>58</v>
      </c>
      <c r="B235">
        <f>MIN((F234-$K$5*B233+$K$6*B234)/$K$7,2*$K$1*Gearing!$A$7+B233)</f>
        <v>4009.750060682024</v>
      </c>
      <c r="C235">
        <f t="shared" si="23"/>
        <v>113.73027699377235</v>
      </c>
      <c r="D235">
        <f t="shared" si="24"/>
        <v>1.1187627405161038</v>
      </c>
      <c r="E235">
        <f>MIN(VLOOKUP(C234,Gearing!$A$2:$F$7,2,TRUE)+1,5)</f>
        <v>5</v>
      </c>
      <c r="F235">
        <f>Misc!$B$4*Misc!$B$5*VLOOKUP(E235,Gearing!$B$2:$F$7,5,FALSE)/Misc!$B$2</f>
        <v>3601.903197661552</v>
      </c>
      <c r="G235">
        <f t="shared" si="21"/>
        <v>2.4915431757797117</v>
      </c>
      <c r="H235">
        <f t="shared" si="22"/>
        <v>254.40738411276922</v>
      </c>
    </row>
    <row r="236" spans="1:8" x14ac:dyDescent="0.25">
      <c r="A236">
        <f t="shared" si="25"/>
        <v>58.25</v>
      </c>
      <c r="B236">
        <f>MIN((F235-$K$5*B234+$K$6*B235)/$K$7,2*$K$1*Gearing!$A$7+B234)</f>
        <v>4038.2175912661082</v>
      </c>
      <c r="C236">
        <f t="shared" si="23"/>
        <v>114.00996557871895</v>
      </c>
      <c r="D236">
        <f t="shared" si="24"/>
        <v>1.1187459390566801</v>
      </c>
      <c r="E236">
        <f>MIN(VLOOKUP(C235,Gearing!$A$2:$F$7,2,TRUE)+1,5)</f>
        <v>5</v>
      </c>
      <c r="F236">
        <f>Misc!$B$4*Misc!$B$5*VLOOKUP(E236,Gearing!$B$2:$F$7,5,FALSE)/Misc!$B$2</f>
        <v>3601.903197661552</v>
      </c>
      <c r="G236">
        <f t="shared" si="21"/>
        <v>2.5092320791987968</v>
      </c>
      <c r="H236">
        <f t="shared" si="22"/>
        <v>255.03302965890961</v>
      </c>
    </row>
    <row r="237" spans="1:8" x14ac:dyDescent="0.25">
      <c r="A237">
        <f t="shared" si="25"/>
        <v>58.5</v>
      </c>
      <c r="B237">
        <f>MIN((F236-$K$5*B235+$K$6*B236)/$K$7,2*$K$1*Gearing!$A$7+B235)</f>
        <v>4066.7550434713835</v>
      </c>
      <c r="C237">
        <f t="shared" si="23"/>
        <v>114.28964996333161</v>
      </c>
      <c r="D237">
        <f t="shared" si="24"/>
        <v>1.1187291378446389</v>
      </c>
      <c r="E237">
        <f>MIN(VLOOKUP(C236,Gearing!$A$2:$F$7,2,TRUE)+1,5)</f>
        <v>5</v>
      </c>
      <c r="F237">
        <f>Misc!$B$4*Misc!$B$5*VLOOKUP(E237,Gearing!$B$2:$F$7,5,FALSE)/Misc!$B$2</f>
        <v>3601.903197661552</v>
      </c>
      <c r="G237">
        <f t="shared" si="21"/>
        <v>2.5269644298990044</v>
      </c>
      <c r="H237">
        <f t="shared" si="22"/>
        <v>255.65866580917057</v>
      </c>
    </row>
    <row r="238" spans="1:8" x14ac:dyDescent="0.25">
      <c r="A238">
        <f t="shared" si="25"/>
        <v>58.75</v>
      </c>
      <c r="B238">
        <f>MIN((F237-$K$5*B236+$K$6*B237)/$K$7,2*$K$1*Gearing!$A$7+B236)</f>
        <v>4095.362416247774</v>
      </c>
      <c r="C238">
        <f t="shared" si="23"/>
        <v>114.56933014767219</v>
      </c>
      <c r="D238">
        <f t="shared" si="24"/>
        <v>1.1187123368799803</v>
      </c>
      <c r="E238">
        <f>MIN(VLOOKUP(C237,Gearing!$A$2:$F$7,2,TRUE)+1,5)</f>
        <v>5</v>
      </c>
      <c r="F238">
        <f>Misc!$B$4*Misc!$B$5*VLOOKUP(E238,Gearing!$B$2:$F$7,5,FALSE)/Misc!$B$2</f>
        <v>3601.903197661552</v>
      </c>
      <c r="G238">
        <f t="shared" si="21"/>
        <v>2.5447402272278481</v>
      </c>
      <c r="H238">
        <f t="shared" si="22"/>
        <v>256.28429256369049</v>
      </c>
    </row>
    <row r="239" spans="1:8" x14ac:dyDescent="0.25">
      <c r="A239">
        <f t="shared" si="25"/>
        <v>59</v>
      </c>
      <c r="B239">
        <f>MIN((F238-$K$5*B237+$K$6*B238)/$K$7,2*$K$1*Gearing!$A$7+B237)</f>
        <v>4124.0397085452196</v>
      </c>
      <c r="C239">
        <f t="shared" si="23"/>
        <v>114.84900613180525</v>
      </c>
      <c r="D239">
        <f t="shared" si="24"/>
        <v>1.1186955361845321</v>
      </c>
      <c r="E239">
        <f>MIN(VLOOKUP(C238,Gearing!$A$2:$F$7,2,TRUE)+1,5)</f>
        <v>5</v>
      </c>
      <c r="F239">
        <f>Misc!$B$4*Misc!$B$5*VLOOKUP(E239,Gearing!$B$2:$F$7,5,FALSE)/Misc!$B$2</f>
        <v>3601.903197661552</v>
      </c>
      <c r="G239">
        <f t="shared" si="21"/>
        <v>2.5625594705328503</v>
      </c>
      <c r="H239">
        <f t="shared" si="22"/>
        <v>256.90990992261374</v>
      </c>
    </row>
    <row r="240" spans="1:8" x14ac:dyDescent="0.25">
      <c r="A240">
        <f t="shared" si="25"/>
        <v>59.25</v>
      </c>
      <c r="B240">
        <f>MIN((F239-$K$5*B238+$K$6*B239)/$K$7,2*$K$1*Gearing!$A$7+B238)</f>
        <v>4152.7869193136767</v>
      </c>
      <c r="C240">
        <f t="shared" si="23"/>
        <v>115.12867791579447</v>
      </c>
      <c r="D240">
        <f t="shared" si="24"/>
        <v>1.1186787357291905</v>
      </c>
      <c r="E240">
        <f>MIN(VLOOKUP(C239,Gearing!$A$2:$F$7,2,TRUE)+1,5)</f>
        <v>5</v>
      </c>
      <c r="F240">
        <f>Misc!$B$4*Misc!$B$5*VLOOKUP(E240,Gearing!$B$2:$F$7,5,FALSE)/Misc!$B$2</f>
        <v>3601.903197661552</v>
      </c>
      <c r="G240">
        <f t="shared" si="21"/>
        <v>2.5804221591615444</v>
      </c>
      <c r="H240">
        <f t="shared" si="22"/>
        <v>257.53551788608286</v>
      </c>
    </row>
    <row r="241" spans="1:8" x14ac:dyDescent="0.25">
      <c r="A241">
        <f t="shared" si="25"/>
        <v>59.5</v>
      </c>
      <c r="B241">
        <f>MIN((F240-$K$5*B239+$K$6*B240)/$K$7,2*$K$1*Gearing!$A$7+B239)</f>
        <v>4181.6040475031168</v>
      </c>
      <c r="C241">
        <f t="shared" si="23"/>
        <v>115.4083454997035</v>
      </c>
      <c r="D241">
        <f t="shared" si="24"/>
        <v>1.1186619355430594</v>
      </c>
      <c r="E241">
        <f>MIN(VLOOKUP(C240,Gearing!$A$2:$F$7,2,TRUE)+1,5)</f>
        <v>5</v>
      </c>
      <c r="F241">
        <f>Misc!$B$4*Misc!$B$5*VLOOKUP(E241,Gearing!$B$2:$F$7,5,FALSE)/Misc!$B$2</f>
        <v>3601.903197661552</v>
      </c>
      <c r="G241">
        <f t="shared" si="21"/>
        <v>2.5983282924614732</v>
      </c>
      <c r="H241">
        <f t="shared" si="22"/>
        <v>258.16111645424013</v>
      </c>
    </row>
    <row r="242" spans="1:8" x14ac:dyDescent="0.25">
      <c r="A242">
        <f t="shared" si="25"/>
        <v>59.75</v>
      </c>
      <c r="B242">
        <f>MIN((F241-$K$5*B240+$K$6*B241)/$K$7,2*$K$1*Gearing!$A$7+B240)</f>
        <v>4210.4910920635284</v>
      </c>
      <c r="C242">
        <f t="shared" si="23"/>
        <v>115.6880088835951</v>
      </c>
      <c r="D242">
        <f t="shared" si="24"/>
        <v>1.1186451355897589</v>
      </c>
      <c r="E242">
        <f>MIN(VLOOKUP(C241,Gearing!$A$2:$F$7,2,TRUE)+1,5)</f>
        <v>5</v>
      </c>
      <c r="F242">
        <f>Misc!$B$4*Misc!$B$5*VLOOKUP(E242,Gearing!$B$2:$F$7,5,FALSE)/Misc!$B$2</f>
        <v>3601.903197661552</v>
      </c>
      <c r="G242">
        <f t="shared" si="21"/>
        <v>2.6162778697801889</v>
      </c>
      <c r="H242">
        <f t="shared" si="22"/>
        <v>258.78670562722601</v>
      </c>
    </row>
    <row r="243" spans="1:8" x14ac:dyDescent="0.25">
      <c r="A243">
        <f t="shared" si="25"/>
        <v>60</v>
      </c>
      <c r="B243">
        <f>MIN((F242-$K$5*B241+$K$6*B242)/$K$7,2*$K$1*Gearing!$A$7+B241)</f>
        <v>4239.4480519449144</v>
      </c>
      <c r="C243">
        <f t="shared" si="23"/>
        <v>115.96766806753294</v>
      </c>
      <c r="D243">
        <f t="shared" si="24"/>
        <v>1.1186283359129447</v>
      </c>
      <c r="E243">
        <f>MIN(VLOOKUP(C242,Gearing!$A$2:$F$7,2,TRUE)+1,5)</f>
        <v>5</v>
      </c>
      <c r="F243">
        <f>Misc!$B$4*Misc!$B$5*VLOOKUP(E243,Gearing!$B$2:$F$7,5,FALSE)/Misc!$B$2</f>
        <v>3601.903197661552</v>
      </c>
      <c r="G243">
        <f t="shared" si="21"/>
        <v>2.6342708904652543</v>
      </c>
      <c r="H243">
        <f t="shared" si="22"/>
        <v>259.41228540518284</v>
      </c>
    </row>
    <row r="244" spans="1:8" x14ac:dyDescent="0.25">
      <c r="A244">
        <f t="shared" si="25"/>
        <v>60.25</v>
      </c>
      <c r="B244">
        <f>MIN((F243-$K$5*B242+$K$6*B243)/$K$7,2*$K$1*Gearing!$A$7+B242)</f>
        <v>4268.4749260972949</v>
      </c>
      <c r="C244">
        <f t="shared" si="23"/>
        <v>116.24732305157704</v>
      </c>
      <c r="D244">
        <f t="shared" si="24"/>
        <v>1.1186115364398574</v>
      </c>
      <c r="E244">
        <f>MIN(VLOOKUP(C243,Gearing!$A$2:$F$7,2,TRUE)+1,5)</f>
        <v>5</v>
      </c>
      <c r="F244">
        <f>Misc!$B$4*Misc!$B$5*VLOOKUP(E244,Gearing!$B$2:$F$7,5,FALSE)/Misc!$B$2</f>
        <v>3601.903197661552</v>
      </c>
      <c r="G244">
        <f t="shared" si="21"/>
        <v>2.6523073538642419</v>
      </c>
      <c r="H244">
        <f t="shared" si="22"/>
        <v>260.037855788245</v>
      </c>
    </row>
    <row r="245" spans="1:8" x14ac:dyDescent="0.25">
      <c r="A245">
        <f t="shared" si="25"/>
        <v>60.5</v>
      </c>
      <c r="B245">
        <f>MIN((F244-$K$5*B243+$K$6*B244)/$K$7,2*$K$1*Gearing!$A$7+B243)</f>
        <v>4297.5717134707029</v>
      </c>
      <c r="C245">
        <f t="shared" si="23"/>
        <v>116.52697383579107</v>
      </c>
      <c r="D245">
        <f t="shared" si="24"/>
        <v>1.1185947372723604</v>
      </c>
      <c r="E245">
        <f>MIN(VLOOKUP(C244,Gearing!$A$2:$F$7,2,TRUE)+1,5)</f>
        <v>5</v>
      </c>
      <c r="F245">
        <f>Misc!$B$4*Misc!$B$5*VLOOKUP(E245,Gearing!$B$2:$F$7,5,FALSE)/Misc!$B$2</f>
        <v>3601.903197661552</v>
      </c>
      <c r="G245">
        <f t="shared" si="21"/>
        <v>2.6703872593247331</v>
      </c>
      <c r="H245">
        <f t="shared" si="22"/>
        <v>260.66341677655481</v>
      </c>
    </row>
    <row r="246" spans="1:8" x14ac:dyDescent="0.25">
      <c r="A246">
        <f t="shared" si="25"/>
        <v>60.75</v>
      </c>
      <c r="B246">
        <f>MIN((F245-$K$5*B244+$K$6*B245)/$K$7,2*$K$1*Gearing!$A$7+B244)</f>
        <v>4326.7384130151904</v>
      </c>
      <c r="C246">
        <f t="shared" si="23"/>
        <v>116.80662042024051</v>
      </c>
      <c r="D246">
        <f t="shared" si="24"/>
        <v>1.118577938323142</v>
      </c>
      <c r="E246">
        <f>MIN(VLOOKUP(C245,Gearing!$A$2:$F$7,2,TRUE)+1,5)</f>
        <v>5</v>
      </c>
      <c r="F246">
        <f>Misc!$B$4*Misc!$B$5*VLOOKUP(E246,Gearing!$B$2:$F$7,5,FALSE)/Misc!$B$2</f>
        <v>3601.903197661552</v>
      </c>
      <c r="G246">
        <f t="shared" si="21"/>
        <v>2.6885106061943191</v>
      </c>
      <c r="H246">
        <f t="shared" si="22"/>
        <v>261.28896837025883</v>
      </c>
    </row>
    <row r="247" spans="1:8" x14ac:dyDescent="0.25">
      <c r="A247">
        <f t="shared" si="25"/>
        <v>61</v>
      </c>
      <c r="B247">
        <f>MIN((F246-$K$5*B245+$K$6*B246)/$K$7,2*$K$1*Gearing!$A$7+B245)</f>
        <v>4355.9750236808231</v>
      </c>
      <c r="C247">
        <f t="shared" si="23"/>
        <v>117.08626280498538</v>
      </c>
      <c r="D247">
        <f t="shared" si="24"/>
        <v>1.1185611396358581</v>
      </c>
      <c r="E247">
        <f>MIN(VLOOKUP(C246,Gearing!$A$2:$F$7,2,TRUE)+1,5)</f>
        <v>5</v>
      </c>
      <c r="F247">
        <f>Misc!$B$4*Misc!$B$5*VLOOKUP(E247,Gearing!$B$2:$F$7,5,FALSE)/Misc!$B$2</f>
        <v>3601.903197661552</v>
      </c>
      <c r="G247">
        <f t="shared" si="21"/>
        <v>2.7066773938206024</v>
      </c>
      <c r="H247">
        <f t="shared" si="22"/>
        <v>261.91451056949126</v>
      </c>
    </row>
    <row r="248" spans="1:8" x14ac:dyDescent="0.25">
      <c r="A248">
        <f t="shared" si="25"/>
        <v>61.25</v>
      </c>
      <c r="B248">
        <f>MIN((F247-$K$5*B246+$K$6*B247)/$K$7,2*$K$1*Gearing!$A$7+B246)</f>
        <v>4385.2815444176831</v>
      </c>
      <c r="C248">
        <f t="shared" si="23"/>
        <v>117.36590099008936</v>
      </c>
      <c r="D248">
        <f t="shared" si="24"/>
        <v>1.1185443411959568</v>
      </c>
      <c r="E248">
        <f>MIN(VLOOKUP(C247,Gearing!$A$2:$F$7,2,TRUE)+1,5)</f>
        <v>5</v>
      </c>
      <c r="F248">
        <f>Misc!$B$4*Misc!$B$5*VLOOKUP(E248,Gearing!$B$2:$F$7,5,FALSE)/Misc!$B$2</f>
        <v>3601.903197661552</v>
      </c>
      <c r="G248">
        <f t="shared" si="21"/>
        <v>2.7248876215511926</v>
      </c>
      <c r="H248">
        <f t="shared" si="22"/>
        <v>262.5400433743946</v>
      </c>
    </row>
    <row r="249" spans="1:8" x14ac:dyDescent="0.25">
      <c r="A249">
        <f t="shared" si="25"/>
        <v>61.5</v>
      </c>
      <c r="B249">
        <f>MIN((F248-$K$5*B247+$K$6*B248)/$K$7,2*$K$1*Gearing!$A$7+B247)</f>
        <v>4414.6579741758678</v>
      </c>
      <c r="C249">
        <f t="shared" si="23"/>
        <v>117.6455349756161</v>
      </c>
      <c r="D249">
        <f t="shared" si="24"/>
        <v>1.11852754301799</v>
      </c>
      <c r="E249">
        <f>MIN(VLOOKUP(C248,Gearing!$A$2:$F$7,2,TRUE)+1,5)</f>
        <v>5</v>
      </c>
      <c r="F249">
        <f>Misc!$B$4*Misc!$B$5*VLOOKUP(E249,Gearing!$B$2:$F$7,5,FALSE)/Misc!$B$2</f>
        <v>3601.903197661552</v>
      </c>
      <c r="G249">
        <f t="shared" si="21"/>
        <v>2.7431412887337125</v>
      </c>
      <c r="H249">
        <f t="shared" si="22"/>
        <v>263.1655667851112</v>
      </c>
    </row>
    <row r="250" spans="1:8" x14ac:dyDescent="0.25">
      <c r="A250">
        <f t="shared" si="25"/>
        <v>61.75</v>
      </c>
      <c r="B250">
        <f>MIN((F249-$K$5*B248+$K$6*B249)/$K$7,2*$K$1*Gearing!$A$7+B248)</f>
        <v>4444.1043119054912</v>
      </c>
      <c r="C250">
        <f t="shared" si="23"/>
        <v>117.92516476162928</v>
      </c>
      <c r="D250">
        <f t="shared" si="24"/>
        <v>1.1185107450874057</v>
      </c>
      <c r="E250">
        <f>MIN(VLOOKUP(C249,Gearing!$A$2:$F$7,2,TRUE)+1,5)</f>
        <v>5</v>
      </c>
      <c r="F250">
        <f>Misc!$B$4*Misc!$B$5*VLOOKUP(E250,Gearing!$B$2:$F$7,5,FALSE)/Misc!$B$2</f>
        <v>3601.903197661552</v>
      </c>
      <c r="G250">
        <f t="shared" si="21"/>
        <v>2.7614383947157921</v>
      </c>
      <c r="H250">
        <f t="shared" si="22"/>
        <v>263.79108080178344</v>
      </c>
    </row>
    <row r="251" spans="1:8" x14ac:dyDescent="0.25">
      <c r="A251">
        <f t="shared" si="25"/>
        <v>62</v>
      </c>
      <c r="B251">
        <f>MIN((F250-$K$5*B249+$K$6*B250)/$K$7,2*$K$1*Gearing!$A$7+B249)</f>
        <v>4473.6205565566825</v>
      </c>
      <c r="C251">
        <f t="shared" si="23"/>
        <v>118.20479034819255</v>
      </c>
      <c r="D251">
        <f t="shared" si="24"/>
        <v>1.1184939474187559</v>
      </c>
      <c r="E251">
        <f>MIN(VLOOKUP(C250,Gearing!$A$2:$F$7,2,TRUE)+1,5)</f>
        <v>5</v>
      </c>
      <c r="F251">
        <f>Misc!$B$4*Misc!$B$5*VLOOKUP(E251,Gearing!$B$2:$F$7,5,FALSE)/Misc!$B$2</f>
        <v>3601.903197661552</v>
      </c>
      <c r="G251">
        <f t="shared" si="21"/>
        <v>2.7797789388450713</v>
      </c>
      <c r="H251">
        <f t="shared" si="22"/>
        <v>264.41658542455383</v>
      </c>
    </row>
    <row r="252" spans="1:8" x14ac:dyDescent="0.25">
      <c r="A252">
        <f t="shared" si="25"/>
        <v>62.25</v>
      </c>
      <c r="B252">
        <f>MIN((F251-$K$5*B250+$K$6*B251)/$K$7,2*$K$1*Gearing!$A$7+B250)</f>
        <v>4503.2067070795874</v>
      </c>
      <c r="C252">
        <f t="shared" si="23"/>
        <v>118.48441173536958</v>
      </c>
      <c r="D252">
        <f t="shared" si="24"/>
        <v>1.1184771499974886</v>
      </c>
      <c r="E252">
        <f>MIN(VLOOKUP(C251,Gearing!$A$2:$F$7,2,TRUE)+1,5)</f>
        <v>5</v>
      </c>
      <c r="F252">
        <f>Misc!$B$4*Misc!$B$5*VLOOKUP(E252,Gearing!$B$2:$F$7,5,FALSE)/Misc!$B$2</f>
        <v>3601.903197661552</v>
      </c>
      <c r="G252">
        <f t="shared" si="21"/>
        <v>2.7981629204692022</v>
      </c>
      <c r="H252">
        <f t="shared" si="22"/>
        <v>265.04208065356471</v>
      </c>
    </row>
    <row r="253" spans="1:8" x14ac:dyDescent="0.25">
      <c r="A253">
        <f t="shared" si="25"/>
        <v>62.5</v>
      </c>
      <c r="B253">
        <f>MIN((F252-$K$5*B251+$K$6*B252)/$K$7,2*$K$1*Gearing!$A$7+B251)</f>
        <v>4532.8627624243672</v>
      </c>
      <c r="C253">
        <f t="shared" si="23"/>
        <v>118.76402892322221</v>
      </c>
      <c r="D253">
        <f t="shared" si="24"/>
        <v>1.1184603528236039</v>
      </c>
      <c r="E253">
        <f>MIN(VLOOKUP(C252,Gearing!$A$2:$F$7,2,TRUE)+1,5)</f>
        <v>5</v>
      </c>
      <c r="F253">
        <f>Misc!$B$4*Misc!$B$5*VLOOKUP(E253,Gearing!$B$2:$F$7,5,FALSE)/Misc!$B$2</f>
        <v>3601.903197661552</v>
      </c>
      <c r="G253">
        <f t="shared" si="21"/>
        <v>2.816590338935844</v>
      </c>
      <c r="H253">
        <f t="shared" si="22"/>
        <v>265.66756648895449</v>
      </c>
    </row>
    <row r="254" spans="1:8" x14ac:dyDescent="0.25">
      <c r="A254">
        <f t="shared" si="25"/>
        <v>62.75</v>
      </c>
      <c r="B254">
        <f>MIN((F253-$K$5*B252+$K$6*B253)/$K$7,2*$K$1*Gearing!$A$7+B252)</f>
        <v>4562.5887215411985</v>
      </c>
      <c r="C254">
        <f t="shared" si="23"/>
        <v>119.0436419118123</v>
      </c>
      <c r="D254">
        <f t="shared" si="24"/>
        <v>1.1184435558971018</v>
      </c>
      <c r="E254">
        <f>MIN(VLOOKUP(C253,Gearing!$A$2:$F$7,2,TRUE)+1,5)</f>
        <v>5</v>
      </c>
      <c r="F254">
        <f>Misc!$B$4*Misc!$B$5*VLOOKUP(E254,Gearing!$B$2:$F$7,5,FALSE)/Misc!$B$2</f>
        <v>3601.903197661552</v>
      </c>
      <c r="G254">
        <f t="shared" si="21"/>
        <v>2.8350611935926677</v>
      </c>
      <c r="H254">
        <f t="shared" si="22"/>
        <v>266.29304293086147</v>
      </c>
    </row>
    <row r="255" spans="1:8" x14ac:dyDescent="0.25">
      <c r="A255">
        <f t="shared" si="25"/>
        <v>63</v>
      </c>
      <c r="B255">
        <f>MIN((F254-$K$5*B253+$K$6*B254)/$K$7,2*$K$1*Gearing!$A$7+B253)</f>
        <v>4592.3845833802734</v>
      </c>
      <c r="C255">
        <f t="shared" si="23"/>
        <v>119.32325070120351</v>
      </c>
      <c r="D255">
        <f t="shared" si="24"/>
        <v>1.1184267592325341</v>
      </c>
      <c r="E255">
        <f>MIN(VLOOKUP(C254,Gearing!$A$2:$F$7,2,TRUE)+1,5)</f>
        <v>5</v>
      </c>
      <c r="F255">
        <f>Misc!$B$4*Misc!$B$5*VLOOKUP(E255,Gearing!$B$2:$F$7,5,FALSE)/Misc!$B$2</f>
        <v>3601.903197661552</v>
      </c>
      <c r="G255">
        <f t="shared" si="21"/>
        <v>2.8535754837873526</v>
      </c>
      <c r="H255">
        <f t="shared" si="22"/>
        <v>266.91850997942805</v>
      </c>
    </row>
    <row r="256" spans="1:8" x14ac:dyDescent="0.25">
      <c r="A256">
        <f t="shared" si="25"/>
        <v>63.25</v>
      </c>
      <c r="B256">
        <f>MIN((F255-$K$5*B254+$K$6*B255)/$K$7,2*$K$1*Gearing!$A$7+B254)</f>
        <v>4622.2503468918003</v>
      </c>
      <c r="C256">
        <f t="shared" si="23"/>
        <v>119.60285529145949</v>
      </c>
      <c r="D256">
        <f t="shared" si="24"/>
        <v>1.118409962815349</v>
      </c>
      <c r="E256">
        <f>MIN(VLOOKUP(C255,Gearing!$A$2:$F$7,2,TRUE)+1,5)</f>
        <v>5</v>
      </c>
      <c r="F256">
        <f>Misc!$B$4*Misc!$B$5*VLOOKUP(E256,Gearing!$B$2:$F$7,5,FALSE)/Misc!$B$2</f>
        <v>3601.903197661552</v>
      </c>
      <c r="G256">
        <f t="shared" si="21"/>
        <v>2.8721332088675884</v>
      </c>
      <c r="H256">
        <f t="shared" si="22"/>
        <v>267.54396763479667</v>
      </c>
    </row>
    <row r="257" spans="1:8" x14ac:dyDescent="0.25">
      <c r="A257">
        <f t="shared" si="25"/>
        <v>63.5</v>
      </c>
      <c r="B257">
        <f>MIN((F256-$K$5*B255+$K$6*B256)/$K$7,2*$K$1*Gearing!$A$7+B255)</f>
        <v>4652.1860110260031</v>
      </c>
      <c r="C257">
        <f t="shared" si="23"/>
        <v>119.88245568264392</v>
      </c>
      <c r="D257">
        <f t="shared" si="24"/>
        <v>1.1183931666600984</v>
      </c>
      <c r="E257">
        <f>MIN(VLOOKUP(C256,Gearing!$A$2:$F$7,2,TRUE)+1,5)</f>
        <v>5</v>
      </c>
      <c r="F257">
        <f>Misc!$B$4*Misc!$B$5*VLOOKUP(E257,Gearing!$B$2:$F$7,5,FALSE)/Misc!$B$2</f>
        <v>3601.903197661552</v>
      </c>
      <c r="G257">
        <f t="shared" si="21"/>
        <v>2.8907343681810747</v>
      </c>
      <c r="H257">
        <f t="shared" si="22"/>
        <v>268.16941589710973</v>
      </c>
    </row>
    <row r="258" spans="1:8" x14ac:dyDescent="0.25">
      <c r="A258">
        <f t="shared" si="25"/>
        <v>63.75</v>
      </c>
      <c r="B258">
        <f>MIN((F257-$K$5*B256+$K$6*B257)/$K$7,2*$K$1*Gearing!$A$7+B256)</f>
        <v>4682.1915747331223</v>
      </c>
      <c r="C258">
        <f t="shared" si="23"/>
        <v>120.16205187481864</v>
      </c>
      <c r="D258">
        <f t="shared" si="24"/>
        <v>1.1183763707376784</v>
      </c>
      <c r="E258">
        <f>MIN(VLOOKUP(C257,Gearing!$A$2:$F$7,2,TRUE)+1,5)</f>
        <v>5</v>
      </c>
      <c r="F258">
        <f>Misc!$B$4*Misc!$B$5*VLOOKUP(E258,Gearing!$B$2:$F$7,5,FALSE)/Misc!$B$2</f>
        <v>3601.903197661552</v>
      </c>
      <c r="G258">
        <f t="shared" si="21"/>
        <v>2.9093789610755203</v>
      </c>
      <c r="H258">
        <f t="shared" si="22"/>
        <v>268.79485476650558</v>
      </c>
    </row>
    <row r="259" spans="1:8" x14ac:dyDescent="0.25">
      <c r="A259">
        <f t="shared" si="25"/>
        <v>64</v>
      </c>
      <c r="B259">
        <f>MIN((F258-$K$5*B257+$K$6*B258)/$K$7,2*$K$1*Gearing!$A$7+B257)</f>
        <v>4712.2670369634125</v>
      </c>
      <c r="C259">
        <f t="shared" si="23"/>
        <v>120.4416438680455</v>
      </c>
      <c r="D259">
        <f t="shared" si="24"/>
        <v>1.1183595750771929</v>
      </c>
      <c r="E259">
        <f>MIN(VLOOKUP(C258,Gearing!$A$2:$F$7,2,TRUE)+1,5)</f>
        <v>5</v>
      </c>
      <c r="F259">
        <f>Misc!$B$4*Misc!$B$5*VLOOKUP(E259,Gearing!$B$2:$F$7,5,FALSE)/Misc!$B$2</f>
        <v>3601.903197661552</v>
      </c>
      <c r="G259">
        <f t="shared" ref="G259:G322" si="26">CONVERT(B259,$B$1,$G$1)</f>
        <v>2.9280669868986449</v>
      </c>
      <c r="H259">
        <f t="shared" ref="H259:H322" si="27">CONVERT(C259,$C$1,$H$1)</f>
        <v>269.42028424312252</v>
      </c>
    </row>
    <row r="260" spans="1:8" x14ac:dyDescent="0.25">
      <c r="A260">
        <f t="shared" si="25"/>
        <v>64.25</v>
      </c>
      <c r="B260">
        <f>MIN((F259-$K$5*B258+$K$6*B259)/$K$7,2*$K$1*Gearing!$A$7+B258)</f>
        <v>4742.412396667145</v>
      </c>
      <c r="C260">
        <f t="shared" si="23"/>
        <v>120.72123166238998</v>
      </c>
      <c r="D260">
        <f t="shared" si="24"/>
        <v>1.1183427796786418</v>
      </c>
      <c r="E260">
        <f>MIN(VLOOKUP(C259,Gearing!$A$2:$F$7,2,TRUE)+1,5)</f>
        <v>5</v>
      </c>
      <c r="F260">
        <f>Misc!$B$4*Misc!$B$5*VLOOKUP(E260,Gearing!$B$2:$F$7,5,FALSE)/Misc!$B$2</f>
        <v>3601.903197661552</v>
      </c>
      <c r="G260">
        <f t="shared" si="26"/>
        <v>2.9467984449981763</v>
      </c>
      <c r="H260">
        <f t="shared" si="27"/>
        <v>270.04570432710716</v>
      </c>
    </row>
    <row r="261" spans="1:8" x14ac:dyDescent="0.25">
      <c r="A261">
        <f t="shared" si="25"/>
        <v>64.5</v>
      </c>
      <c r="B261">
        <f>MIN((F260-$K$5*B259+$K$6*B260)/$K$7,2*$K$1*Gearing!$A$7+B259)</f>
        <v>4772.6276527946075</v>
      </c>
      <c r="C261">
        <f t="shared" ref="C261:C324" si="28">(B262-B260)/2/$K$1</f>
        <v>121.00081525791575</v>
      </c>
      <c r="D261">
        <f t="shared" si="24"/>
        <v>1.1183259845274733</v>
      </c>
      <c r="E261">
        <f>MIN(VLOOKUP(C260,Gearing!$A$2:$F$7,2,TRUE)+1,5)</f>
        <v>5</v>
      </c>
      <c r="F261">
        <f>Misc!$B$4*Misc!$B$5*VLOOKUP(E261,Gearing!$B$2:$F$7,5,FALSE)/Misc!$B$2</f>
        <v>3601.903197661552</v>
      </c>
      <c r="G261">
        <f t="shared" si="26"/>
        <v>2.9655733347218542</v>
      </c>
      <c r="H261">
        <f t="shared" si="27"/>
        <v>270.67111501860182</v>
      </c>
    </row>
    <row r="262" spans="1:8" x14ac:dyDescent="0.25">
      <c r="A262">
        <f t="shared" si="25"/>
        <v>64.75</v>
      </c>
      <c r="B262">
        <f>MIN((F261-$K$5*B260+$K$6*B261)/$K$7,2*$K$1*Gearing!$A$7+B260)</f>
        <v>4802.9128042961029</v>
      </c>
      <c r="C262">
        <f t="shared" si="28"/>
        <v>121.28039465468282</v>
      </c>
      <c r="D262">
        <f t="shared" si="24"/>
        <v>1.1183091896091355</v>
      </c>
      <c r="E262">
        <f>MIN(VLOOKUP(C261,Gearing!$A$2:$F$7,2,TRUE)+1,5)</f>
        <v>5</v>
      </c>
      <c r="F262">
        <f>Misc!$B$4*Misc!$B$5*VLOOKUP(E262,Gearing!$B$2:$F$7,5,FALSE)/Misc!$B$2</f>
        <v>3601.903197661552</v>
      </c>
      <c r="G262">
        <f t="shared" si="26"/>
        <v>2.9843916554174266</v>
      </c>
      <c r="H262">
        <f t="shared" si="27"/>
        <v>271.29651631774072</v>
      </c>
    </row>
    <row r="263" spans="1:8" x14ac:dyDescent="0.25">
      <c r="A263">
        <f t="shared" si="25"/>
        <v>65</v>
      </c>
      <c r="B263">
        <f>MIN((F262-$K$5*B261+$K$6*B262)/$K$7,2*$K$1*Gearing!$A$7+B261)</f>
        <v>4833.2678501219489</v>
      </c>
      <c r="C263">
        <f t="shared" si="28"/>
        <v>121.55996985275488</v>
      </c>
      <c r="D263">
        <f t="shared" si="24"/>
        <v>1.1182923949672841</v>
      </c>
      <c r="E263">
        <f>MIN(VLOOKUP(C262,Gearing!$A$2:$F$7,2,TRUE)+1,5)</f>
        <v>5</v>
      </c>
      <c r="F263">
        <f>Misc!$B$4*Misc!$B$5*VLOOKUP(E263,Gearing!$B$2:$F$7,5,FALSE)/Misc!$B$2</f>
        <v>3601.903197661552</v>
      </c>
      <c r="G263">
        <f t="shared" si="26"/>
        <v>3.0032534064326515</v>
      </c>
      <c r="H263">
        <f t="shared" si="27"/>
        <v>271.92190822466642</v>
      </c>
    </row>
    <row r="264" spans="1:8" x14ac:dyDescent="0.25">
      <c r="A264">
        <f t="shared" si="25"/>
        <v>65.25</v>
      </c>
      <c r="B264">
        <f>MIN((F263-$K$5*B262+$K$6*B263)/$K$7,2*$K$1*Gearing!$A$7+B262)</f>
        <v>4863.6927892224803</v>
      </c>
      <c r="C264">
        <f t="shared" si="28"/>
        <v>121.83954085219739</v>
      </c>
      <c r="D264">
        <f t="shared" si="24"/>
        <v>1.1182756005728152</v>
      </c>
      <c r="E264">
        <f>MIN(VLOOKUP(C263,Gearing!$A$2:$F$7,2,TRUE)+1,5)</f>
        <v>5</v>
      </c>
      <c r="F264">
        <f>Misc!$B$4*Misc!$B$5*VLOOKUP(E264,Gearing!$B$2:$F$7,5,FALSE)/Misc!$B$2</f>
        <v>3601.903197661552</v>
      </c>
      <c r="G264">
        <f t="shared" si="26"/>
        <v>3.0221585871152969</v>
      </c>
      <c r="H264">
        <f t="shared" si="27"/>
        <v>272.54729073952529</v>
      </c>
    </row>
    <row r="265" spans="1:8" x14ac:dyDescent="0.25">
      <c r="A265">
        <f t="shared" si="25"/>
        <v>65.5</v>
      </c>
      <c r="B265">
        <f>MIN((F264-$K$5*B263+$K$6*B264)/$K$7,2*$K$1*Gearing!$A$7+B263)</f>
        <v>4894.1876205480476</v>
      </c>
      <c r="C265">
        <f t="shared" si="28"/>
        <v>122.11910765307221</v>
      </c>
      <c r="D265">
        <f t="shared" si="24"/>
        <v>1.1182588064257288</v>
      </c>
      <c r="E265">
        <f>MIN(VLOOKUP(C264,Gearing!$A$2:$F$7,2,TRUE)+1,5)</f>
        <v>5</v>
      </c>
      <c r="F265">
        <f>Misc!$B$4*Misc!$B$5*VLOOKUP(E265,Gearing!$B$2:$F$7,5,FALSE)/Misc!$B$2</f>
        <v>3601.903197661552</v>
      </c>
      <c r="G265">
        <f t="shared" si="26"/>
        <v>3.0411071968131411</v>
      </c>
      <c r="H265">
        <f t="shared" si="27"/>
        <v>273.17266386245575</v>
      </c>
    </row>
    <row r="266" spans="1:8" x14ac:dyDescent="0.25">
      <c r="A266">
        <f t="shared" si="25"/>
        <v>65.75</v>
      </c>
      <c r="B266">
        <f>MIN((F265-$K$5*B264+$K$6*B265)/$K$7,2*$K$1*Gearing!$A$7+B264)</f>
        <v>4924.7523430490164</v>
      </c>
      <c r="C266">
        <f t="shared" si="28"/>
        <v>122.39867025544117</v>
      </c>
      <c r="D266">
        <f t="shared" si="24"/>
        <v>1.1182420125260251</v>
      </c>
      <c r="E266">
        <f>MIN(VLOOKUP(C265,Gearing!$A$2:$F$7,2,TRUE)+1,5)</f>
        <v>5</v>
      </c>
      <c r="F266">
        <f>Misc!$B$4*Misc!$B$5*VLOOKUP(E266,Gearing!$B$2:$F$7,5,FALSE)/Misc!$B$2</f>
        <v>3601.903197661552</v>
      </c>
      <c r="G266">
        <f t="shared" si="26"/>
        <v>3.0600992348739711</v>
      </c>
      <c r="H266">
        <f t="shared" si="27"/>
        <v>273.79802759359603</v>
      </c>
    </row>
    <row r="267" spans="1:8" x14ac:dyDescent="0.25">
      <c r="A267">
        <f t="shared" si="25"/>
        <v>66</v>
      </c>
      <c r="B267">
        <f>MIN((F266-$K$5*B265+$K$6*B266)/$K$7,2*$K$1*Gearing!$A$7+B265)</f>
        <v>4955.3869556757681</v>
      </c>
      <c r="C267">
        <f t="shared" si="28"/>
        <v>122.67822865936796</v>
      </c>
      <c r="D267">
        <f t="shared" si="24"/>
        <v>1.1182252188882558</v>
      </c>
      <c r="E267">
        <f>MIN(VLOOKUP(C266,Gearing!$A$2:$F$7,2,TRUE)+1,5)</f>
        <v>5</v>
      </c>
      <c r="F267">
        <f>Misc!$B$4*Misc!$B$5*VLOOKUP(E267,Gearing!$B$2:$F$7,5,FALSE)/Misc!$B$2</f>
        <v>3601.903197661552</v>
      </c>
      <c r="G267">
        <f t="shared" si="26"/>
        <v>3.0791347006455849</v>
      </c>
      <c r="H267">
        <f t="shared" si="27"/>
        <v>274.42338193308865</v>
      </c>
    </row>
    <row r="268" spans="1:8" x14ac:dyDescent="0.25">
      <c r="A268">
        <f t="shared" si="25"/>
        <v>66.25</v>
      </c>
      <c r="B268">
        <f>MIN((F267-$K$5*B266+$K$6*B267)/$K$7,2*$K$1*Gearing!$A$7+B266)</f>
        <v>4986.0914573787004</v>
      </c>
      <c r="C268">
        <f t="shared" si="28"/>
        <v>122.95778286491623</v>
      </c>
      <c r="D268">
        <f t="shared" si="24"/>
        <v>1.118208425497869</v>
      </c>
      <c r="E268">
        <f>MIN(VLOOKUP(C267,Gearing!$A$2:$F$7,2,TRUE)+1,5)</f>
        <v>5</v>
      </c>
      <c r="F268">
        <f>Misc!$B$4*Misc!$B$5*VLOOKUP(E268,Gearing!$B$2:$F$7,5,FALSE)/Misc!$B$2</f>
        <v>3601.903197661552</v>
      </c>
      <c r="G268">
        <f t="shared" si="26"/>
        <v>3.0982135934757893</v>
      </c>
      <c r="H268">
        <f t="shared" si="27"/>
        <v>275.04872688107605</v>
      </c>
    </row>
    <row r="269" spans="1:8" x14ac:dyDescent="0.25">
      <c r="A269">
        <f t="shared" si="25"/>
        <v>66.5</v>
      </c>
      <c r="B269">
        <f>MIN((F268-$K$5*B267+$K$6*B268)/$K$7,2*$K$1*Gearing!$A$7+B267)</f>
        <v>5016.8658471082263</v>
      </c>
      <c r="C269">
        <f t="shared" si="28"/>
        <v>123.23733287214782</v>
      </c>
      <c r="D269">
        <f t="shared" si="24"/>
        <v>1.1181916323548649</v>
      </c>
      <c r="E269">
        <f>MIN(VLOOKUP(C268,Gearing!$A$2:$F$7,2,TRUE)+1,5)</f>
        <v>5</v>
      </c>
      <c r="F269">
        <f>Misc!$B$4*Misc!$B$5*VLOOKUP(E269,Gearing!$B$2:$F$7,5,FALSE)/Misc!$B$2</f>
        <v>3601.903197661552</v>
      </c>
      <c r="G269">
        <f t="shared" si="26"/>
        <v>3.117335912712401</v>
      </c>
      <c r="H269">
        <f t="shared" si="27"/>
        <v>275.67406243769642</v>
      </c>
    </row>
    <row r="270" spans="1:8" x14ac:dyDescent="0.25">
      <c r="A270">
        <f t="shared" si="25"/>
        <v>66.75</v>
      </c>
      <c r="B270">
        <f>MIN((F269-$K$5*B268+$K$6*B269)/$K$7,2*$K$1*Gearing!$A$7+B268)</f>
        <v>5047.7101238147743</v>
      </c>
      <c r="C270">
        <f t="shared" si="28"/>
        <v>123.51687868112822</v>
      </c>
      <c r="D270">
        <f t="shared" si="24"/>
        <v>1.1181748394883471</v>
      </c>
      <c r="E270">
        <f>MIN(VLOOKUP(C269,Gearing!$A$2:$F$7,2,TRUE)+1,5)</f>
        <v>5</v>
      </c>
      <c r="F270">
        <f>Misc!$B$4*Misc!$B$5*VLOOKUP(E270,Gearing!$B$2:$F$7,5,FALSE)/Misc!$B$2</f>
        <v>3601.903197661552</v>
      </c>
      <c r="G270">
        <f t="shared" si="26"/>
        <v>3.136501657703247</v>
      </c>
      <c r="H270">
        <f t="shared" si="27"/>
        <v>276.29938860309642</v>
      </c>
    </row>
    <row r="271" spans="1:8" x14ac:dyDescent="0.25">
      <c r="A271">
        <f t="shared" si="25"/>
        <v>67</v>
      </c>
      <c r="B271">
        <f>MIN((F270-$K$5*B269+$K$6*B270)/$K$7,2*$K$1*Gearing!$A$7+B269)</f>
        <v>5078.6242864487904</v>
      </c>
      <c r="C271">
        <f t="shared" si="28"/>
        <v>123.79642029191928</v>
      </c>
      <c r="D271">
        <f t="shared" si="24"/>
        <v>1.118158046840108</v>
      </c>
      <c r="E271">
        <f>MIN(VLOOKUP(C270,Gearing!$A$2:$F$7,2,TRUE)+1,5)</f>
        <v>5</v>
      </c>
      <c r="F271">
        <f>Misc!$B$4*Misc!$B$5*VLOOKUP(E271,Gearing!$B$2:$F$7,5,FALSE)/Misc!$B$2</f>
        <v>3601.903197661552</v>
      </c>
      <c r="G271">
        <f t="shared" si="26"/>
        <v>3.1557108277961645</v>
      </c>
      <c r="H271">
        <f t="shared" si="27"/>
        <v>276.92470537741428</v>
      </c>
    </row>
    <row r="272" spans="1:8" x14ac:dyDescent="0.25">
      <c r="A272">
        <f t="shared" si="25"/>
        <v>67.25</v>
      </c>
      <c r="B272">
        <f>MIN((F271-$K$5*B270+$K$6*B271)/$K$7,2*$K$1*Gearing!$A$7+B270)</f>
        <v>5109.6083339607339</v>
      </c>
      <c r="C272">
        <f t="shared" si="28"/>
        <v>124.07595770458101</v>
      </c>
      <c r="D272">
        <f t="shared" si="24"/>
        <v>1.1181412544538034</v>
      </c>
      <c r="E272">
        <f>MIN(VLOOKUP(C271,Gearing!$A$2:$F$7,2,TRUE)+1,5)</f>
        <v>5</v>
      </c>
      <c r="F272">
        <f>Misc!$B$4*Misc!$B$5*VLOOKUP(E272,Gearing!$B$2:$F$7,5,FALSE)/Misc!$B$2</f>
        <v>3601.903197661552</v>
      </c>
      <c r="G272">
        <f t="shared" si="26"/>
        <v>3.1749634223389989</v>
      </c>
      <c r="H272">
        <f t="shared" si="27"/>
        <v>277.55001276078428</v>
      </c>
    </row>
    <row r="273" spans="1:8" x14ac:dyDescent="0.25">
      <c r="A273">
        <f t="shared" si="25"/>
        <v>67.5</v>
      </c>
      <c r="B273">
        <f>MIN((F272-$K$5*B271+$K$6*B272)/$K$7,2*$K$1*Gearing!$A$7+B271)</f>
        <v>5140.6622653010809</v>
      </c>
      <c r="C273">
        <f t="shared" si="28"/>
        <v>124.35549091918074</v>
      </c>
      <c r="D273">
        <f t="shared" si="24"/>
        <v>1.1181244623439852</v>
      </c>
      <c r="E273">
        <f>MIN(VLOOKUP(C272,Gearing!$A$2:$F$7,2,TRUE)+1,5)</f>
        <v>5</v>
      </c>
      <c r="F273">
        <f>Misc!$B$4*Misc!$B$5*VLOOKUP(E273,Gearing!$B$2:$F$7,5,FALSE)/Misc!$B$2</f>
        <v>3601.903197661552</v>
      </c>
      <c r="G273">
        <f t="shared" si="26"/>
        <v>3.1942594406796068</v>
      </c>
      <c r="H273">
        <f t="shared" si="27"/>
        <v>278.17531075335705</v>
      </c>
    </row>
    <row r="274" spans="1:8" x14ac:dyDescent="0.25">
      <c r="A274">
        <f t="shared" si="25"/>
        <v>67.75</v>
      </c>
      <c r="B274">
        <f>MIN((F273-$K$5*B272+$K$6*B273)/$K$7,2*$K$1*Gearing!$A$7+B272)</f>
        <v>5171.7860794203243</v>
      </c>
      <c r="C274">
        <f t="shared" si="28"/>
        <v>124.63501993578211</v>
      </c>
      <c r="D274">
        <f t="shared" si="24"/>
        <v>1.1181076704669977</v>
      </c>
      <c r="E274">
        <f>MIN(VLOOKUP(C273,Gearing!$A$2:$F$7,2,TRUE)+1,5)</f>
        <v>5</v>
      </c>
      <c r="F274">
        <f>Misc!$B$4*Misc!$B$5*VLOOKUP(E274,Gearing!$B$2:$F$7,5,FALSE)/Misc!$B$2</f>
        <v>3601.903197661552</v>
      </c>
      <c r="G274">
        <f t="shared" si="26"/>
        <v>3.2135988821658539</v>
      </c>
      <c r="H274">
        <f t="shared" si="27"/>
        <v>278.80059935527493</v>
      </c>
    </row>
    <row r="275" spans="1:8" x14ac:dyDescent="0.25">
      <c r="A275">
        <f t="shared" si="25"/>
        <v>68</v>
      </c>
      <c r="B275">
        <f>MIN((F274-$K$5*B273+$K$6*B274)/$K$7,2*$K$1*Gearing!$A$7+B273)</f>
        <v>5202.9797752689719</v>
      </c>
      <c r="C275">
        <f t="shared" si="28"/>
        <v>124.91454475444516</v>
      </c>
      <c r="D275">
        <f t="shared" si="24"/>
        <v>1.1180908788373927</v>
      </c>
      <c r="E275">
        <f>MIN(VLOOKUP(C274,Gearing!$A$2:$F$7,2,TRUE)+1,5)</f>
        <v>5</v>
      </c>
      <c r="F275">
        <f>Misc!$B$4*Misc!$B$5*VLOOKUP(E275,Gearing!$B$2:$F$7,5,FALSE)/Misc!$B$2</f>
        <v>3601.903197661552</v>
      </c>
      <c r="G275">
        <f t="shared" si="26"/>
        <v>3.232981746145617</v>
      </c>
      <c r="H275">
        <f t="shared" si="27"/>
        <v>279.42587856667222</v>
      </c>
    </row>
    <row r="276" spans="1:8" x14ac:dyDescent="0.25">
      <c r="A276">
        <f t="shared" si="25"/>
        <v>68.25</v>
      </c>
      <c r="B276">
        <f>MIN((F275-$K$5*B274+$K$6*B275)/$K$7,2*$K$1*Gearing!$A$7+B274)</f>
        <v>5234.2433517975469</v>
      </c>
      <c r="C276">
        <f t="shared" si="28"/>
        <v>125.19406537523355</v>
      </c>
      <c r="D276">
        <f t="shared" si="24"/>
        <v>1.1180740874697221</v>
      </c>
      <c r="E276">
        <f>MIN(VLOOKUP(C275,Gearing!$A$2:$F$7,2,TRUE)+1,5)</f>
        <v>5</v>
      </c>
      <c r="F276">
        <f>Misc!$B$4*Misc!$B$5*VLOOKUP(E276,Gearing!$B$2:$F$7,5,FALSE)/Misc!$B$2</f>
        <v>3601.903197661552</v>
      </c>
      <c r="G276">
        <f t="shared" si="26"/>
        <v>3.2524080319667807</v>
      </c>
      <c r="H276">
        <f t="shared" si="27"/>
        <v>280.0511483876914</v>
      </c>
    </row>
    <row r="277" spans="1:8" x14ac:dyDescent="0.25">
      <c r="A277">
        <f t="shared" si="25"/>
        <v>68.5</v>
      </c>
      <c r="B277">
        <f>MIN((F276-$K$5*B275+$K$6*B276)/$K$7,2*$K$1*Gearing!$A$7+B275)</f>
        <v>5265.5768079565887</v>
      </c>
      <c r="C277">
        <f t="shared" si="28"/>
        <v>125.47358179820731</v>
      </c>
      <c r="D277">
        <f t="shared" si="24"/>
        <v>1.1180572963203304</v>
      </c>
      <c r="E277">
        <f>MIN(VLOOKUP(C276,Gearing!$A$2:$F$7,2,TRUE)+1,5)</f>
        <v>5</v>
      </c>
      <c r="F277">
        <f>Misc!$B$4*Misc!$B$5*VLOOKUP(E277,Gearing!$B$2:$F$7,5,FALSE)/Misc!$B$2</f>
        <v>3601.903197661552</v>
      </c>
      <c r="G277">
        <f t="shared" si="26"/>
        <v>3.2718777389772411</v>
      </c>
      <c r="H277">
        <f t="shared" si="27"/>
        <v>280.6764088184666</v>
      </c>
    </row>
    <row r="278" spans="1:8" x14ac:dyDescent="0.25">
      <c r="A278">
        <f t="shared" si="25"/>
        <v>68.75</v>
      </c>
      <c r="B278">
        <f>MIN((F277-$K$5*B276+$K$6*B277)/$K$7,2*$K$1*Gearing!$A$7+B276)</f>
        <v>5296.9801426966505</v>
      </c>
      <c r="C278">
        <f t="shared" si="28"/>
        <v>125.61823999999979</v>
      </c>
      <c r="D278">
        <f t="shared" si="24"/>
        <v>3.9208318019518629E-2</v>
      </c>
      <c r="E278">
        <f>MIN(VLOOKUP(C277,Gearing!$A$2:$F$7,2,TRUE)+1,5)</f>
        <v>5</v>
      </c>
      <c r="F278">
        <f>Misc!$B$4*Misc!$B$5*VLOOKUP(E278,Gearing!$B$2:$F$7,5,FALSE)/Misc!$B$2</f>
        <v>3601.903197661552</v>
      </c>
      <c r="G278">
        <f t="shared" si="26"/>
        <v>3.2913908665249014</v>
      </c>
      <c r="H278">
        <f t="shared" si="27"/>
        <v>280.99999999999955</v>
      </c>
    </row>
    <row r="279" spans="1:8" x14ac:dyDescent="0.25">
      <c r="A279">
        <f t="shared" si="25"/>
        <v>69</v>
      </c>
      <c r="B279">
        <f>MIN((F278-$K$5*B277+$K$6*B278)/$K$7,2*$K$1*Gearing!$A$7+B277)</f>
        <v>5328.3859279565886</v>
      </c>
      <c r="C279">
        <f t="shared" si="28"/>
        <v>125.61823999999979</v>
      </c>
      <c r="D279">
        <f t="shared" si="24"/>
        <v>-3.9208318019518629E-2</v>
      </c>
      <c r="E279">
        <f>MIN(VLOOKUP(C278,Gearing!$A$2:$F$7,2,TRUE)+1,5)</f>
        <v>5</v>
      </c>
      <c r="F279">
        <f>Misc!$B$4*Misc!$B$5*VLOOKUP(E279,Gearing!$B$2:$F$7,5,FALSE)/Misc!$B$2</f>
        <v>3601.903197661552</v>
      </c>
      <c r="G279">
        <f t="shared" si="26"/>
        <v>3.3109055167550183</v>
      </c>
      <c r="H279">
        <f t="shared" si="27"/>
        <v>280.99999999999955</v>
      </c>
    </row>
    <row r="280" spans="1:8" x14ac:dyDescent="0.25">
      <c r="A280">
        <f t="shared" si="25"/>
        <v>69.25</v>
      </c>
      <c r="B280">
        <f>MIN((F279-$K$5*B278+$K$6*B279)/$K$7,2*$K$1*Gearing!$A$7+B278)</f>
        <v>5359.7892626966504</v>
      </c>
      <c r="C280">
        <f t="shared" si="28"/>
        <v>125.61823999999979</v>
      </c>
      <c r="D280">
        <f t="shared" si="24"/>
        <v>3.9208318019518629E-2</v>
      </c>
      <c r="E280">
        <f>MIN(VLOOKUP(C279,Gearing!$A$2:$F$7,2,TRUE)+1,5)</f>
        <v>5</v>
      </c>
      <c r="F280">
        <f>Misc!$B$4*Misc!$B$5*VLOOKUP(E280,Gearing!$B$2:$F$7,5,FALSE)/Misc!$B$2</f>
        <v>3601.903197661552</v>
      </c>
      <c r="G280">
        <f t="shared" si="26"/>
        <v>3.3304186443026791</v>
      </c>
      <c r="H280">
        <f t="shared" si="27"/>
        <v>280.99999999999955</v>
      </c>
    </row>
    <row r="281" spans="1:8" x14ac:dyDescent="0.25">
      <c r="A281">
        <f t="shared" si="25"/>
        <v>69.5</v>
      </c>
      <c r="B281">
        <f>MIN((F280-$K$5*B279+$K$6*B280)/$K$7,2*$K$1*Gearing!$A$7+B279)</f>
        <v>5391.1950479565885</v>
      </c>
      <c r="C281">
        <f t="shared" si="28"/>
        <v>125.61823999999979</v>
      </c>
      <c r="D281">
        <f t="shared" si="24"/>
        <v>-3.9208318019518629E-2</v>
      </c>
      <c r="E281">
        <f>MIN(VLOOKUP(C280,Gearing!$A$2:$F$7,2,TRUE)+1,5)</f>
        <v>5</v>
      </c>
      <c r="F281">
        <f>Misc!$B$4*Misc!$B$5*VLOOKUP(E281,Gearing!$B$2:$F$7,5,FALSE)/Misc!$B$2</f>
        <v>3601.903197661552</v>
      </c>
      <c r="G281">
        <f t="shared" si="26"/>
        <v>3.349933294532796</v>
      </c>
      <c r="H281">
        <f t="shared" si="27"/>
        <v>280.99999999999955</v>
      </c>
    </row>
    <row r="282" spans="1:8" x14ac:dyDescent="0.25">
      <c r="A282">
        <f t="shared" si="25"/>
        <v>69.75</v>
      </c>
      <c r="B282">
        <f>MIN((F281-$K$5*B280+$K$6*B281)/$K$7,2*$K$1*Gearing!$A$7+B280)</f>
        <v>5422.5983826966503</v>
      </c>
      <c r="C282">
        <f t="shared" si="28"/>
        <v>125.61823999999979</v>
      </c>
      <c r="D282">
        <f t="shared" si="24"/>
        <v>3.9208318019518629E-2</v>
      </c>
      <c r="E282">
        <f>MIN(VLOOKUP(C281,Gearing!$A$2:$F$7,2,TRUE)+1,5)</f>
        <v>5</v>
      </c>
      <c r="F282">
        <f>Misc!$B$4*Misc!$B$5*VLOOKUP(E282,Gearing!$B$2:$F$7,5,FALSE)/Misc!$B$2</f>
        <v>3601.903197661552</v>
      </c>
      <c r="G282">
        <f t="shared" si="26"/>
        <v>3.3694464220804563</v>
      </c>
      <c r="H282">
        <f t="shared" si="27"/>
        <v>280.99999999999955</v>
      </c>
    </row>
    <row r="283" spans="1:8" x14ac:dyDescent="0.25">
      <c r="A283">
        <f t="shared" si="25"/>
        <v>70</v>
      </c>
      <c r="B283">
        <f>MIN((F282-$K$5*B281+$K$6*B282)/$K$7,2*$K$1*Gearing!$A$7+B281)</f>
        <v>5454.0041679565884</v>
      </c>
      <c r="C283">
        <f t="shared" si="28"/>
        <v>125.61823999999979</v>
      </c>
      <c r="D283">
        <f t="shared" si="24"/>
        <v>-3.9208318019518629E-2</v>
      </c>
      <c r="E283">
        <f>MIN(VLOOKUP(C282,Gearing!$A$2:$F$7,2,TRUE)+1,5)</f>
        <v>5</v>
      </c>
      <c r="F283">
        <f>Misc!$B$4*Misc!$B$5*VLOOKUP(E283,Gearing!$B$2:$F$7,5,FALSE)/Misc!$B$2</f>
        <v>3601.903197661552</v>
      </c>
      <c r="G283">
        <f t="shared" si="26"/>
        <v>3.3889610723105741</v>
      </c>
      <c r="H283">
        <f t="shared" si="27"/>
        <v>280.99999999999955</v>
      </c>
    </row>
    <row r="284" spans="1:8" x14ac:dyDescent="0.25">
      <c r="A284">
        <f t="shared" si="25"/>
        <v>70.25</v>
      </c>
      <c r="B284">
        <f>MIN((F283-$K$5*B282+$K$6*B283)/$K$7,2*$K$1*Gearing!$A$7+B282)</f>
        <v>5485.4075026966502</v>
      </c>
      <c r="C284">
        <f t="shared" si="28"/>
        <v>125.61823999999979</v>
      </c>
      <c r="D284">
        <f t="shared" si="24"/>
        <v>3.9208318019518629E-2</v>
      </c>
      <c r="E284">
        <f>MIN(VLOOKUP(C283,Gearing!$A$2:$F$7,2,TRUE)+1,5)</f>
        <v>5</v>
      </c>
      <c r="F284">
        <f>Misc!$B$4*Misc!$B$5*VLOOKUP(E284,Gearing!$B$2:$F$7,5,FALSE)/Misc!$B$2</f>
        <v>3601.903197661552</v>
      </c>
      <c r="G284">
        <f t="shared" si="26"/>
        <v>3.408474199858234</v>
      </c>
      <c r="H284">
        <f t="shared" si="27"/>
        <v>280.99999999999955</v>
      </c>
    </row>
    <row r="285" spans="1:8" x14ac:dyDescent="0.25">
      <c r="A285">
        <f t="shared" si="25"/>
        <v>70.5</v>
      </c>
      <c r="B285">
        <f>MIN((F284-$K$5*B283+$K$6*B284)/$K$7,2*$K$1*Gearing!$A$7+B283)</f>
        <v>5516.8132879565883</v>
      </c>
      <c r="C285">
        <f t="shared" si="28"/>
        <v>125.61823999999979</v>
      </c>
      <c r="D285">
        <f t="shared" ref="D285:D316" si="29">(B286-2*B285+B284)/$K$1^2</f>
        <v>-3.9208318019518629E-2</v>
      </c>
      <c r="E285">
        <f>MIN(VLOOKUP(C284,Gearing!$A$2:$F$7,2,TRUE)+1,5)</f>
        <v>5</v>
      </c>
      <c r="F285">
        <f>Misc!$B$4*Misc!$B$5*VLOOKUP(E285,Gearing!$B$2:$F$7,5,FALSE)/Misc!$B$2</f>
        <v>3601.903197661552</v>
      </c>
      <c r="G285">
        <f t="shared" si="26"/>
        <v>3.4279888500883517</v>
      </c>
      <c r="H285">
        <f t="shared" si="27"/>
        <v>280.99999999999955</v>
      </c>
    </row>
    <row r="286" spans="1:8" x14ac:dyDescent="0.25">
      <c r="A286">
        <f t="shared" si="25"/>
        <v>70.75</v>
      </c>
      <c r="B286">
        <f>MIN((F285-$K$5*B284+$K$6*B285)/$K$7,2*$K$1*Gearing!$A$7+B284)</f>
        <v>5548.2166226966501</v>
      </c>
      <c r="C286">
        <f t="shared" si="28"/>
        <v>125.61823999999979</v>
      </c>
      <c r="D286">
        <f t="shared" si="29"/>
        <v>3.9208318019518629E-2</v>
      </c>
      <c r="E286">
        <f>MIN(VLOOKUP(C285,Gearing!$A$2:$F$7,2,TRUE)+1,5)</f>
        <v>5</v>
      </c>
      <c r="F286">
        <f>Misc!$B$4*Misc!$B$5*VLOOKUP(E286,Gearing!$B$2:$F$7,5,FALSE)/Misc!$B$2</f>
        <v>3601.903197661552</v>
      </c>
      <c r="G286">
        <f t="shared" si="26"/>
        <v>3.4475019776360121</v>
      </c>
      <c r="H286">
        <f t="shared" si="27"/>
        <v>280.99999999999955</v>
      </c>
    </row>
    <row r="287" spans="1:8" x14ac:dyDescent="0.25">
      <c r="A287">
        <f t="shared" si="25"/>
        <v>71</v>
      </c>
      <c r="B287">
        <f>MIN((F286-$K$5*B285+$K$6*B286)/$K$7,2*$K$1*Gearing!$A$7+B285)</f>
        <v>5579.6224079565882</v>
      </c>
      <c r="C287">
        <f t="shared" si="28"/>
        <v>125.61823999999979</v>
      </c>
      <c r="D287">
        <f t="shared" si="29"/>
        <v>-3.9208318019518629E-2</v>
      </c>
      <c r="E287">
        <f>MIN(VLOOKUP(C286,Gearing!$A$2:$F$7,2,TRUE)+1,5)</f>
        <v>5</v>
      </c>
      <c r="F287">
        <f>Misc!$B$4*Misc!$B$5*VLOOKUP(E287,Gearing!$B$2:$F$7,5,FALSE)/Misc!$B$2</f>
        <v>3601.903197661552</v>
      </c>
      <c r="G287">
        <f t="shared" si="26"/>
        <v>3.4670166278661294</v>
      </c>
      <c r="H287">
        <f t="shared" si="27"/>
        <v>280.99999999999955</v>
      </c>
    </row>
    <row r="288" spans="1:8" x14ac:dyDescent="0.25">
      <c r="A288">
        <f t="shared" si="25"/>
        <v>71.25</v>
      </c>
      <c r="B288">
        <f>MIN((F287-$K$5*B286+$K$6*B287)/$K$7,2*$K$1*Gearing!$A$7+B286)</f>
        <v>5611.02574269665</v>
      </c>
      <c r="C288">
        <f t="shared" si="28"/>
        <v>125.61823999999979</v>
      </c>
      <c r="D288">
        <f t="shared" si="29"/>
        <v>3.9208318019518629E-2</v>
      </c>
      <c r="E288">
        <f>MIN(VLOOKUP(C287,Gearing!$A$2:$F$7,2,TRUE)+1,5)</f>
        <v>5</v>
      </c>
      <c r="F288">
        <f>Misc!$B$4*Misc!$B$5*VLOOKUP(E288,Gearing!$B$2:$F$7,5,FALSE)/Misc!$B$2</f>
        <v>3601.903197661552</v>
      </c>
      <c r="G288">
        <f t="shared" si="26"/>
        <v>3.4865297554137897</v>
      </c>
      <c r="H288">
        <f t="shared" si="27"/>
        <v>280.99999999999955</v>
      </c>
    </row>
    <row r="289" spans="1:8" x14ac:dyDescent="0.25">
      <c r="A289">
        <f t="shared" ref="A289:A352" si="30">A288+$K$1</f>
        <v>71.5</v>
      </c>
      <c r="B289">
        <f>MIN((F288-$K$5*B287+$K$6*B288)/$K$7,2*$K$1*Gearing!$A$7+B287)</f>
        <v>5642.4315279565881</v>
      </c>
      <c r="C289">
        <f t="shared" si="28"/>
        <v>125.61823999999979</v>
      </c>
      <c r="D289">
        <f t="shared" si="29"/>
        <v>-3.9208318019518629E-2</v>
      </c>
      <c r="E289">
        <f>MIN(VLOOKUP(C288,Gearing!$A$2:$F$7,2,TRUE)+1,5)</f>
        <v>5</v>
      </c>
      <c r="F289">
        <f>Misc!$B$4*Misc!$B$5*VLOOKUP(E289,Gearing!$B$2:$F$7,5,FALSE)/Misc!$B$2</f>
        <v>3601.903197661552</v>
      </c>
      <c r="G289">
        <f t="shared" si="26"/>
        <v>3.5060444056439071</v>
      </c>
      <c r="H289">
        <f t="shared" si="27"/>
        <v>280.99999999999955</v>
      </c>
    </row>
    <row r="290" spans="1:8" x14ac:dyDescent="0.25">
      <c r="A290">
        <f t="shared" si="30"/>
        <v>71.75</v>
      </c>
      <c r="B290">
        <f>MIN((F289-$K$5*B288+$K$6*B289)/$K$7,2*$K$1*Gearing!$A$7+B288)</f>
        <v>5673.8348626966499</v>
      </c>
      <c r="C290">
        <f t="shared" si="28"/>
        <v>125.61823999999979</v>
      </c>
      <c r="D290">
        <f t="shared" si="29"/>
        <v>3.9208318019518629E-2</v>
      </c>
      <c r="E290">
        <f>MIN(VLOOKUP(C289,Gearing!$A$2:$F$7,2,TRUE)+1,5)</f>
        <v>5</v>
      </c>
      <c r="F290">
        <f>Misc!$B$4*Misc!$B$5*VLOOKUP(E290,Gearing!$B$2:$F$7,5,FALSE)/Misc!$B$2</f>
        <v>3601.903197661552</v>
      </c>
      <c r="G290">
        <f t="shared" si="26"/>
        <v>3.5255575331915674</v>
      </c>
      <c r="H290">
        <f t="shared" si="27"/>
        <v>280.99999999999955</v>
      </c>
    </row>
    <row r="291" spans="1:8" x14ac:dyDescent="0.25">
      <c r="A291">
        <f t="shared" si="30"/>
        <v>72</v>
      </c>
      <c r="B291">
        <f>MIN((F290-$K$5*B289+$K$6*B290)/$K$7,2*$K$1*Gearing!$A$7+B289)</f>
        <v>5705.240647956588</v>
      </c>
      <c r="C291">
        <f t="shared" si="28"/>
        <v>125.61823999999979</v>
      </c>
      <c r="D291">
        <f t="shared" si="29"/>
        <v>-3.9208318019518629E-2</v>
      </c>
      <c r="E291">
        <f>MIN(VLOOKUP(C290,Gearing!$A$2:$F$7,2,TRUE)+1,5)</f>
        <v>5</v>
      </c>
      <c r="F291">
        <f>Misc!$B$4*Misc!$B$5*VLOOKUP(E291,Gearing!$B$2:$F$7,5,FALSE)/Misc!$B$2</f>
        <v>3601.903197661552</v>
      </c>
      <c r="G291">
        <f t="shared" si="26"/>
        <v>3.5450721834216852</v>
      </c>
      <c r="H291">
        <f t="shared" si="27"/>
        <v>280.99999999999955</v>
      </c>
    </row>
    <row r="292" spans="1:8" x14ac:dyDescent="0.25">
      <c r="A292">
        <f t="shared" si="30"/>
        <v>72.25</v>
      </c>
      <c r="B292">
        <f>MIN((F291-$K$5*B290+$K$6*B291)/$K$7,2*$K$1*Gearing!$A$7+B290)</f>
        <v>5736.6439826966498</v>
      </c>
      <c r="C292">
        <f t="shared" si="28"/>
        <v>125.61823999999979</v>
      </c>
      <c r="D292">
        <f t="shared" si="29"/>
        <v>3.9208318019518629E-2</v>
      </c>
      <c r="E292">
        <f>MIN(VLOOKUP(C291,Gearing!$A$2:$F$7,2,TRUE)+1,5)</f>
        <v>5</v>
      </c>
      <c r="F292">
        <f>Misc!$B$4*Misc!$B$5*VLOOKUP(E292,Gearing!$B$2:$F$7,5,FALSE)/Misc!$B$2</f>
        <v>3601.903197661552</v>
      </c>
      <c r="G292">
        <f t="shared" si="26"/>
        <v>3.5645853109693451</v>
      </c>
      <c r="H292">
        <f t="shared" si="27"/>
        <v>280.99999999999955</v>
      </c>
    </row>
    <row r="293" spans="1:8" x14ac:dyDescent="0.25">
      <c r="A293">
        <f t="shared" si="30"/>
        <v>72.5</v>
      </c>
      <c r="B293">
        <f>MIN((F292-$K$5*B291+$K$6*B292)/$K$7,2*$K$1*Gearing!$A$7+B291)</f>
        <v>5768.0497679565879</v>
      </c>
      <c r="C293">
        <f t="shared" si="28"/>
        <v>125.61823999999979</v>
      </c>
      <c r="D293">
        <f t="shared" si="29"/>
        <v>-3.9208318019518629E-2</v>
      </c>
      <c r="E293">
        <f>MIN(VLOOKUP(C292,Gearing!$A$2:$F$7,2,TRUE)+1,5)</f>
        <v>5</v>
      </c>
      <c r="F293">
        <f>Misc!$B$4*Misc!$B$5*VLOOKUP(E293,Gearing!$B$2:$F$7,5,FALSE)/Misc!$B$2</f>
        <v>3601.903197661552</v>
      </c>
      <c r="G293">
        <f t="shared" si="26"/>
        <v>3.5840999611994624</v>
      </c>
      <c r="H293">
        <f t="shared" si="27"/>
        <v>280.99999999999955</v>
      </c>
    </row>
    <row r="294" spans="1:8" x14ac:dyDescent="0.25">
      <c r="A294">
        <f t="shared" si="30"/>
        <v>72.75</v>
      </c>
      <c r="B294">
        <f>MIN((F293-$K$5*B292+$K$6*B293)/$K$7,2*$K$1*Gearing!$A$7+B292)</f>
        <v>5799.4531026966497</v>
      </c>
      <c r="C294">
        <f t="shared" si="28"/>
        <v>125.61823999999979</v>
      </c>
      <c r="D294">
        <f t="shared" si="29"/>
        <v>3.9208318019518629E-2</v>
      </c>
      <c r="E294">
        <f>MIN(VLOOKUP(C293,Gearing!$A$2:$F$7,2,TRUE)+1,5)</f>
        <v>5</v>
      </c>
      <c r="F294">
        <f>Misc!$B$4*Misc!$B$5*VLOOKUP(E294,Gearing!$B$2:$F$7,5,FALSE)/Misc!$B$2</f>
        <v>3601.903197661552</v>
      </c>
      <c r="G294">
        <f t="shared" si="26"/>
        <v>3.6036130887471232</v>
      </c>
      <c r="H294">
        <f t="shared" si="27"/>
        <v>280.99999999999955</v>
      </c>
    </row>
    <row r="295" spans="1:8" x14ac:dyDescent="0.25">
      <c r="A295">
        <f t="shared" si="30"/>
        <v>73</v>
      </c>
      <c r="B295">
        <f>MIN((F294-$K$5*B293+$K$6*B294)/$K$7,2*$K$1*Gearing!$A$7+B293)</f>
        <v>5830.8588879565878</v>
      </c>
      <c r="C295">
        <f t="shared" si="28"/>
        <v>125.61823999999979</v>
      </c>
      <c r="D295">
        <f t="shared" si="29"/>
        <v>-3.9208318019518629E-2</v>
      </c>
      <c r="E295">
        <f>MIN(VLOOKUP(C294,Gearing!$A$2:$F$7,2,TRUE)+1,5)</f>
        <v>5</v>
      </c>
      <c r="F295">
        <f>Misc!$B$4*Misc!$B$5*VLOOKUP(E295,Gearing!$B$2:$F$7,5,FALSE)/Misc!$B$2</f>
        <v>3601.903197661552</v>
      </c>
      <c r="G295">
        <f t="shared" si="26"/>
        <v>3.6231277389772401</v>
      </c>
      <c r="H295">
        <f t="shared" si="27"/>
        <v>280.99999999999955</v>
      </c>
    </row>
    <row r="296" spans="1:8" x14ac:dyDescent="0.25">
      <c r="A296">
        <f t="shared" si="30"/>
        <v>73.25</v>
      </c>
      <c r="B296">
        <f>MIN((F295-$K$5*B294+$K$6*B295)/$K$7,2*$K$1*Gearing!$A$7+B294)</f>
        <v>5862.2622226966496</v>
      </c>
      <c r="C296">
        <f t="shared" si="28"/>
        <v>125.61823999999979</v>
      </c>
      <c r="D296">
        <f t="shared" si="29"/>
        <v>3.9208318019518629E-2</v>
      </c>
      <c r="E296">
        <f>MIN(VLOOKUP(C295,Gearing!$A$2:$F$7,2,TRUE)+1,5)</f>
        <v>5</v>
      </c>
      <c r="F296">
        <f>Misc!$B$4*Misc!$B$5*VLOOKUP(E296,Gearing!$B$2:$F$7,5,FALSE)/Misc!$B$2</f>
        <v>3601.903197661552</v>
      </c>
      <c r="G296">
        <f t="shared" si="26"/>
        <v>3.6426408665249004</v>
      </c>
      <c r="H296">
        <f t="shared" si="27"/>
        <v>280.99999999999955</v>
      </c>
    </row>
    <row r="297" spans="1:8" x14ac:dyDescent="0.25">
      <c r="A297">
        <f t="shared" si="30"/>
        <v>73.5</v>
      </c>
      <c r="B297">
        <f>MIN((F296-$K$5*B295+$K$6*B296)/$K$7,2*$K$1*Gearing!$A$7+B295)</f>
        <v>5893.6680079565876</v>
      </c>
      <c r="C297">
        <f t="shared" si="28"/>
        <v>125.61823999999979</v>
      </c>
      <c r="D297">
        <f t="shared" si="29"/>
        <v>-3.9208318019518629E-2</v>
      </c>
      <c r="E297">
        <f>MIN(VLOOKUP(C296,Gearing!$A$2:$F$7,2,TRUE)+1,5)</f>
        <v>5</v>
      </c>
      <c r="F297">
        <f>Misc!$B$4*Misc!$B$5*VLOOKUP(E297,Gearing!$B$2:$F$7,5,FALSE)/Misc!$B$2</f>
        <v>3601.903197661552</v>
      </c>
      <c r="G297">
        <f t="shared" si="26"/>
        <v>3.6621555167550177</v>
      </c>
      <c r="H297">
        <f t="shared" si="27"/>
        <v>280.99999999999955</v>
      </c>
    </row>
    <row r="298" spans="1:8" x14ac:dyDescent="0.25">
      <c r="A298">
        <f t="shared" si="30"/>
        <v>73.75</v>
      </c>
      <c r="B298">
        <f>MIN((F297-$K$5*B296+$K$6*B297)/$K$7,2*$K$1*Gearing!$A$7+B296)</f>
        <v>5925.0713426966495</v>
      </c>
      <c r="C298">
        <f t="shared" si="28"/>
        <v>125.61823999999979</v>
      </c>
      <c r="D298">
        <f t="shared" si="29"/>
        <v>3.9208318019518629E-2</v>
      </c>
      <c r="E298">
        <f>MIN(VLOOKUP(C297,Gearing!$A$2:$F$7,2,TRUE)+1,5)</f>
        <v>5</v>
      </c>
      <c r="F298">
        <f>Misc!$B$4*Misc!$B$5*VLOOKUP(E298,Gearing!$B$2:$F$7,5,FALSE)/Misc!$B$2</f>
        <v>3601.903197661552</v>
      </c>
      <c r="G298">
        <f t="shared" si="26"/>
        <v>3.681668644302678</v>
      </c>
      <c r="H298">
        <f t="shared" si="27"/>
        <v>280.99999999999955</v>
      </c>
    </row>
    <row r="299" spans="1:8" x14ac:dyDescent="0.25">
      <c r="A299">
        <f t="shared" si="30"/>
        <v>74</v>
      </c>
      <c r="B299">
        <f>MIN((F298-$K$5*B297+$K$6*B298)/$K$7,2*$K$1*Gearing!$A$7+B297)</f>
        <v>5956.4771279565875</v>
      </c>
      <c r="C299">
        <f t="shared" si="28"/>
        <v>125.61823999999979</v>
      </c>
      <c r="D299">
        <f t="shared" si="29"/>
        <v>-3.9208318019518629E-2</v>
      </c>
      <c r="E299">
        <f>MIN(VLOOKUP(C298,Gearing!$A$2:$F$7,2,TRUE)+1,5)</f>
        <v>5</v>
      </c>
      <c r="F299">
        <f>Misc!$B$4*Misc!$B$5*VLOOKUP(E299,Gearing!$B$2:$F$7,5,FALSE)/Misc!$B$2</f>
        <v>3601.903197661552</v>
      </c>
      <c r="G299">
        <f t="shared" si="26"/>
        <v>3.7011832945327958</v>
      </c>
      <c r="H299">
        <f t="shared" si="27"/>
        <v>280.99999999999955</v>
      </c>
    </row>
    <row r="300" spans="1:8" x14ac:dyDescent="0.25">
      <c r="A300">
        <f t="shared" si="30"/>
        <v>74.25</v>
      </c>
      <c r="B300">
        <f>MIN((F299-$K$5*B298+$K$6*B299)/$K$7,2*$K$1*Gearing!$A$7+B298)</f>
        <v>5987.8804626966494</v>
      </c>
      <c r="C300">
        <f t="shared" si="28"/>
        <v>125.61823999999979</v>
      </c>
      <c r="D300">
        <f t="shared" si="29"/>
        <v>3.9208318019518629E-2</v>
      </c>
      <c r="E300">
        <f>MIN(VLOOKUP(C299,Gearing!$A$2:$F$7,2,TRUE)+1,5)</f>
        <v>5</v>
      </c>
      <c r="F300">
        <f>Misc!$B$4*Misc!$B$5*VLOOKUP(E300,Gearing!$B$2:$F$7,5,FALSE)/Misc!$B$2</f>
        <v>3601.903197661552</v>
      </c>
      <c r="G300">
        <f t="shared" si="26"/>
        <v>3.7206964220804557</v>
      </c>
      <c r="H300">
        <f t="shared" si="27"/>
        <v>280.99999999999955</v>
      </c>
    </row>
    <row r="301" spans="1:8" x14ac:dyDescent="0.25">
      <c r="A301">
        <f t="shared" si="30"/>
        <v>74.5</v>
      </c>
      <c r="B301">
        <f>MIN((F300-$K$5*B299+$K$6*B300)/$K$7,2*$K$1*Gearing!$A$7+B299)</f>
        <v>6019.2862479565874</v>
      </c>
      <c r="C301">
        <f t="shared" si="28"/>
        <v>125.61823999999979</v>
      </c>
      <c r="D301">
        <f t="shared" si="29"/>
        <v>-3.9208318019518629E-2</v>
      </c>
      <c r="E301">
        <f>MIN(VLOOKUP(C300,Gearing!$A$2:$F$7,2,TRUE)+1,5)</f>
        <v>5</v>
      </c>
      <c r="F301">
        <f>Misc!$B$4*Misc!$B$5*VLOOKUP(E301,Gearing!$B$2:$F$7,5,FALSE)/Misc!$B$2</f>
        <v>3601.903197661552</v>
      </c>
      <c r="G301">
        <f t="shared" si="26"/>
        <v>3.7402110723105735</v>
      </c>
      <c r="H301">
        <f t="shared" si="27"/>
        <v>280.99999999999955</v>
      </c>
    </row>
    <row r="302" spans="1:8" x14ac:dyDescent="0.25">
      <c r="A302">
        <f t="shared" si="30"/>
        <v>74.75</v>
      </c>
      <c r="B302">
        <f>MIN((F301-$K$5*B300+$K$6*B301)/$K$7,2*$K$1*Gearing!$A$7+B300)</f>
        <v>6050.6895826966493</v>
      </c>
      <c r="C302">
        <f t="shared" si="28"/>
        <v>125.61823999999979</v>
      </c>
      <c r="D302">
        <f t="shared" si="29"/>
        <v>3.9208318019518629E-2</v>
      </c>
      <c r="E302">
        <f>MIN(VLOOKUP(C301,Gearing!$A$2:$F$7,2,TRUE)+1,5)</f>
        <v>5</v>
      </c>
      <c r="F302">
        <f>Misc!$B$4*Misc!$B$5*VLOOKUP(E302,Gearing!$B$2:$F$7,5,FALSE)/Misc!$B$2</f>
        <v>3601.903197661552</v>
      </c>
      <c r="G302">
        <f t="shared" si="26"/>
        <v>3.7597241998582338</v>
      </c>
      <c r="H302">
        <f t="shared" si="27"/>
        <v>280.99999999999955</v>
      </c>
    </row>
    <row r="303" spans="1:8" x14ac:dyDescent="0.25">
      <c r="A303">
        <f t="shared" si="30"/>
        <v>75</v>
      </c>
      <c r="B303">
        <f>MIN((F302-$K$5*B301+$K$6*B302)/$K$7,2*$K$1*Gearing!$A$7+B301)</f>
        <v>6082.0953679565873</v>
      </c>
      <c r="C303">
        <f t="shared" si="28"/>
        <v>125.61823999999979</v>
      </c>
      <c r="D303">
        <f t="shared" si="29"/>
        <v>-3.9208318019518629E-2</v>
      </c>
      <c r="E303">
        <f>MIN(VLOOKUP(C302,Gearing!$A$2:$F$7,2,TRUE)+1,5)</f>
        <v>5</v>
      </c>
      <c r="F303">
        <f>Misc!$B$4*Misc!$B$5*VLOOKUP(E303,Gearing!$B$2:$F$7,5,FALSE)/Misc!$B$2</f>
        <v>3601.903197661552</v>
      </c>
      <c r="G303">
        <f t="shared" si="26"/>
        <v>3.7792388500883511</v>
      </c>
      <c r="H303">
        <f t="shared" si="27"/>
        <v>280.99999999999955</v>
      </c>
    </row>
    <row r="304" spans="1:8" x14ac:dyDescent="0.25">
      <c r="A304">
        <f t="shared" si="30"/>
        <v>75.25</v>
      </c>
      <c r="B304">
        <f>MIN((F303-$K$5*B302+$K$6*B303)/$K$7,2*$K$1*Gearing!$A$7+B302)</f>
        <v>6113.4987026966492</v>
      </c>
      <c r="C304">
        <f t="shared" si="28"/>
        <v>125.61823999999979</v>
      </c>
      <c r="D304">
        <f t="shared" si="29"/>
        <v>3.9208318019518629E-2</v>
      </c>
      <c r="E304">
        <f>MIN(VLOOKUP(C303,Gearing!$A$2:$F$7,2,TRUE)+1,5)</f>
        <v>5</v>
      </c>
      <c r="F304">
        <f>Misc!$B$4*Misc!$B$5*VLOOKUP(E304,Gearing!$B$2:$F$7,5,FALSE)/Misc!$B$2</f>
        <v>3601.903197661552</v>
      </c>
      <c r="G304">
        <f t="shared" si="26"/>
        <v>3.7987519776360115</v>
      </c>
      <c r="H304">
        <f t="shared" si="27"/>
        <v>280.99999999999955</v>
      </c>
    </row>
    <row r="305" spans="1:8" x14ac:dyDescent="0.25">
      <c r="A305">
        <f t="shared" si="30"/>
        <v>75.5</v>
      </c>
      <c r="B305">
        <f>MIN((F304-$K$5*B303+$K$6*B304)/$K$7,2*$K$1*Gearing!$A$7+B303)</f>
        <v>6144.9044879565872</v>
      </c>
      <c r="C305">
        <f t="shared" si="28"/>
        <v>125.61823999999979</v>
      </c>
      <c r="D305">
        <f t="shared" si="29"/>
        <v>-3.9208318019518629E-2</v>
      </c>
      <c r="E305">
        <f>MIN(VLOOKUP(C304,Gearing!$A$2:$F$7,2,TRUE)+1,5)</f>
        <v>5</v>
      </c>
      <c r="F305">
        <f>Misc!$B$4*Misc!$B$5*VLOOKUP(E305,Gearing!$B$2:$F$7,5,FALSE)/Misc!$B$2</f>
        <v>3601.903197661552</v>
      </c>
      <c r="G305">
        <f t="shared" si="26"/>
        <v>3.8182666278661288</v>
      </c>
      <c r="H305">
        <f t="shared" si="27"/>
        <v>280.99999999999955</v>
      </c>
    </row>
    <row r="306" spans="1:8" x14ac:dyDescent="0.25">
      <c r="A306">
        <f t="shared" si="30"/>
        <v>75.75</v>
      </c>
      <c r="B306">
        <f>MIN((F305-$K$5*B304+$K$6*B305)/$K$7,2*$K$1*Gearing!$A$7+B304)</f>
        <v>6176.3078226966491</v>
      </c>
      <c r="C306">
        <f t="shared" si="28"/>
        <v>125.61823999999979</v>
      </c>
      <c r="D306">
        <f t="shared" si="29"/>
        <v>3.9208318019518629E-2</v>
      </c>
      <c r="E306">
        <f>MIN(VLOOKUP(C305,Gearing!$A$2:$F$7,2,TRUE)+1,5)</f>
        <v>5</v>
      </c>
      <c r="F306">
        <f>Misc!$B$4*Misc!$B$5*VLOOKUP(E306,Gearing!$B$2:$F$7,5,FALSE)/Misc!$B$2</f>
        <v>3601.903197661552</v>
      </c>
      <c r="G306">
        <f t="shared" si="26"/>
        <v>3.8377797554137891</v>
      </c>
      <c r="H306">
        <f t="shared" si="27"/>
        <v>280.99999999999955</v>
      </c>
    </row>
    <row r="307" spans="1:8" x14ac:dyDescent="0.25">
      <c r="A307">
        <f t="shared" si="30"/>
        <v>76</v>
      </c>
      <c r="B307">
        <f>MIN((F306-$K$5*B305+$K$6*B306)/$K$7,2*$K$1*Gearing!$A$7+B305)</f>
        <v>6207.7136079565871</v>
      </c>
      <c r="C307">
        <f t="shared" si="28"/>
        <v>125.61823999999979</v>
      </c>
      <c r="D307">
        <f t="shared" si="29"/>
        <v>-3.9208318019518629E-2</v>
      </c>
      <c r="E307">
        <f>MIN(VLOOKUP(C306,Gearing!$A$2:$F$7,2,TRUE)+1,5)</f>
        <v>5</v>
      </c>
      <c r="F307">
        <f>Misc!$B$4*Misc!$B$5*VLOOKUP(E307,Gearing!$B$2:$F$7,5,FALSE)/Misc!$B$2</f>
        <v>3601.903197661552</v>
      </c>
      <c r="G307">
        <f t="shared" si="26"/>
        <v>3.8572944056439069</v>
      </c>
      <c r="H307">
        <f t="shared" si="27"/>
        <v>280.99999999999955</v>
      </c>
    </row>
    <row r="308" spans="1:8" x14ac:dyDescent="0.25">
      <c r="A308">
        <f t="shared" si="30"/>
        <v>76.25</v>
      </c>
      <c r="B308">
        <f>MIN((F307-$K$5*B306+$K$6*B307)/$K$7,2*$K$1*Gearing!$A$7+B306)</f>
        <v>6239.1169426966489</v>
      </c>
      <c r="C308">
        <f t="shared" si="28"/>
        <v>125.61823999999979</v>
      </c>
      <c r="D308">
        <f t="shared" si="29"/>
        <v>3.9208318019518629E-2</v>
      </c>
      <c r="E308">
        <f>MIN(VLOOKUP(C307,Gearing!$A$2:$F$7,2,TRUE)+1,5)</f>
        <v>5</v>
      </c>
      <c r="F308">
        <f>Misc!$B$4*Misc!$B$5*VLOOKUP(E308,Gearing!$B$2:$F$7,5,FALSE)/Misc!$B$2</f>
        <v>3601.903197661552</v>
      </c>
      <c r="G308">
        <f t="shared" si="26"/>
        <v>3.8768075331915668</v>
      </c>
      <c r="H308">
        <f t="shared" si="27"/>
        <v>280.99999999999955</v>
      </c>
    </row>
    <row r="309" spans="1:8" x14ac:dyDescent="0.25">
      <c r="A309">
        <f t="shared" si="30"/>
        <v>76.5</v>
      </c>
      <c r="B309">
        <f>MIN((F308-$K$5*B307+$K$6*B308)/$K$7,2*$K$1*Gearing!$A$7+B307)</f>
        <v>6270.522727956587</v>
      </c>
      <c r="C309">
        <f t="shared" si="28"/>
        <v>125.61823999999979</v>
      </c>
      <c r="D309">
        <f t="shared" si="29"/>
        <v>-3.9208318019518629E-2</v>
      </c>
      <c r="E309">
        <f>MIN(VLOOKUP(C308,Gearing!$A$2:$F$7,2,TRUE)+1,5)</f>
        <v>5</v>
      </c>
      <c r="F309">
        <f>Misc!$B$4*Misc!$B$5*VLOOKUP(E309,Gearing!$B$2:$F$7,5,FALSE)/Misc!$B$2</f>
        <v>3601.903197661552</v>
      </c>
      <c r="G309">
        <f t="shared" si="26"/>
        <v>3.8963221834216841</v>
      </c>
      <c r="H309">
        <f t="shared" si="27"/>
        <v>280.99999999999955</v>
      </c>
    </row>
    <row r="310" spans="1:8" x14ac:dyDescent="0.25">
      <c r="A310">
        <f t="shared" si="30"/>
        <v>76.75</v>
      </c>
      <c r="B310">
        <f>MIN((F309-$K$5*B308+$K$6*B309)/$K$7,2*$K$1*Gearing!$A$7+B308)</f>
        <v>6301.9260626966488</v>
      </c>
      <c r="C310">
        <f t="shared" si="28"/>
        <v>125.61823999999979</v>
      </c>
      <c r="D310">
        <f t="shared" si="29"/>
        <v>3.9208318019518629E-2</v>
      </c>
      <c r="E310">
        <f>MIN(VLOOKUP(C309,Gearing!$A$2:$F$7,2,TRUE)+1,5)</f>
        <v>5</v>
      </c>
      <c r="F310">
        <f>Misc!$B$4*Misc!$B$5*VLOOKUP(E310,Gearing!$B$2:$F$7,5,FALSE)/Misc!$B$2</f>
        <v>3601.903197661552</v>
      </c>
      <c r="G310">
        <f t="shared" si="26"/>
        <v>3.9158353109693449</v>
      </c>
      <c r="H310">
        <f t="shared" si="27"/>
        <v>280.99999999999955</v>
      </c>
    </row>
    <row r="311" spans="1:8" x14ac:dyDescent="0.25">
      <c r="A311">
        <f t="shared" si="30"/>
        <v>77</v>
      </c>
      <c r="B311">
        <f>MIN((F310-$K$5*B309+$K$6*B310)/$K$7,2*$K$1*Gearing!$A$7+B309)</f>
        <v>6333.3318479565869</v>
      </c>
      <c r="C311">
        <f t="shared" si="28"/>
        <v>125.61823999999979</v>
      </c>
      <c r="D311">
        <f t="shared" si="29"/>
        <v>-3.9208318019518629E-2</v>
      </c>
      <c r="E311">
        <f>MIN(VLOOKUP(C310,Gearing!$A$2:$F$7,2,TRUE)+1,5)</f>
        <v>5</v>
      </c>
      <c r="F311">
        <f>Misc!$B$4*Misc!$B$5*VLOOKUP(E311,Gearing!$B$2:$F$7,5,FALSE)/Misc!$B$2</f>
        <v>3601.903197661552</v>
      </c>
      <c r="G311">
        <f t="shared" si="26"/>
        <v>3.9353499611994618</v>
      </c>
      <c r="H311">
        <f t="shared" si="27"/>
        <v>280.99999999999955</v>
      </c>
    </row>
    <row r="312" spans="1:8" x14ac:dyDescent="0.25">
      <c r="A312">
        <f t="shared" si="30"/>
        <v>77.25</v>
      </c>
      <c r="B312">
        <f>MIN((F311-$K$5*B310+$K$6*B311)/$K$7,2*$K$1*Gearing!$A$7+B310)</f>
        <v>6364.7351826966487</v>
      </c>
      <c r="C312">
        <f t="shared" si="28"/>
        <v>125.61823999999979</v>
      </c>
      <c r="D312">
        <f t="shared" si="29"/>
        <v>3.9208318019518629E-2</v>
      </c>
      <c r="E312">
        <f>MIN(VLOOKUP(C311,Gearing!$A$2:$F$7,2,TRUE)+1,5)</f>
        <v>5</v>
      </c>
      <c r="F312">
        <f>Misc!$B$4*Misc!$B$5*VLOOKUP(E312,Gearing!$B$2:$F$7,5,FALSE)/Misc!$B$2</f>
        <v>3601.903197661552</v>
      </c>
      <c r="G312">
        <f t="shared" si="26"/>
        <v>3.9548630887471221</v>
      </c>
      <c r="H312">
        <f t="shared" si="27"/>
        <v>280.99999999999955</v>
      </c>
    </row>
    <row r="313" spans="1:8" x14ac:dyDescent="0.25">
      <c r="A313">
        <f t="shared" si="30"/>
        <v>77.5</v>
      </c>
      <c r="B313">
        <f>MIN((F312-$K$5*B311+$K$6*B312)/$K$7,2*$K$1*Gearing!$A$7+B311)</f>
        <v>6396.1409679565868</v>
      </c>
      <c r="C313">
        <f t="shared" si="28"/>
        <v>125.61823999999979</v>
      </c>
      <c r="D313">
        <f t="shared" si="29"/>
        <v>-3.9208318019518629E-2</v>
      </c>
      <c r="E313">
        <f>MIN(VLOOKUP(C312,Gearing!$A$2:$F$7,2,TRUE)+1,5)</f>
        <v>5</v>
      </c>
      <c r="F313">
        <f>Misc!$B$4*Misc!$B$5*VLOOKUP(E313,Gearing!$B$2:$F$7,5,FALSE)/Misc!$B$2</f>
        <v>3601.903197661552</v>
      </c>
      <c r="G313">
        <f t="shared" si="26"/>
        <v>3.9743777389772394</v>
      </c>
      <c r="H313">
        <f t="shared" si="27"/>
        <v>280.99999999999955</v>
      </c>
    </row>
    <row r="314" spans="1:8" x14ac:dyDescent="0.25">
      <c r="A314">
        <f t="shared" si="30"/>
        <v>77.75</v>
      </c>
      <c r="B314">
        <f>MIN((F313-$K$5*B312+$K$6*B313)/$K$7,2*$K$1*Gearing!$A$7+B312)</f>
        <v>6427.5443026966486</v>
      </c>
      <c r="C314">
        <f t="shared" si="28"/>
        <v>125.61823999999979</v>
      </c>
      <c r="D314">
        <f t="shared" si="29"/>
        <v>3.9208318019518629E-2</v>
      </c>
      <c r="E314">
        <f>MIN(VLOOKUP(C313,Gearing!$A$2:$F$7,2,TRUE)+1,5)</f>
        <v>5</v>
      </c>
      <c r="F314">
        <f>Misc!$B$4*Misc!$B$5*VLOOKUP(E314,Gearing!$B$2:$F$7,5,FALSE)/Misc!$B$2</f>
        <v>3601.903197661552</v>
      </c>
      <c r="G314">
        <f t="shared" si="26"/>
        <v>3.9938908665248998</v>
      </c>
      <c r="H314">
        <f t="shared" si="27"/>
        <v>280.99999999999955</v>
      </c>
    </row>
    <row r="315" spans="1:8" x14ac:dyDescent="0.25">
      <c r="A315">
        <f t="shared" si="30"/>
        <v>78</v>
      </c>
      <c r="B315">
        <f>MIN((F314-$K$5*B313+$K$6*B314)/$K$7,2*$K$1*Gearing!$A$7+B313)</f>
        <v>6458.9500879565867</v>
      </c>
      <c r="C315">
        <f t="shared" si="28"/>
        <v>125.61823999999979</v>
      </c>
      <c r="D315">
        <f t="shared" si="29"/>
        <v>-3.9208318019518629E-2</v>
      </c>
      <c r="E315">
        <f>MIN(VLOOKUP(C314,Gearing!$A$2:$F$7,2,TRUE)+1,5)</f>
        <v>5</v>
      </c>
      <c r="F315">
        <f>Misc!$B$4*Misc!$B$5*VLOOKUP(E315,Gearing!$B$2:$F$7,5,FALSE)/Misc!$B$2</f>
        <v>3601.903197661552</v>
      </c>
      <c r="G315">
        <f t="shared" si="26"/>
        <v>4.0134055167550171</v>
      </c>
      <c r="H315">
        <f t="shared" si="27"/>
        <v>280.99999999999955</v>
      </c>
    </row>
    <row r="316" spans="1:8" x14ac:dyDescent="0.25">
      <c r="A316">
        <f t="shared" si="30"/>
        <v>78.25</v>
      </c>
      <c r="B316">
        <f>MIN((F315-$K$5*B314+$K$6*B315)/$K$7,2*$K$1*Gearing!$A$7+B314)</f>
        <v>6490.3534226966485</v>
      </c>
      <c r="C316">
        <f t="shared" si="28"/>
        <v>125.61823999999979</v>
      </c>
      <c r="D316">
        <f t="shared" si="29"/>
        <v>3.9208318019518629E-2</v>
      </c>
      <c r="E316">
        <f>MIN(VLOOKUP(C315,Gearing!$A$2:$F$7,2,TRUE)+1,5)</f>
        <v>5</v>
      </c>
      <c r="F316">
        <f>Misc!$B$4*Misc!$B$5*VLOOKUP(E316,Gearing!$B$2:$F$7,5,FALSE)/Misc!$B$2</f>
        <v>3601.903197661552</v>
      </c>
      <c r="G316">
        <f t="shared" si="26"/>
        <v>4.0329186443026774</v>
      </c>
      <c r="H316">
        <f t="shared" si="27"/>
        <v>280.99999999999955</v>
      </c>
    </row>
    <row r="317" spans="1:8" x14ac:dyDescent="0.25">
      <c r="A317">
        <f t="shared" si="30"/>
        <v>78.5</v>
      </c>
      <c r="B317">
        <f>MIN((F316-$K$5*B315+$K$6*B316)/$K$7,2*$K$1*Gearing!$A$7+B315)</f>
        <v>6521.7592079565866</v>
      </c>
      <c r="C317">
        <f t="shared" si="28"/>
        <v>125.61823999999979</v>
      </c>
      <c r="D317">
        <f t="shared" ref="D317:D348" si="31">(B318-2*B317+B316)/$K$1^2</f>
        <v>-3.9208318019518629E-2</v>
      </c>
      <c r="E317">
        <f>MIN(VLOOKUP(C316,Gearing!$A$2:$F$7,2,TRUE)+1,5)</f>
        <v>5</v>
      </c>
      <c r="F317">
        <f>Misc!$B$4*Misc!$B$5*VLOOKUP(E317,Gearing!$B$2:$F$7,5,FALSE)/Misc!$B$2</f>
        <v>3601.903197661552</v>
      </c>
      <c r="G317">
        <f t="shared" si="26"/>
        <v>4.0524332945327952</v>
      </c>
      <c r="H317">
        <f t="shared" si="27"/>
        <v>280.99999999999955</v>
      </c>
    </row>
    <row r="318" spans="1:8" x14ac:dyDescent="0.25">
      <c r="A318">
        <f t="shared" si="30"/>
        <v>78.75</v>
      </c>
      <c r="B318">
        <f>MIN((F317-$K$5*B316+$K$6*B317)/$K$7,2*$K$1*Gearing!$A$7+B316)</f>
        <v>6553.1625426966484</v>
      </c>
      <c r="C318">
        <f t="shared" si="28"/>
        <v>125.61823999999979</v>
      </c>
      <c r="D318">
        <f t="shared" si="31"/>
        <v>3.9208318019518629E-2</v>
      </c>
      <c r="E318">
        <f>MIN(VLOOKUP(C317,Gearing!$A$2:$F$7,2,TRUE)+1,5)</f>
        <v>5</v>
      </c>
      <c r="F318">
        <f>Misc!$B$4*Misc!$B$5*VLOOKUP(E318,Gearing!$B$2:$F$7,5,FALSE)/Misc!$B$2</f>
        <v>3601.903197661552</v>
      </c>
      <c r="G318">
        <f t="shared" si="26"/>
        <v>4.0719464220804555</v>
      </c>
      <c r="H318">
        <f t="shared" si="27"/>
        <v>280.99999999999955</v>
      </c>
    </row>
    <row r="319" spans="1:8" x14ac:dyDescent="0.25">
      <c r="A319">
        <f t="shared" si="30"/>
        <v>79</v>
      </c>
      <c r="B319">
        <f>MIN((F318-$K$5*B317+$K$6*B318)/$K$7,2*$K$1*Gearing!$A$7+B317)</f>
        <v>6584.5683279565865</v>
      </c>
      <c r="C319">
        <f t="shared" si="28"/>
        <v>125.61823999999979</v>
      </c>
      <c r="D319">
        <f t="shared" si="31"/>
        <v>-3.9208318019518629E-2</v>
      </c>
      <c r="E319">
        <f>MIN(VLOOKUP(C318,Gearing!$A$2:$F$7,2,TRUE)+1,5)</f>
        <v>5</v>
      </c>
      <c r="F319">
        <f>Misc!$B$4*Misc!$B$5*VLOOKUP(E319,Gearing!$B$2:$F$7,5,FALSE)/Misc!$B$2</f>
        <v>3601.903197661552</v>
      </c>
      <c r="G319">
        <f t="shared" si="26"/>
        <v>4.0914610723105733</v>
      </c>
      <c r="H319">
        <f t="shared" si="27"/>
        <v>280.99999999999955</v>
      </c>
    </row>
    <row r="320" spans="1:8" x14ac:dyDescent="0.25">
      <c r="A320">
        <f t="shared" si="30"/>
        <v>79.25</v>
      </c>
      <c r="B320">
        <f>MIN((F319-$K$5*B318+$K$6*B319)/$K$7,2*$K$1*Gearing!$A$7+B318)</f>
        <v>6615.9716626966483</v>
      </c>
      <c r="C320">
        <f t="shared" si="28"/>
        <v>125.61823999999979</v>
      </c>
      <c r="D320">
        <f t="shared" si="31"/>
        <v>3.9208318019518629E-2</v>
      </c>
      <c r="E320">
        <f>MIN(VLOOKUP(C319,Gearing!$A$2:$F$7,2,TRUE)+1,5)</f>
        <v>5</v>
      </c>
      <c r="F320">
        <f>Misc!$B$4*Misc!$B$5*VLOOKUP(E320,Gearing!$B$2:$F$7,5,FALSE)/Misc!$B$2</f>
        <v>3601.903197661552</v>
      </c>
      <c r="G320">
        <f t="shared" si="26"/>
        <v>4.1109741998582328</v>
      </c>
      <c r="H320">
        <f t="shared" si="27"/>
        <v>280.99999999999955</v>
      </c>
    </row>
    <row r="321" spans="1:8" x14ac:dyDescent="0.25">
      <c r="A321">
        <f t="shared" si="30"/>
        <v>79.5</v>
      </c>
      <c r="B321">
        <f>MIN((F320-$K$5*B319+$K$6*B320)/$K$7,2*$K$1*Gearing!$A$7+B319)</f>
        <v>6647.3774479565864</v>
      </c>
      <c r="C321">
        <f t="shared" si="28"/>
        <v>125.61823999999979</v>
      </c>
      <c r="D321">
        <f t="shared" si="31"/>
        <v>-3.9208318019518629E-2</v>
      </c>
      <c r="E321">
        <f>MIN(VLOOKUP(C320,Gearing!$A$2:$F$7,2,TRUE)+1,5)</f>
        <v>5</v>
      </c>
      <c r="F321">
        <f>Misc!$B$4*Misc!$B$5*VLOOKUP(E321,Gearing!$B$2:$F$7,5,FALSE)/Misc!$B$2</f>
        <v>3601.903197661552</v>
      </c>
      <c r="G321">
        <f t="shared" si="26"/>
        <v>4.1304888500883505</v>
      </c>
      <c r="H321">
        <f t="shared" si="27"/>
        <v>280.99999999999955</v>
      </c>
    </row>
    <row r="322" spans="1:8" x14ac:dyDescent="0.25">
      <c r="A322">
        <f t="shared" si="30"/>
        <v>79.75</v>
      </c>
      <c r="B322">
        <f>MIN((F321-$K$5*B320+$K$6*B321)/$K$7,2*$K$1*Gearing!$A$7+B320)</f>
        <v>6678.7807826966482</v>
      </c>
      <c r="C322">
        <f t="shared" si="28"/>
        <v>125.61823999999979</v>
      </c>
      <c r="D322">
        <f t="shared" si="31"/>
        <v>3.9208318019518629E-2</v>
      </c>
      <c r="E322">
        <f>MIN(VLOOKUP(C321,Gearing!$A$2:$F$7,2,TRUE)+1,5)</f>
        <v>5</v>
      </c>
      <c r="F322">
        <f>Misc!$B$4*Misc!$B$5*VLOOKUP(E322,Gearing!$B$2:$F$7,5,FALSE)/Misc!$B$2</f>
        <v>3601.903197661552</v>
      </c>
      <c r="G322">
        <f t="shared" si="26"/>
        <v>4.1500019776360109</v>
      </c>
      <c r="H322">
        <f t="shared" si="27"/>
        <v>280.99999999999955</v>
      </c>
    </row>
    <row r="323" spans="1:8" x14ac:dyDescent="0.25">
      <c r="A323">
        <f t="shared" si="30"/>
        <v>80</v>
      </c>
      <c r="B323">
        <f>MIN((F322-$K$5*B321+$K$6*B322)/$K$7,2*$K$1*Gearing!$A$7+B321)</f>
        <v>6710.1865679565863</v>
      </c>
      <c r="C323">
        <f t="shared" si="28"/>
        <v>125.61823999999979</v>
      </c>
      <c r="D323">
        <f t="shared" si="31"/>
        <v>-3.9208318019518629E-2</v>
      </c>
      <c r="E323">
        <f>MIN(VLOOKUP(C322,Gearing!$A$2:$F$7,2,TRUE)+1,5)</f>
        <v>5</v>
      </c>
      <c r="F323">
        <f>Misc!$B$4*Misc!$B$5*VLOOKUP(E323,Gearing!$B$2:$F$7,5,FALSE)/Misc!$B$2</f>
        <v>3601.903197661552</v>
      </c>
      <c r="G323">
        <f t="shared" ref="G323:G386" si="32">CONVERT(B323,$B$1,$G$1)</f>
        <v>4.1695166278661278</v>
      </c>
      <c r="H323">
        <f t="shared" ref="H323:H386" si="33">CONVERT(C323,$C$1,$H$1)</f>
        <v>280.99999999999955</v>
      </c>
    </row>
    <row r="324" spans="1:8" x14ac:dyDescent="0.25">
      <c r="A324">
        <f t="shared" si="30"/>
        <v>80.25</v>
      </c>
      <c r="B324">
        <f>MIN((F323-$K$5*B322+$K$6*B323)/$K$7,2*$K$1*Gearing!$A$7+B322)</f>
        <v>6741.5899026966481</v>
      </c>
      <c r="C324">
        <f t="shared" si="28"/>
        <v>125.61823999999979</v>
      </c>
      <c r="D324">
        <f t="shared" si="31"/>
        <v>3.9208318019518629E-2</v>
      </c>
      <c r="E324">
        <f>MIN(VLOOKUP(C323,Gearing!$A$2:$F$7,2,TRUE)+1,5)</f>
        <v>5</v>
      </c>
      <c r="F324">
        <f>Misc!$B$4*Misc!$B$5*VLOOKUP(E324,Gearing!$B$2:$F$7,5,FALSE)/Misc!$B$2</f>
        <v>3601.903197661552</v>
      </c>
      <c r="G324">
        <f t="shared" si="32"/>
        <v>4.189029755413789</v>
      </c>
      <c r="H324">
        <f t="shared" si="33"/>
        <v>280.99999999999955</v>
      </c>
    </row>
    <row r="325" spans="1:8" x14ac:dyDescent="0.25">
      <c r="A325">
        <f t="shared" si="30"/>
        <v>80.5</v>
      </c>
      <c r="B325">
        <f>MIN((F324-$K$5*B323+$K$6*B324)/$K$7,2*$K$1*Gearing!$A$7+B323)</f>
        <v>6772.9956879565862</v>
      </c>
      <c r="C325">
        <f t="shared" ref="C325:C356" si="34">(B326-B324)/2/$K$1</f>
        <v>125.61823999999979</v>
      </c>
      <c r="D325">
        <f t="shared" si="31"/>
        <v>-3.9208318019518629E-2</v>
      </c>
      <c r="E325">
        <f>MIN(VLOOKUP(C324,Gearing!$A$2:$F$7,2,TRUE)+1,5)</f>
        <v>5</v>
      </c>
      <c r="F325">
        <f>Misc!$B$4*Misc!$B$5*VLOOKUP(E325,Gearing!$B$2:$F$7,5,FALSE)/Misc!$B$2</f>
        <v>3601.903197661552</v>
      </c>
      <c r="G325">
        <f t="shared" si="32"/>
        <v>4.2085444056439059</v>
      </c>
      <c r="H325">
        <f t="shared" si="33"/>
        <v>280.99999999999955</v>
      </c>
    </row>
    <row r="326" spans="1:8" x14ac:dyDescent="0.25">
      <c r="A326">
        <f t="shared" si="30"/>
        <v>80.75</v>
      </c>
      <c r="B326">
        <f>MIN((F325-$K$5*B324+$K$6*B325)/$K$7,2*$K$1*Gearing!$A$7+B324)</f>
        <v>6804.399022696648</v>
      </c>
      <c r="C326">
        <f t="shared" si="34"/>
        <v>125.61823999999979</v>
      </c>
      <c r="D326">
        <f t="shared" si="31"/>
        <v>3.9208318019518629E-2</v>
      </c>
      <c r="E326">
        <f>MIN(VLOOKUP(C325,Gearing!$A$2:$F$7,2,TRUE)+1,5)</f>
        <v>5</v>
      </c>
      <c r="F326">
        <f>Misc!$B$4*Misc!$B$5*VLOOKUP(E326,Gearing!$B$2:$F$7,5,FALSE)/Misc!$B$2</f>
        <v>3601.903197661552</v>
      </c>
      <c r="G326">
        <f t="shared" si="32"/>
        <v>4.2280575331915662</v>
      </c>
      <c r="H326">
        <f t="shared" si="33"/>
        <v>280.99999999999955</v>
      </c>
    </row>
    <row r="327" spans="1:8" x14ac:dyDescent="0.25">
      <c r="A327">
        <f t="shared" si="30"/>
        <v>81</v>
      </c>
      <c r="B327">
        <f>MIN((F326-$K$5*B325+$K$6*B326)/$K$7,2*$K$1*Gearing!$A$7+B325)</f>
        <v>6835.804807956586</v>
      </c>
      <c r="C327">
        <f t="shared" si="34"/>
        <v>125.61823999999979</v>
      </c>
      <c r="D327">
        <f t="shared" si="31"/>
        <v>-3.9208318019518629E-2</v>
      </c>
      <c r="E327">
        <f>MIN(VLOOKUP(C326,Gearing!$A$2:$F$7,2,TRUE)+1,5)</f>
        <v>5</v>
      </c>
      <c r="F327">
        <f>Misc!$B$4*Misc!$B$5*VLOOKUP(E327,Gearing!$B$2:$F$7,5,FALSE)/Misc!$B$2</f>
        <v>3601.903197661552</v>
      </c>
      <c r="G327">
        <f t="shared" si="32"/>
        <v>4.247572183421684</v>
      </c>
      <c r="H327">
        <f t="shared" si="33"/>
        <v>280.99999999999955</v>
      </c>
    </row>
    <row r="328" spans="1:8" x14ac:dyDescent="0.25">
      <c r="A328">
        <f t="shared" si="30"/>
        <v>81.25</v>
      </c>
      <c r="B328">
        <f>MIN((F327-$K$5*B326+$K$6*B327)/$K$7,2*$K$1*Gearing!$A$7+B326)</f>
        <v>6867.2081426966479</v>
      </c>
      <c r="C328">
        <f t="shared" si="34"/>
        <v>125.61823999999979</v>
      </c>
      <c r="D328">
        <f t="shared" si="31"/>
        <v>3.9208318019518629E-2</v>
      </c>
      <c r="E328">
        <f>MIN(VLOOKUP(C327,Gearing!$A$2:$F$7,2,TRUE)+1,5)</f>
        <v>5</v>
      </c>
      <c r="F328">
        <f>Misc!$B$4*Misc!$B$5*VLOOKUP(E328,Gearing!$B$2:$F$7,5,FALSE)/Misc!$B$2</f>
        <v>3601.903197661552</v>
      </c>
      <c r="G328">
        <f t="shared" si="32"/>
        <v>4.2670853109693434</v>
      </c>
      <c r="H328">
        <f t="shared" si="33"/>
        <v>280.99999999999955</v>
      </c>
    </row>
    <row r="329" spans="1:8" x14ac:dyDescent="0.25">
      <c r="A329">
        <f t="shared" si="30"/>
        <v>81.5</v>
      </c>
      <c r="B329">
        <f>MIN((F328-$K$5*B327+$K$6*B328)/$K$7,2*$K$1*Gearing!$A$7+B327)</f>
        <v>6898.6139279565859</v>
      </c>
      <c r="C329">
        <f t="shared" si="34"/>
        <v>125.61823999999979</v>
      </c>
      <c r="D329">
        <f t="shared" si="31"/>
        <v>-3.9208318019518629E-2</v>
      </c>
      <c r="E329">
        <f>MIN(VLOOKUP(C328,Gearing!$A$2:$F$7,2,TRUE)+1,5)</f>
        <v>5</v>
      </c>
      <c r="F329">
        <f>Misc!$B$4*Misc!$B$5*VLOOKUP(E329,Gearing!$B$2:$F$7,5,FALSE)/Misc!$B$2</f>
        <v>3601.903197661552</v>
      </c>
      <c r="G329">
        <f t="shared" si="32"/>
        <v>4.2865999611994612</v>
      </c>
      <c r="H329">
        <f t="shared" si="33"/>
        <v>280.99999999999955</v>
      </c>
    </row>
    <row r="330" spans="1:8" x14ac:dyDescent="0.25">
      <c r="A330">
        <f t="shared" si="30"/>
        <v>81.75</v>
      </c>
      <c r="B330">
        <f>MIN((F329-$K$5*B328+$K$6*B329)/$K$7,2*$K$1*Gearing!$A$7+B328)</f>
        <v>6930.0172626966478</v>
      </c>
      <c r="C330">
        <f t="shared" si="34"/>
        <v>125.61823999999979</v>
      </c>
      <c r="D330">
        <f t="shared" si="31"/>
        <v>3.9208318019518629E-2</v>
      </c>
      <c r="E330">
        <f>MIN(VLOOKUP(C329,Gearing!$A$2:$F$7,2,TRUE)+1,5)</f>
        <v>5</v>
      </c>
      <c r="F330">
        <f>Misc!$B$4*Misc!$B$5*VLOOKUP(E330,Gearing!$B$2:$F$7,5,FALSE)/Misc!$B$2</f>
        <v>3601.903197661552</v>
      </c>
      <c r="G330">
        <f t="shared" si="32"/>
        <v>4.3061130887471215</v>
      </c>
      <c r="H330">
        <f t="shared" si="33"/>
        <v>280.99999999999955</v>
      </c>
    </row>
    <row r="331" spans="1:8" x14ac:dyDescent="0.25">
      <c r="A331">
        <f t="shared" si="30"/>
        <v>82</v>
      </c>
      <c r="B331">
        <f>MIN((F330-$K$5*B329+$K$6*B330)/$K$7,2*$K$1*Gearing!$A$7+B329)</f>
        <v>6961.4230479565858</v>
      </c>
      <c r="C331">
        <f t="shared" si="34"/>
        <v>125.61823999999979</v>
      </c>
      <c r="D331">
        <f t="shared" si="31"/>
        <v>-3.9208318019518629E-2</v>
      </c>
      <c r="E331">
        <f>MIN(VLOOKUP(C330,Gearing!$A$2:$F$7,2,TRUE)+1,5)</f>
        <v>5</v>
      </c>
      <c r="F331">
        <f>Misc!$B$4*Misc!$B$5*VLOOKUP(E331,Gearing!$B$2:$F$7,5,FALSE)/Misc!$B$2</f>
        <v>3601.903197661552</v>
      </c>
      <c r="G331">
        <f t="shared" si="32"/>
        <v>4.3256277389772393</v>
      </c>
      <c r="H331">
        <f t="shared" si="33"/>
        <v>280.99999999999955</v>
      </c>
    </row>
    <row r="332" spans="1:8" x14ac:dyDescent="0.25">
      <c r="A332">
        <f t="shared" si="30"/>
        <v>82.25</v>
      </c>
      <c r="B332">
        <f>MIN((F331-$K$5*B330+$K$6*B331)/$K$7,2*$K$1*Gearing!$A$7+B330)</f>
        <v>6992.8263826966477</v>
      </c>
      <c r="C332">
        <f t="shared" si="34"/>
        <v>125.61823999999979</v>
      </c>
      <c r="D332">
        <f t="shared" si="31"/>
        <v>3.9208318019518629E-2</v>
      </c>
      <c r="E332">
        <f>MIN(VLOOKUP(C331,Gearing!$A$2:$F$7,2,TRUE)+1,5)</f>
        <v>5</v>
      </c>
      <c r="F332">
        <f>Misc!$B$4*Misc!$B$5*VLOOKUP(E332,Gearing!$B$2:$F$7,5,FALSE)/Misc!$B$2</f>
        <v>3601.903197661552</v>
      </c>
      <c r="G332">
        <f t="shared" si="32"/>
        <v>4.3451408665248996</v>
      </c>
      <c r="H332">
        <f t="shared" si="33"/>
        <v>280.99999999999955</v>
      </c>
    </row>
    <row r="333" spans="1:8" x14ac:dyDescent="0.25">
      <c r="A333">
        <f t="shared" si="30"/>
        <v>82.5</v>
      </c>
      <c r="B333">
        <f>MIN((F332-$K$5*B331+$K$6*B332)/$K$7,2*$K$1*Gearing!$A$7+B331)</f>
        <v>7024.2321679565857</v>
      </c>
      <c r="C333">
        <f t="shared" si="34"/>
        <v>125.61823999999979</v>
      </c>
      <c r="D333">
        <f t="shared" si="31"/>
        <v>-3.9208318019518629E-2</v>
      </c>
      <c r="E333">
        <f>MIN(VLOOKUP(C332,Gearing!$A$2:$F$7,2,TRUE)+1,5)</f>
        <v>5</v>
      </c>
      <c r="F333">
        <f>Misc!$B$4*Misc!$B$5*VLOOKUP(E333,Gearing!$B$2:$F$7,5,FALSE)/Misc!$B$2</f>
        <v>3601.903197661552</v>
      </c>
      <c r="G333">
        <f t="shared" si="32"/>
        <v>4.3646555167550165</v>
      </c>
      <c r="H333">
        <f t="shared" si="33"/>
        <v>280.99999999999955</v>
      </c>
    </row>
    <row r="334" spans="1:8" x14ac:dyDescent="0.25">
      <c r="A334">
        <f t="shared" si="30"/>
        <v>82.75</v>
      </c>
      <c r="B334">
        <f>MIN((F333-$K$5*B332+$K$6*B333)/$K$7,2*$K$1*Gearing!$A$7+B332)</f>
        <v>7055.6355026966476</v>
      </c>
      <c r="C334">
        <f t="shared" si="34"/>
        <v>125.61823999999979</v>
      </c>
      <c r="D334">
        <f t="shared" si="31"/>
        <v>3.9208318019518629E-2</v>
      </c>
      <c r="E334">
        <f>MIN(VLOOKUP(C333,Gearing!$A$2:$F$7,2,TRUE)+1,5)</f>
        <v>5</v>
      </c>
      <c r="F334">
        <f>Misc!$B$4*Misc!$B$5*VLOOKUP(E334,Gearing!$B$2:$F$7,5,FALSE)/Misc!$B$2</f>
        <v>3601.903197661552</v>
      </c>
      <c r="G334">
        <f t="shared" si="32"/>
        <v>4.3841686443026768</v>
      </c>
      <c r="H334">
        <f t="shared" si="33"/>
        <v>280.99999999999955</v>
      </c>
    </row>
    <row r="335" spans="1:8" x14ac:dyDescent="0.25">
      <c r="A335">
        <f t="shared" si="30"/>
        <v>83</v>
      </c>
      <c r="B335">
        <f>MIN((F334-$K$5*B333+$K$6*B334)/$K$7,2*$K$1*Gearing!$A$7+B333)</f>
        <v>7087.0412879565856</v>
      </c>
      <c r="C335">
        <f t="shared" si="34"/>
        <v>125.61823999999979</v>
      </c>
      <c r="D335">
        <f t="shared" si="31"/>
        <v>-3.9208318019518629E-2</v>
      </c>
      <c r="E335">
        <f>MIN(VLOOKUP(C334,Gearing!$A$2:$F$7,2,TRUE)+1,5)</f>
        <v>5</v>
      </c>
      <c r="F335">
        <f>Misc!$B$4*Misc!$B$5*VLOOKUP(E335,Gearing!$B$2:$F$7,5,FALSE)/Misc!$B$2</f>
        <v>3601.903197661552</v>
      </c>
      <c r="G335">
        <f t="shared" si="32"/>
        <v>4.4036832945327946</v>
      </c>
      <c r="H335">
        <f t="shared" si="33"/>
        <v>280.99999999999955</v>
      </c>
    </row>
    <row r="336" spans="1:8" x14ac:dyDescent="0.25">
      <c r="A336">
        <f t="shared" si="30"/>
        <v>83.25</v>
      </c>
      <c r="B336">
        <f>MIN((F335-$K$5*B334+$K$6*B335)/$K$7,2*$K$1*Gearing!$A$7+B334)</f>
        <v>7118.4446226966475</v>
      </c>
      <c r="C336">
        <f t="shared" si="34"/>
        <v>125.61823999999979</v>
      </c>
      <c r="D336">
        <f t="shared" si="31"/>
        <v>3.9208318019518629E-2</v>
      </c>
      <c r="E336">
        <f>MIN(VLOOKUP(C335,Gearing!$A$2:$F$7,2,TRUE)+1,5)</f>
        <v>5</v>
      </c>
      <c r="F336">
        <f>Misc!$B$4*Misc!$B$5*VLOOKUP(E336,Gearing!$B$2:$F$7,5,FALSE)/Misc!$B$2</f>
        <v>3601.903197661552</v>
      </c>
      <c r="G336">
        <f t="shared" si="32"/>
        <v>4.423196422080454</v>
      </c>
      <c r="H336">
        <f t="shared" si="33"/>
        <v>280.99999999999955</v>
      </c>
    </row>
    <row r="337" spans="1:8" x14ac:dyDescent="0.25">
      <c r="A337">
        <f t="shared" si="30"/>
        <v>83.5</v>
      </c>
      <c r="B337">
        <f>MIN((F336-$K$5*B335+$K$6*B336)/$K$7,2*$K$1*Gearing!$A$7+B335)</f>
        <v>7149.8504079565855</v>
      </c>
      <c r="C337">
        <f t="shared" si="34"/>
        <v>125.61823999999979</v>
      </c>
      <c r="D337">
        <f t="shared" si="31"/>
        <v>-3.9208318019518629E-2</v>
      </c>
      <c r="E337">
        <f>MIN(VLOOKUP(C336,Gearing!$A$2:$F$7,2,TRUE)+1,5)</f>
        <v>5</v>
      </c>
      <c r="F337">
        <f>Misc!$B$4*Misc!$B$5*VLOOKUP(E337,Gearing!$B$2:$F$7,5,FALSE)/Misc!$B$2</f>
        <v>3601.903197661552</v>
      </c>
      <c r="G337">
        <f t="shared" si="32"/>
        <v>4.4427110723105727</v>
      </c>
      <c r="H337">
        <f t="shared" si="33"/>
        <v>280.99999999999955</v>
      </c>
    </row>
    <row r="338" spans="1:8" x14ac:dyDescent="0.25">
      <c r="A338">
        <f t="shared" si="30"/>
        <v>83.75</v>
      </c>
      <c r="B338">
        <f>MIN((F337-$K$5*B336+$K$6*B337)/$K$7,2*$K$1*Gearing!$A$7+B336)</f>
        <v>7181.2537426966474</v>
      </c>
      <c r="C338">
        <f t="shared" si="34"/>
        <v>125.61823999999979</v>
      </c>
      <c r="D338">
        <f t="shared" si="31"/>
        <v>3.9208318019518629E-2</v>
      </c>
      <c r="E338">
        <f>MIN(VLOOKUP(C337,Gearing!$A$2:$F$7,2,TRUE)+1,5)</f>
        <v>5</v>
      </c>
      <c r="F338">
        <f>Misc!$B$4*Misc!$B$5*VLOOKUP(E338,Gearing!$B$2:$F$7,5,FALSE)/Misc!$B$2</f>
        <v>3601.903197661552</v>
      </c>
      <c r="G338">
        <f t="shared" si="32"/>
        <v>4.4622241998582322</v>
      </c>
      <c r="H338">
        <f t="shared" si="33"/>
        <v>280.99999999999955</v>
      </c>
    </row>
    <row r="339" spans="1:8" x14ac:dyDescent="0.25">
      <c r="A339">
        <f t="shared" si="30"/>
        <v>84</v>
      </c>
      <c r="B339">
        <f>MIN((F338-$K$5*B337+$K$6*B338)/$K$7,2*$K$1*Gearing!$A$7+B337)</f>
        <v>7212.6595279565854</v>
      </c>
      <c r="C339">
        <f t="shared" si="34"/>
        <v>125.61823999999979</v>
      </c>
      <c r="D339">
        <f t="shared" si="31"/>
        <v>-3.9208318019518629E-2</v>
      </c>
      <c r="E339">
        <f>MIN(VLOOKUP(C338,Gearing!$A$2:$F$7,2,TRUE)+1,5)</f>
        <v>5</v>
      </c>
      <c r="F339">
        <f>Misc!$B$4*Misc!$B$5*VLOOKUP(E339,Gearing!$B$2:$F$7,5,FALSE)/Misc!$B$2</f>
        <v>3601.903197661552</v>
      </c>
      <c r="G339">
        <f t="shared" si="32"/>
        <v>4.4817388500883499</v>
      </c>
      <c r="H339">
        <f t="shared" si="33"/>
        <v>280.99999999999955</v>
      </c>
    </row>
    <row r="340" spans="1:8" x14ac:dyDescent="0.25">
      <c r="A340">
        <f t="shared" si="30"/>
        <v>84.25</v>
      </c>
      <c r="B340">
        <f>MIN((F339-$K$5*B338+$K$6*B339)/$K$7,2*$K$1*Gearing!$A$7+B338)</f>
        <v>7244.0628626966472</v>
      </c>
      <c r="C340">
        <f t="shared" si="34"/>
        <v>125.61823999999979</v>
      </c>
      <c r="D340">
        <f t="shared" si="31"/>
        <v>3.9208318019518629E-2</v>
      </c>
      <c r="E340">
        <f>MIN(VLOOKUP(C339,Gearing!$A$2:$F$7,2,TRUE)+1,5)</f>
        <v>5</v>
      </c>
      <c r="F340">
        <f>Misc!$B$4*Misc!$B$5*VLOOKUP(E340,Gearing!$B$2:$F$7,5,FALSE)/Misc!$B$2</f>
        <v>3601.903197661552</v>
      </c>
      <c r="G340">
        <f t="shared" si="32"/>
        <v>4.5012519776360103</v>
      </c>
      <c r="H340">
        <f t="shared" si="33"/>
        <v>280.99999999999955</v>
      </c>
    </row>
    <row r="341" spans="1:8" x14ac:dyDescent="0.25">
      <c r="A341">
        <f t="shared" si="30"/>
        <v>84.5</v>
      </c>
      <c r="B341">
        <f>MIN((F340-$K$5*B339+$K$6*B340)/$K$7,2*$K$1*Gearing!$A$7+B339)</f>
        <v>7275.4686479565853</v>
      </c>
      <c r="C341">
        <f t="shared" si="34"/>
        <v>125.61823999999979</v>
      </c>
      <c r="D341">
        <f t="shared" si="31"/>
        <v>-3.9208318019518629E-2</v>
      </c>
      <c r="E341">
        <f>MIN(VLOOKUP(C340,Gearing!$A$2:$F$7,2,TRUE)+1,5)</f>
        <v>5</v>
      </c>
      <c r="F341">
        <f>Misc!$B$4*Misc!$B$5*VLOOKUP(E341,Gearing!$B$2:$F$7,5,FALSE)/Misc!$B$2</f>
        <v>3601.903197661552</v>
      </c>
      <c r="G341">
        <f t="shared" si="32"/>
        <v>4.520766627866128</v>
      </c>
      <c r="H341">
        <f t="shared" si="33"/>
        <v>280.99999999999955</v>
      </c>
    </row>
    <row r="342" spans="1:8" x14ac:dyDescent="0.25">
      <c r="A342">
        <f t="shared" si="30"/>
        <v>84.75</v>
      </c>
      <c r="B342">
        <f>MIN((F341-$K$5*B340+$K$6*B341)/$K$7,2*$K$1*Gearing!$A$7+B340)</f>
        <v>7306.8719826966471</v>
      </c>
      <c r="C342">
        <f t="shared" si="34"/>
        <v>125.61823999999979</v>
      </c>
      <c r="D342">
        <f t="shared" si="31"/>
        <v>3.9208318019518629E-2</v>
      </c>
      <c r="E342">
        <f>MIN(VLOOKUP(C341,Gearing!$A$2:$F$7,2,TRUE)+1,5)</f>
        <v>5</v>
      </c>
      <c r="F342">
        <f>Misc!$B$4*Misc!$B$5*VLOOKUP(E342,Gearing!$B$2:$F$7,5,FALSE)/Misc!$B$2</f>
        <v>3601.903197661552</v>
      </c>
      <c r="G342">
        <f t="shared" si="32"/>
        <v>4.5402797554137875</v>
      </c>
      <c r="H342">
        <f t="shared" si="33"/>
        <v>280.99999999999955</v>
      </c>
    </row>
    <row r="343" spans="1:8" x14ac:dyDescent="0.25">
      <c r="A343">
        <f t="shared" si="30"/>
        <v>85</v>
      </c>
      <c r="B343">
        <f>MIN((F342-$K$5*B341+$K$6*B342)/$K$7,2*$K$1*Gearing!$A$7+B341)</f>
        <v>7338.2777679565852</v>
      </c>
      <c r="C343">
        <f t="shared" si="34"/>
        <v>125.61823999999979</v>
      </c>
      <c r="D343">
        <f t="shared" si="31"/>
        <v>-3.9208318019518629E-2</v>
      </c>
      <c r="E343">
        <f>MIN(VLOOKUP(C342,Gearing!$A$2:$F$7,2,TRUE)+1,5)</f>
        <v>5</v>
      </c>
      <c r="F343">
        <f>Misc!$B$4*Misc!$B$5*VLOOKUP(E343,Gearing!$B$2:$F$7,5,FALSE)/Misc!$B$2</f>
        <v>3601.903197661552</v>
      </c>
      <c r="G343">
        <f t="shared" si="32"/>
        <v>4.5597944056439061</v>
      </c>
      <c r="H343">
        <f t="shared" si="33"/>
        <v>280.99999999999955</v>
      </c>
    </row>
    <row r="344" spans="1:8" x14ac:dyDescent="0.25">
      <c r="A344">
        <f t="shared" si="30"/>
        <v>85.25</v>
      </c>
      <c r="B344">
        <f>MIN((F343-$K$5*B342+$K$6*B343)/$K$7,2*$K$1*Gearing!$A$7+B342)</f>
        <v>7369.681102696647</v>
      </c>
      <c r="C344">
        <f t="shared" si="34"/>
        <v>125.61823999999979</v>
      </c>
      <c r="D344">
        <f t="shared" si="31"/>
        <v>3.9208318019518629E-2</v>
      </c>
      <c r="E344">
        <f>MIN(VLOOKUP(C343,Gearing!$A$2:$F$7,2,TRUE)+1,5)</f>
        <v>5</v>
      </c>
      <c r="F344">
        <f>Misc!$B$4*Misc!$B$5*VLOOKUP(E344,Gearing!$B$2:$F$7,5,FALSE)/Misc!$B$2</f>
        <v>3601.903197661552</v>
      </c>
      <c r="G344">
        <f t="shared" si="32"/>
        <v>4.5793075331915656</v>
      </c>
      <c r="H344">
        <f t="shared" si="33"/>
        <v>280.99999999999955</v>
      </c>
    </row>
    <row r="345" spans="1:8" x14ac:dyDescent="0.25">
      <c r="A345">
        <f t="shared" si="30"/>
        <v>85.5</v>
      </c>
      <c r="B345">
        <f>MIN((F344-$K$5*B343+$K$6*B344)/$K$7,2*$K$1*Gearing!$A$7+B343)</f>
        <v>7401.0868879565851</v>
      </c>
      <c r="C345">
        <f t="shared" si="34"/>
        <v>125.61823999999979</v>
      </c>
      <c r="D345">
        <f t="shared" si="31"/>
        <v>-3.9208318019518629E-2</v>
      </c>
      <c r="E345">
        <f>MIN(VLOOKUP(C344,Gearing!$A$2:$F$7,2,TRUE)+1,5)</f>
        <v>5</v>
      </c>
      <c r="F345">
        <f>Misc!$B$4*Misc!$B$5*VLOOKUP(E345,Gearing!$B$2:$F$7,5,FALSE)/Misc!$B$2</f>
        <v>3601.903197661552</v>
      </c>
      <c r="G345">
        <f t="shared" si="32"/>
        <v>4.5988221834216825</v>
      </c>
      <c r="H345">
        <f t="shared" si="33"/>
        <v>280.99999999999955</v>
      </c>
    </row>
    <row r="346" spans="1:8" x14ac:dyDescent="0.25">
      <c r="A346">
        <f t="shared" si="30"/>
        <v>85.75</v>
      </c>
      <c r="B346">
        <f>MIN((F345-$K$5*B344+$K$6*B345)/$K$7,2*$K$1*Gearing!$A$7+B344)</f>
        <v>7432.4902226966469</v>
      </c>
      <c r="C346">
        <f t="shared" si="34"/>
        <v>125.61823999999979</v>
      </c>
      <c r="D346">
        <f t="shared" si="31"/>
        <v>3.9208318019518629E-2</v>
      </c>
      <c r="E346">
        <f>MIN(VLOOKUP(C345,Gearing!$A$2:$F$7,2,TRUE)+1,5)</f>
        <v>5</v>
      </c>
      <c r="F346">
        <f>Misc!$B$4*Misc!$B$5*VLOOKUP(E346,Gearing!$B$2:$F$7,5,FALSE)/Misc!$B$2</f>
        <v>3601.903197661552</v>
      </c>
      <c r="G346">
        <f t="shared" si="32"/>
        <v>4.6183353109693437</v>
      </c>
      <c r="H346">
        <f t="shared" si="33"/>
        <v>280.99999999999955</v>
      </c>
    </row>
    <row r="347" spans="1:8" x14ac:dyDescent="0.25">
      <c r="A347">
        <f t="shared" si="30"/>
        <v>86</v>
      </c>
      <c r="B347">
        <f>MIN((F346-$K$5*B345+$K$6*B346)/$K$7,2*$K$1*Gearing!$A$7+B345)</f>
        <v>7463.896007956585</v>
      </c>
      <c r="C347">
        <f t="shared" si="34"/>
        <v>125.61823999999979</v>
      </c>
      <c r="D347">
        <f t="shared" si="31"/>
        <v>-3.9208318019518629E-2</v>
      </c>
      <c r="E347">
        <f>MIN(VLOOKUP(C346,Gearing!$A$2:$F$7,2,TRUE)+1,5)</f>
        <v>5</v>
      </c>
      <c r="F347">
        <f>Misc!$B$4*Misc!$B$5*VLOOKUP(E347,Gearing!$B$2:$F$7,5,FALSE)/Misc!$B$2</f>
        <v>3601.903197661552</v>
      </c>
      <c r="G347">
        <f t="shared" si="32"/>
        <v>4.6378499611994606</v>
      </c>
      <c r="H347">
        <f t="shared" si="33"/>
        <v>280.99999999999955</v>
      </c>
    </row>
    <row r="348" spans="1:8" x14ac:dyDescent="0.25">
      <c r="A348">
        <f t="shared" si="30"/>
        <v>86.25</v>
      </c>
      <c r="B348">
        <f>MIN((F347-$K$5*B346+$K$6*B347)/$K$7,2*$K$1*Gearing!$A$7+B346)</f>
        <v>7495.2993426966468</v>
      </c>
      <c r="C348">
        <f t="shared" si="34"/>
        <v>125.61823999999979</v>
      </c>
      <c r="D348">
        <f t="shared" si="31"/>
        <v>3.9208318019518629E-2</v>
      </c>
      <c r="E348">
        <f>MIN(VLOOKUP(C347,Gearing!$A$2:$F$7,2,TRUE)+1,5)</f>
        <v>5</v>
      </c>
      <c r="F348">
        <f>Misc!$B$4*Misc!$B$5*VLOOKUP(E348,Gearing!$B$2:$F$7,5,FALSE)/Misc!$B$2</f>
        <v>3601.903197661552</v>
      </c>
      <c r="G348">
        <f t="shared" si="32"/>
        <v>4.6573630887471209</v>
      </c>
      <c r="H348">
        <f t="shared" si="33"/>
        <v>280.99999999999955</v>
      </c>
    </row>
    <row r="349" spans="1:8" x14ac:dyDescent="0.25">
      <c r="A349">
        <f t="shared" si="30"/>
        <v>86.5</v>
      </c>
      <c r="B349">
        <f>MIN((F348-$K$5*B347+$K$6*B348)/$K$7,2*$K$1*Gearing!$A$7+B347)</f>
        <v>7526.7051279565849</v>
      </c>
      <c r="C349">
        <f t="shared" si="34"/>
        <v>125.61823999999979</v>
      </c>
      <c r="D349">
        <f t="shared" ref="D349:D356" si="35">(B350-2*B349+B348)/$K$1^2</f>
        <v>-3.9208318019518629E-2</v>
      </c>
      <c r="E349">
        <f>MIN(VLOOKUP(C348,Gearing!$A$2:$F$7,2,TRUE)+1,5)</f>
        <v>5</v>
      </c>
      <c r="F349">
        <f>Misc!$B$4*Misc!$B$5*VLOOKUP(E349,Gearing!$B$2:$F$7,5,FALSE)/Misc!$B$2</f>
        <v>3601.903197661552</v>
      </c>
      <c r="G349">
        <f t="shared" si="32"/>
        <v>4.6768777389772378</v>
      </c>
      <c r="H349">
        <f t="shared" si="33"/>
        <v>280.99999999999955</v>
      </c>
    </row>
    <row r="350" spans="1:8" x14ac:dyDescent="0.25">
      <c r="A350">
        <f t="shared" si="30"/>
        <v>86.75</v>
      </c>
      <c r="B350">
        <f>MIN((F349-$K$5*B348+$K$6*B349)/$K$7,2*$K$1*Gearing!$A$7+B348)</f>
        <v>7558.1084626966467</v>
      </c>
      <c r="C350">
        <f t="shared" si="34"/>
        <v>125.61823999999979</v>
      </c>
      <c r="D350">
        <f t="shared" si="35"/>
        <v>3.9208318019518629E-2</v>
      </c>
      <c r="E350">
        <f>MIN(VLOOKUP(C349,Gearing!$A$2:$F$7,2,TRUE)+1,5)</f>
        <v>5</v>
      </c>
      <c r="F350">
        <f>Misc!$B$4*Misc!$B$5*VLOOKUP(E350,Gearing!$B$2:$F$7,5,FALSE)/Misc!$B$2</f>
        <v>3601.903197661552</v>
      </c>
      <c r="G350">
        <f t="shared" si="32"/>
        <v>4.696390866524899</v>
      </c>
      <c r="H350">
        <f t="shared" si="33"/>
        <v>280.99999999999955</v>
      </c>
    </row>
    <row r="351" spans="1:8" x14ac:dyDescent="0.25">
      <c r="A351">
        <f t="shared" si="30"/>
        <v>87</v>
      </c>
      <c r="B351">
        <f>MIN((F350-$K$5*B349+$K$6*B350)/$K$7,2*$K$1*Gearing!$A$7+B349)</f>
        <v>7589.5142479565848</v>
      </c>
      <c r="C351">
        <f t="shared" si="34"/>
        <v>125.61823999999979</v>
      </c>
      <c r="D351">
        <f t="shared" si="35"/>
        <v>-3.9208318019518629E-2</v>
      </c>
      <c r="E351">
        <f>MIN(VLOOKUP(C350,Gearing!$A$2:$F$7,2,TRUE)+1,5)</f>
        <v>5</v>
      </c>
      <c r="F351">
        <f>Misc!$B$4*Misc!$B$5*VLOOKUP(E351,Gearing!$B$2:$F$7,5,FALSE)/Misc!$B$2</f>
        <v>3601.903197661552</v>
      </c>
      <c r="G351">
        <f t="shared" si="32"/>
        <v>4.7159055167550159</v>
      </c>
      <c r="H351">
        <f t="shared" si="33"/>
        <v>280.99999999999955</v>
      </c>
    </row>
    <row r="352" spans="1:8" x14ac:dyDescent="0.25">
      <c r="A352">
        <f t="shared" si="30"/>
        <v>87.25</v>
      </c>
      <c r="B352">
        <f>MIN((F351-$K$5*B350+$K$6*B351)/$K$7,2*$K$1*Gearing!$A$7+B350)</f>
        <v>7620.9175826966466</v>
      </c>
      <c r="C352">
        <f t="shared" si="34"/>
        <v>125.61823999999979</v>
      </c>
      <c r="D352">
        <f t="shared" si="35"/>
        <v>3.9208318019518629E-2</v>
      </c>
      <c r="E352">
        <f>MIN(VLOOKUP(C351,Gearing!$A$2:$F$7,2,TRUE)+1,5)</f>
        <v>5</v>
      </c>
      <c r="F352">
        <f>Misc!$B$4*Misc!$B$5*VLOOKUP(E352,Gearing!$B$2:$F$7,5,FALSE)/Misc!$B$2</f>
        <v>3601.903197661552</v>
      </c>
      <c r="G352">
        <f t="shared" si="32"/>
        <v>4.7354186443026762</v>
      </c>
      <c r="H352">
        <f t="shared" si="33"/>
        <v>280.99999999999955</v>
      </c>
    </row>
    <row r="353" spans="1:8" x14ac:dyDescent="0.25">
      <c r="A353">
        <f t="shared" ref="A353:A416" si="36">A352+$K$1</f>
        <v>87.5</v>
      </c>
      <c r="B353">
        <f>MIN((F352-$K$5*B351+$K$6*B352)/$K$7,2*$K$1*Gearing!$A$7+B351)</f>
        <v>7652.3233679565847</v>
      </c>
      <c r="C353">
        <f t="shared" si="34"/>
        <v>125.61823999999979</v>
      </c>
      <c r="D353">
        <f t="shared" si="35"/>
        <v>-3.9208318019518629E-2</v>
      </c>
      <c r="E353">
        <f>MIN(VLOOKUP(C352,Gearing!$A$2:$F$7,2,TRUE)+1,5)</f>
        <v>5</v>
      </c>
      <c r="F353">
        <f>Misc!$B$4*Misc!$B$5*VLOOKUP(E353,Gearing!$B$2:$F$7,5,FALSE)/Misc!$B$2</f>
        <v>3601.903197661552</v>
      </c>
      <c r="G353">
        <f t="shared" si="32"/>
        <v>4.754933294532794</v>
      </c>
      <c r="H353">
        <f t="shared" si="33"/>
        <v>280.99999999999955</v>
      </c>
    </row>
    <row r="354" spans="1:8" x14ac:dyDescent="0.25">
      <c r="A354">
        <f t="shared" si="36"/>
        <v>87.75</v>
      </c>
      <c r="B354">
        <f>MIN((F353-$K$5*B352+$K$6*B353)/$K$7,2*$K$1*Gearing!$A$7+B352)</f>
        <v>7683.7267026966465</v>
      </c>
      <c r="C354">
        <f t="shared" si="34"/>
        <v>125.61823999999979</v>
      </c>
      <c r="D354">
        <f t="shared" si="35"/>
        <v>3.9208318019518629E-2</v>
      </c>
      <c r="E354">
        <f>MIN(VLOOKUP(C353,Gearing!$A$2:$F$7,2,TRUE)+1,5)</f>
        <v>5</v>
      </c>
      <c r="F354">
        <f>Misc!$B$4*Misc!$B$5*VLOOKUP(E354,Gearing!$B$2:$F$7,5,FALSE)/Misc!$B$2</f>
        <v>3601.903197661552</v>
      </c>
      <c r="G354">
        <f t="shared" si="32"/>
        <v>4.7744464220804543</v>
      </c>
      <c r="H354">
        <f t="shared" si="33"/>
        <v>280.99999999999955</v>
      </c>
    </row>
    <row r="355" spans="1:8" x14ac:dyDescent="0.25">
      <c r="A355">
        <f t="shared" si="36"/>
        <v>88</v>
      </c>
      <c r="B355">
        <f>MIN((F354-$K$5*B353+$K$6*B354)/$K$7,2*$K$1*Gearing!$A$7+B353)</f>
        <v>7715.1324879565846</v>
      </c>
      <c r="C355">
        <f t="shared" si="34"/>
        <v>125.61823999999979</v>
      </c>
      <c r="D355">
        <f t="shared" si="35"/>
        <v>-3.9208318019518629E-2</v>
      </c>
      <c r="E355">
        <f>MIN(VLOOKUP(C354,Gearing!$A$2:$F$7,2,TRUE)+1,5)</f>
        <v>5</v>
      </c>
      <c r="F355">
        <f>Misc!$B$4*Misc!$B$5*VLOOKUP(E355,Gearing!$B$2:$F$7,5,FALSE)/Misc!$B$2</f>
        <v>3601.903197661552</v>
      </c>
      <c r="G355">
        <f t="shared" si="32"/>
        <v>4.7939610723105712</v>
      </c>
      <c r="H355">
        <f t="shared" si="33"/>
        <v>280.99999999999955</v>
      </c>
    </row>
    <row r="356" spans="1:8" x14ac:dyDescent="0.25">
      <c r="A356">
        <f t="shared" si="36"/>
        <v>88.25</v>
      </c>
      <c r="B356">
        <f>MIN((F355-$K$5*B354+$K$6*B355)/$K$7,2*$K$1*Gearing!$A$7+B354)</f>
        <v>7746.5358226966464</v>
      </c>
      <c r="C356">
        <f t="shared" si="34"/>
        <v>125.61823999999979</v>
      </c>
      <c r="D356">
        <f t="shared" si="35"/>
        <v>3.9208318019518629E-2</v>
      </c>
      <c r="E356">
        <f>MIN(VLOOKUP(C355,Gearing!$A$2:$F$7,2,TRUE)+1,5)</f>
        <v>5</v>
      </c>
      <c r="F356">
        <f>Misc!$B$4*Misc!$B$5*VLOOKUP(E356,Gearing!$B$2:$F$7,5,FALSE)/Misc!$B$2</f>
        <v>3601.903197661552</v>
      </c>
      <c r="G356">
        <f t="shared" si="32"/>
        <v>4.8134741998582324</v>
      </c>
      <c r="H356">
        <f t="shared" si="33"/>
        <v>280.99999999999955</v>
      </c>
    </row>
    <row r="357" spans="1:8" x14ac:dyDescent="0.25">
      <c r="A357">
        <f t="shared" si="36"/>
        <v>88.5</v>
      </c>
      <c r="B357">
        <f>MIN((F356-$K$5*B355+$K$6*B356)/$K$7,2*$K$1*Gearing!$A$7+B355)</f>
        <v>7777.9416079565844</v>
      </c>
      <c r="C357">
        <f t="shared" ref="C357:C420" si="37">(B358-B356)/2/$K$1</f>
        <v>125.61823999999979</v>
      </c>
      <c r="D357">
        <f t="shared" ref="D357:D420" si="38">(B358-2*B357+B356)/$K$1^2</f>
        <v>-3.9208318019518629E-2</v>
      </c>
      <c r="E357">
        <f>MIN(VLOOKUP(C356,Gearing!$A$2:$F$7,2,TRUE)+1,5)</f>
        <v>5</v>
      </c>
      <c r="F357">
        <f>Misc!$B$4*Misc!$B$5*VLOOKUP(E357,Gearing!$B$2:$F$7,5,FALSE)/Misc!$B$2</f>
        <v>3601.903197661552</v>
      </c>
      <c r="G357">
        <f t="shared" si="32"/>
        <v>4.8329888500883493</v>
      </c>
      <c r="H357">
        <f t="shared" si="33"/>
        <v>280.99999999999955</v>
      </c>
    </row>
    <row r="358" spans="1:8" x14ac:dyDescent="0.25">
      <c r="A358">
        <f t="shared" si="36"/>
        <v>88.75</v>
      </c>
      <c r="B358">
        <f>MIN((F357-$K$5*B356+$K$6*B357)/$K$7,2*$K$1*Gearing!$A$7+B356)</f>
        <v>7809.3449426966463</v>
      </c>
      <c r="C358">
        <f t="shared" si="37"/>
        <v>125.61823999999979</v>
      </c>
      <c r="D358">
        <f t="shared" si="38"/>
        <v>3.9208318019518629E-2</v>
      </c>
      <c r="E358">
        <f>MIN(VLOOKUP(C357,Gearing!$A$2:$F$7,2,TRUE)+1,5)</f>
        <v>5</v>
      </c>
      <c r="F358">
        <f>Misc!$B$4*Misc!$B$5*VLOOKUP(E358,Gearing!$B$2:$F$7,5,FALSE)/Misc!$B$2</f>
        <v>3601.903197661552</v>
      </c>
      <c r="G358">
        <f t="shared" si="32"/>
        <v>4.8525019776360097</v>
      </c>
      <c r="H358">
        <f t="shared" si="33"/>
        <v>280.99999999999955</v>
      </c>
    </row>
    <row r="359" spans="1:8" x14ac:dyDescent="0.25">
      <c r="A359">
        <f t="shared" si="36"/>
        <v>89</v>
      </c>
      <c r="B359">
        <f>MIN((F358-$K$5*B357+$K$6*B358)/$K$7,2*$K$1*Gearing!$A$7+B357)</f>
        <v>7840.7507279565843</v>
      </c>
      <c r="C359">
        <f t="shared" si="37"/>
        <v>125.61823999999979</v>
      </c>
      <c r="D359">
        <f t="shared" si="38"/>
        <v>-3.9208318019518629E-2</v>
      </c>
      <c r="E359">
        <f>MIN(VLOOKUP(C358,Gearing!$A$2:$F$7,2,TRUE)+1,5)</f>
        <v>5</v>
      </c>
      <c r="F359">
        <f>Misc!$B$4*Misc!$B$5*VLOOKUP(E359,Gearing!$B$2:$F$7,5,FALSE)/Misc!$B$2</f>
        <v>3601.903197661552</v>
      </c>
      <c r="G359">
        <f t="shared" si="32"/>
        <v>4.8720166278661274</v>
      </c>
      <c r="H359">
        <f t="shared" si="33"/>
        <v>280.99999999999955</v>
      </c>
    </row>
    <row r="360" spans="1:8" x14ac:dyDescent="0.25">
      <c r="A360">
        <f t="shared" si="36"/>
        <v>89.25</v>
      </c>
      <c r="B360">
        <f>MIN((F359-$K$5*B358+$K$6*B359)/$K$7,2*$K$1*Gearing!$A$7+B358)</f>
        <v>7872.1540626966462</v>
      </c>
      <c r="C360">
        <f t="shared" si="37"/>
        <v>125.61823999999979</v>
      </c>
      <c r="D360">
        <f t="shared" si="38"/>
        <v>3.9208318019518629E-2</v>
      </c>
      <c r="E360">
        <f>MIN(VLOOKUP(C359,Gearing!$A$2:$F$7,2,TRUE)+1,5)</f>
        <v>5</v>
      </c>
      <c r="F360">
        <f>Misc!$B$4*Misc!$B$5*VLOOKUP(E360,Gearing!$B$2:$F$7,5,FALSE)/Misc!$B$2</f>
        <v>3601.903197661552</v>
      </c>
      <c r="G360">
        <f t="shared" si="32"/>
        <v>4.8915297554137878</v>
      </c>
      <c r="H360">
        <f t="shared" si="33"/>
        <v>280.99999999999955</v>
      </c>
    </row>
    <row r="361" spans="1:8" x14ac:dyDescent="0.25">
      <c r="A361">
        <f t="shared" si="36"/>
        <v>89.5</v>
      </c>
      <c r="B361">
        <f>MIN((F360-$K$5*B359+$K$6*B360)/$K$7,2*$K$1*Gearing!$A$7+B359)</f>
        <v>7903.5598479565842</v>
      </c>
      <c r="C361">
        <f t="shared" si="37"/>
        <v>125.61823999999979</v>
      </c>
      <c r="D361">
        <f t="shared" si="38"/>
        <v>-3.9208318019518629E-2</v>
      </c>
      <c r="E361">
        <f>MIN(VLOOKUP(C360,Gearing!$A$2:$F$7,2,TRUE)+1,5)</f>
        <v>5</v>
      </c>
      <c r="F361">
        <f>Misc!$B$4*Misc!$B$5*VLOOKUP(E361,Gearing!$B$2:$F$7,5,FALSE)/Misc!$B$2</f>
        <v>3601.903197661552</v>
      </c>
      <c r="G361">
        <f t="shared" si="32"/>
        <v>4.9110444056439047</v>
      </c>
      <c r="H361">
        <f t="shared" si="33"/>
        <v>280.99999999999955</v>
      </c>
    </row>
    <row r="362" spans="1:8" x14ac:dyDescent="0.25">
      <c r="A362">
        <f t="shared" si="36"/>
        <v>89.75</v>
      </c>
      <c r="B362">
        <f>MIN((F361-$K$5*B360+$K$6*B361)/$K$7,2*$K$1*Gearing!$A$7+B360)</f>
        <v>7934.9631826966461</v>
      </c>
      <c r="C362">
        <f t="shared" si="37"/>
        <v>125.61823999999979</v>
      </c>
      <c r="D362">
        <f t="shared" si="38"/>
        <v>3.9208318019518629E-2</v>
      </c>
      <c r="E362">
        <f>MIN(VLOOKUP(C361,Gearing!$A$2:$F$7,2,TRUE)+1,5)</f>
        <v>5</v>
      </c>
      <c r="F362">
        <f>Misc!$B$4*Misc!$B$5*VLOOKUP(E362,Gearing!$B$2:$F$7,5,FALSE)/Misc!$B$2</f>
        <v>3601.903197661552</v>
      </c>
      <c r="G362">
        <f t="shared" si="32"/>
        <v>4.930557533191565</v>
      </c>
      <c r="H362">
        <f t="shared" si="33"/>
        <v>280.99999999999955</v>
      </c>
    </row>
    <row r="363" spans="1:8" x14ac:dyDescent="0.25">
      <c r="A363">
        <f t="shared" si="36"/>
        <v>90</v>
      </c>
      <c r="B363">
        <f>MIN((F362-$K$5*B361+$K$6*B362)/$K$7,2*$K$1*Gearing!$A$7+B361)</f>
        <v>7966.3689679565841</v>
      </c>
      <c r="C363">
        <f t="shared" si="37"/>
        <v>125.61823999999979</v>
      </c>
      <c r="D363">
        <f t="shared" si="38"/>
        <v>-3.9208318019518629E-2</v>
      </c>
      <c r="E363">
        <f>MIN(VLOOKUP(C362,Gearing!$A$2:$F$7,2,TRUE)+1,5)</f>
        <v>5</v>
      </c>
      <c r="F363">
        <f>Misc!$B$4*Misc!$B$5*VLOOKUP(E363,Gearing!$B$2:$F$7,5,FALSE)/Misc!$B$2</f>
        <v>3601.903197661552</v>
      </c>
      <c r="G363">
        <f t="shared" si="32"/>
        <v>4.9500721834216828</v>
      </c>
      <c r="H363">
        <f t="shared" si="33"/>
        <v>280.99999999999955</v>
      </c>
    </row>
    <row r="364" spans="1:8" x14ac:dyDescent="0.25">
      <c r="A364">
        <f t="shared" si="36"/>
        <v>90.25</v>
      </c>
      <c r="B364">
        <f>MIN((F363-$K$5*B362+$K$6*B363)/$K$7,2*$K$1*Gearing!$A$7+B362)</f>
        <v>7997.772302696646</v>
      </c>
      <c r="C364">
        <f t="shared" si="37"/>
        <v>125.61823999999979</v>
      </c>
      <c r="D364">
        <f t="shared" si="38"/>
        <v>3.9208318019518629E-2</v>
      </c>
      <c r="E364">
        <f>MIN(VLOOKUP(C363,Gearing!$A$2:$F$7,2,TRUE)+1,5)</f>
        <v>5</v>
      </c>
      <c r="F364">
        <f>Misc!$B$4*Misc!$B$5*VLOOKUP(E364,Gearing!$B$2:$F$7,5,FALSE)/Misc!$B$2</f>
        <v>3601.903197661552</v>
      </c>
      <c r="G364">
        <f t="shared" si="32"/>
        <v>4.9695853109693422</v>
      </c>
      <c r="H364">
        <f t="shared" si="33"/>
        <v>280.99999999999955</v>
      </c>
    </row>
    <row r="365" spans="1:8" x14ac:dyDescent="0.25">
      <c r="A365">
        <f t="shared" si="36"/>
        <v>90.5</v>
      </c>
      <c r="B365">
        <f>MIN((F364-$K$5*B363+$K$6*B364)/$K$7,2*$K$1*Gearing!$A$7+B363)</f>
        <v>8029.178087956584</v>
      </c>
      <c r="C365">
        <f t="shared" si="37"/>
        <v>125.61823999999979</v>
      </c>
      <c r="D365">
        <f t="shared" si="38"/>
        <v>-3.9208318019518629E-2</v>
      </c>
      <c r="E365">
        <f>MIN(VLOOKUP(C364,Gearing!$A$2:$F$7,2,TRUE)+1,5)</f>
        <v>5</v>
      </c>
      <c r="F365">
        <f>Misc!$B$4*Misc!$B$5*VLOOKUP(E365,Gearing!$B$2:$F$7,5,FALSE)/Misc!$B$2</f>
        <v>3601.903197661552</v>
      </c>
      <c r="G365">
        <f t="shared" si="32"/>
        <v>4.98909996119946</v>
      </c>
      <c r="H365">
        <f t="shared" si="33"/>
        <v>280.99999999999955</v>
      </c>
    </row>
    <row r="366" spans="1:8" x14ac:dyDescent="0.25">
      <c r="A366">
        <f t="shared" si="36"/>
        <v>90.75</v>
      </c>
      <c r="B366">
        <f>MIN((F365-$K$5*B364+$K$6*B365)/$K$7,2*$K$1*Gearing!$A$7+B364)</f>
        <v>8060.5814226966459</v>
      </c>
      <c r="C366">
        <f t="shared" si="37"/>
        <v>125.61823999999979</v>
      </c>
      <c r="D366">
        <f t="shared" si="38"/>
        <v>3.9208318019518629E-2</v>
      </c>
      <c r="E366">
        <f>MIN(VLOOKUP(C365,Gearing!$A$2:$F$7,2,TRUE)+1,5)</f>
        <v>5</v>
      </c>
      <c r="F366">
        <f>Misc!$B$4*Misc!$B$5*VLOOKUP(E366,Gearing!$B$2:$F$7,5,FALSE)/Misc!$B$2</f>
        <v>3601.903197661552</v>
      </c>
      <c r="G366">
        <f t="shared" si="32"/>
        <v>5.0086130887471203</v>
      </c>
      <c r="H366">
        <f t="shared" si="33"/>
        <v>280.99999999999955</v>
      </c>
    </row>
    <row r="367" spans="1:8" x14ac:dyDescent="0.25">
      <c r="A367">
        <f t="shared" si="36"/>
        <v>91</v>
      </c>
      <c r="B367">
        <f>MIN((F366-$K$5*B365+$K$6*B366)/$K$7,2*$K$1*Gearing!$A$7+B365)</f>
        <v>8091.9872079565839</v>
      </c>
      <c r="C367">
        <f t="shared" si="37"/>
        <v>125.61823999999979</v>
      </c>
      <c r="D367">
        <f t="shared" si="38"/>
        <v>-3.9208318019518629E-2</v>
      </c>
      <c r="E367">
        <f>MIN(VLOOKUP(C366,Gearing!$A$2:$F$7,2,TRUE)+1,5)</f>
        <v>5</v>
      </c>
      <c r="F367">
        <f>Misc!$B$4*Misc!$B$5*VLOOKUP(E367,Gearing!$B$2:$F$7,5,FALSE)/Misc!$B$2</f>
        <v>3601.903197661552</v>
      </c>
      <c r="G367">
        <f t="shared" si="32"/>
        <v>5.0281277389772381</v>
      </c>
      <c r="H367">
        <f t="shared" si="33"/>
        <v>280.99999999999955</v>
      </c>
    </row>
    <row r="368" spans="1:8" x14ac:dyDescent="0.25">
      <c r="A368">
        <f t="shared" si="36"/>
        <v>91.25</v>
      </c>
      <c r="B368">
        <f>MIN((F367-$K$5*B366+$K$6*B367)/$K$7,2*$K$1*Gearing!$A$7+B366)</f>
        <v>8123.3905426966458</v>
      </c>
      <c r="C368">
        <f t="shared" si="37"/>
        <v>125.61823999999979</v>
      </c>
      <c r="D368">
        <f t="shared" si="38"/>
        <v>3.9208318019518629E-2</v>
      </c>
      <c r="E368">
        <f>MIN(VLOOKUP(C367,Gearing!$A$2:$F$7,2,TRUE)+1,5)</f>
        <v>5</v>
      </c>
      <c r="F368">
        <f>Misc!$B$4*Misc!$B$5*VLOOKUP(E368,Gearing!$B$2:$F$7,5,FALSE)/Misc!$B$2</f>
        <v>3601.903197661552</v>
      </c>
      <c r="G368">
        <f t="shared" si="32"/>
        <v>5.0476408665248975</v>
      </c>
      <c r="H368">
        <f t="shared" si="33"/>
        <v>280.99999999999955</v>
      </c>
    </row>
    <row r="369" spans="1:8" x14ac:dyDescent="0.25">
      <c r="A369">
        <f t="shared" si="36"/>
        <v>91.5</v>
      </c>
      <c r="B369">
        <f>MIN((F368-$K$5*B367+$K$6*B368)/$K$7,2*$K$1*Gearing!$A$7+B367)</f>
        <v>8154.7963279565838</v>
      </c>
      <c r="C369">
        <f t="shared" si="37"/>
        <v>125.61823999999979</v>
      </c>
      <c r="D369">
        <f t="shared" si="38"/>
        <v>-3.9208318019518629E-2</v>
      </c>
      <c r="E369">
        <f>MIN(VLOOKUP(C368,Gearing!$A$2:$F$7,2,TRUE)+1,5)</f>
        <v>5</v>
      </c>
      <c r="F369">
        <f>Misc!$B$4*Misc!$B$5*VLOOKUP(E369,Gearing!$B$2:$F$7,5,FALSE)/Misc!$B$2</f>
        <v>3601.903197661552</v>
      </c>
      <c r="G369">
        <f t="shared" si="32"/>
        <v>5.0671555167550162</v>
      </c>
      <c r="H369">
        <f t="shared" si="33"/>
        <v>280.99999999999955</v>
      </c>
    </row>
    <row r="370" spans="1:8" x14ac:dyDescent="0.25">
      <c r="A370">
        <f t="shared" si="36"/>
        <v>91.75</v>
      </c>
      <c r="B370">
        <f>MIN((F369-$K$5*B368+$K$6*B369)/$K$7,2*$K$1*Gearing!$A$7+B368)</f>
        <v>8186.1996626966456</v>
      </c>
      <c r="C370">
        <f t="shared" si="37"/>
        <v>125.61824000000161</v>
      </c>
      <c r="D370">
        <f t="shared" si="38"/>
        <v>3.9208318034070544E-2</v>
      </c>
      <c r="E370">
        <f>MIN(VLOOKUP(C369,Gearing!$A$2:$F$7,2,TRUE)+1,5)</f>
        <v>5</v>
      </c>
      <c r="F370">
        <f>Misc!$B$4*Misc!$B$5*VLOOKUP(E370,Gearing!$B$2:$F$7,5,FALSE)/Misc!$B$2</f>
        <v>3601.903197661552</v>
      </c>
      <c r="G370">
        <f t="shared" si="32"/>
        <v>5.0866686443026756</v>
      </c>
      <c r="H370">
        <f t="shared" si="33"/>
        <v>281.00000000000358</v>
      </c>
    </row>
    <row r="371" spans="1:8" x14ac:dyDescent="0.25">
      <c r="A371">
        <f t="shared" si="36"/>
        <v>92</v>
      </c>
      <c r="B371">
        <f>MIN((F370-$K$5*B369+$K$6*B370)/$K$7,2*$K$1*Gearing!$A$7+B369)</f>
        <v>8217.6054479565846</v>
      </c>
      <c r="C371">
        <f t="shared" si="37"/>
        <v>125.61824000000161</v>
      </c>
      <c r="D371">
        <f t="shared" si="38"/>
        <v>-3.9208318034070544E-2</v>
      </c>
      <c r="E371">
        <f>MIN(VLOOKUP(C370,Gearing!$A$2:$F$7,2,TRUE)+1,5)</f>
        <v>5</v>
      </c>
      <c r="F371">
        <f>Misc!$B$4*Misc!$B$5*VLOOKUP(E371,Gearing!$B$2:$F$7,5,FALSE)/Misc!$B$2</f>
        <v>3601.903197661552</v>
      </c>
      <c r="G371">
        <f t="shared" si="32"/>
        <v>5.1061832945327934</v>
      </c>
      <c r="H371">
        <f t="shared" si="33"/>
        <v>281.00000000000358</v>
      </c>
    </row>
    <row r="372" spans="1:8" x14ac:dyDescent="0.25">
      <c r="A372">
        <f t="shared" si="36"/>
        <v>92.25</v>
      </c>
      <c r="B372">
        <f>MIN((F371-$K$5*B370+$K$6*B371)/$K$7,2*$K$1*Gearing!$A$7+B370)</f>
        <v>8249.0087826966464</v>
      </c>
      <c r="C372">
        <f t="shared" si="37"/>
        <v>125.61823999999979</v>
      </c>
      <c r="D372">
        <f t="shared" si="38"/>
        <v>3.9208318019518629E-2</v>
      </c>
      <c r="E372">
        <f>MIN(VLOOKUP(C371,Gearing!$A$2:$F$7,2,TRUE)+1,5)</f>
        <v>5</v>
      </c>
      <c r="F372">
        <f>Misc!$B$4*Misc!$B$5*VLOOKUP(E372,Gearing!$B$2:$F$7,5,FALSE)/Misc!$B$2</f>
        <v>3601.903197661552</v>
      </c>
      <c r="G372">
        <f t="shared" si="32"/>
        <v>5.1256964220804546</v>
      </c>
      <c r="H372">
        <f t="shared" si="33"/>
        <v>280.99999999999955</v>
      </c>
    </row>
    <row r="373" spans="1:8" x14ac:dyDescent="0.25">
      <c r="A373">
        <f t="shared" si="36"/>
        <v>92.5</v>
      </c>
      <c r="B373">
        <f>MIN((F372-$K$5*B371+$K$6*B372)/$K$7,2*$K$1*Gearing!$A$7+B371)</f>
        <v>8280.4145679565845</v>
      </c>
      <c r="C373">
        <f t="shared" si="37"/>
        <v>125.61823999999979</v>
      </c>
      <c r="D373">
        <f t="shared" si="38"/>
        <v>-3.9208318019518629E-2</v>
      </c>
      <c r="E373">
        <f>MIN(VLOOKUP(C372,Gearing!$A$2:$F$7,2,TRUE)+1,5)</f>
        <v>5</v>
      </c>
      <c r="F373">
        <f>Misc!$B$4*Misc!$B$5*VLOOKUP(E373,Gearing!$B$2:$F$7,5,FALSE)/Misc!$B$2</f>
        <v>3601.903197661552</v>
      </c>
      <c r="G373">
        <f t="shared" si="32"/>
        <v>5.1452110723105715</v>
      </c>
      <c r="H373">
        <f t="shared" si="33"/>
        <v>280.99999999999955</v>
      </c>
    </row>
    <row r="374" spans="1:8" x14ac:dyDescent="0.25">
      <c r="A374">
        <f t="shared" si="36"/>
        <v>92.75</v>
      </c>
      <c r="B374">
        <f>MIN((F373-$K$5*B372+$K$6*B373)/$K$7,2*$K$1*Gearing!$A$7+B372)</f>
        <v>8311.8179026966463</v>
      </c>
      <c r="C374">
        <f t="shared" si="37"/>
        <v>125.61823999999979</v>
      </c>
      <c r="D374">
        <f t="shared" si="38"/>
        <v>3.9208318019518629E-2</v>
      </c>
      <c r="E374">
        <f>MIN(VLOOKUP(C373,Gearing!$A$2:$F$7,2,TRUE)+1,5)</f>
        <v>5</v>
      </c>
      <c r="F374">
        <f>Misc!$B$4*Misc!$B$5*VLOOKUP(E374,Gearing!$B$2:$F$7,5,FALSE)/Misc!$B$2</f>
        <v>3601.903197661552</v>
      </c>
      <c r="G374">
        <f t="shared" si="32"/>
        <v>5.1647241998582318</v>
      </c>
      <c r="H374">
        <f t="shared" si="33"/>
        <v>280.99999999999955</v>
      </c>
    </row>
    <row r="375" spans="1:8" x14ac:dyDescent="0.25">
      <c r="A375">
        <f t="shared" si="36"/>
        <v>93</v>
      </c>
      <c r="B375">
        <f>MIN((F374-$K$5*B373+$K$6*B374)/$K$7,2*$K$1*Gearing!$A$7+B373)</f>
        <v>8343.2236879565844</v>
      </c>
      <c r="C375">
        <f t="shared" si="37"/>
        <v>125.61823999999979</v>
      </c>
      <c r="D375">
        <f t="shared" si="38"/>
        <v>-3.9208318019518629E-2</v>
      </c>
      <c r="E375">
        <f>MIN(VLOOKUP(C374,Gearing!$A$2:$F$7,2,TRUE)+1,5)</f>
        <v>5</v>
      </c>
      <c r="F375">
        <f>Misc!$B$4*Misc!$B$5*VLOOKUP(E375,Gearing!$B$2:$F$7,5,FALSE)/Misc!$B$2</f>
        <v>3601.903197661552</v>
      </c>
      <c r="G375">
        <f t="shared" si="32"/>
        <v>5.1842388500883496</v>
      </c>
      <c r="H375">
        <f t="shared" si="33"/>
        <v>280.99999999999955</v>
      </c>
    </row>
    <row r="376" spans="1:8" x14ac:dyDescent="0.25">
      <c r="A376">
        <f t="shared" si="36"/>
        <v>93.25</v>
      </c>
      <c r="B376">
        <f>MIN((F375-$K$5*B374+$K$6*B375)/$K$7,2*$K$1*Gearing!$A$7+B374)</f>
        <v>8374.6270226966462</v>
      </c>
      <c r="C376">
        <f t="shared" si="37"/>
        <v>125.61823999999979</v>
      </c>
      <c r="D376">
        <f t="shared" si="38"/>
        <v>3.9208318019518629E-2</v>
      </c>
      <c r="E376">
        <f>MIN(VLOOKUP(C375,Gearing!$A$2:$F$7,2,TRUE)+1,5)</f>
        <v>5</v>
      </c>
      <c r="F376">
        <f>Misc!$B$4*Misc!$B$5*VLOOKUP(E376,Gearing!$B$2:$F$7,5,FALSE)/Misc!$B$2</f>
        <v>3601.903197661552</v>
      </c>
      <c r="G376">
        <f t="shared" si="32"/>
        <v>5.2037519776360099</v>
      </c>
      <c r="H376">
        <f t="shared" si="33"/>
        <v>280.99999999999955</v>
      </c>
    </row>
    <row r="377" spans="1:8" x14ac:dyDescent="0.25">
      <c r="A377">
        <f t="shared" si="36"/>
        <v>93.5</v>
      </c>
      <c r="B377">
        <f>MIN((F376-$K$5*B375+$K$6*B376)/$K$7,2*$K$1*Gearing!$A$7+B375)</f>
        <v>8406.0328079565843</v>
      </c>
      <c r="C377">
        <f t="shared" si="37"/>
        <v>125.61823999999979</v>
      </c>
      <c r="D377">
        <f t="shared" si="38"/>
        <v>-3.9208318019518629E-2</v>
      </c>
      <c r="E377">
        <f>MIN(VLOOKUP(C376,Gearing!$A$2:$F$7,2,TRUE)+1,5)</f>
        <v>5</v>
      </c>
      <c r="F377">
        <f>Misc!$B$4*Misc!$B$5*VLOOKUP(E377,Gearing!$B$2:$F$7,5,FALSE)/Misc!$B$2</f>
        <v>3601.903197661552</v>
      </c>
      <c r="G377">
        <f t="shared" si="32"/>
        <v>5.2232666278661268</v>
      </c>
      <c r="H377">
        <f t="shared" si="33"/>
        <v>280.99999999999955</v>
      </c>
    </row>
    <row r="378" spans="1:8" x14ac:dyDescent="0.25">
      <c r="A378">
        <f t="shared" si="36"/>
        <v>93.75</v>
      </c>
      <c r="B378">
        <f>MIN((F377-$K$5*B376+$K$6*B377)/$K$7,2*$K$1*Gearing!$A$7+B376)</f>
        <v>8437.4361426966461</v>
      </c>
      <c r="C378">
        <f t="shared" si="37"/>
        <v>125.61823999999979</v>
      </c>
      <c r="D378">
        <f t="shared" si="38"/>
        <v>3.9208318019518629E-2</v>
      </c>
      <c r="E378">
        <f>MIN(VLOOKUP(C377,Gearing!$A$2:$F$7,2,TRUE)+1,5)</f>
        <v>5</v>
      </c>
      <c r="F378">
        <f>Misc!$B$4*Misc!$B$5*VLOOKUP(E378,Gearing!$B$2:$F$7,5,FALSE)/Misc!$B$2</f>
        <v>3601.903197661552</v>
      </c>
      <c r="G378">
        <f t="shared" si="32"/>
        <v>5.242779755413788</v>
      </c>
      <c r="H378">
        <f t="shared" si="33"/>
        <v>280.99999999999955</v>
      </c>
    </row>
    <row r="379" spans="1:8" x14ac:dyDescent="0.25">
      <c r="A379">
        <f t="shared" si="36"/>
        <v>94</v>
      </c>
      <c r="B379">
        <f>MIN((F378-$K$5*B377+$K$6*B378)/$K$7,2*$K$1*Gearing!$A$7+B377)</f>
        <v>8468.8419279565842</v>
      </c>
      <c r="C379">
        <f t="shared" si="37"/>
        <v>125.61823999999979</v>
      </c>
      <c r="D379">
        <f t="shared" si="38"/>
        <v>-3.9208318019518629E-2</v>
      </c>
      <c r="E379">
        <f>MIN(VLOOKUP(C378,Gearing!$A$2:$F$7,2,TRUE)+1,5)</f>
        <v>5</v>
      </c>
      <c r="F379">
        <f>Misc!$B$4*Misc!$B$5*VLOOKUP(E379,Gearing!$B$2:$F$7,5,FALSE)/Misc!$B$2</f>
        <v>3601.903197661552</v>
      </c>
      <c r="G379">
        <f t="shared" si="32"/>
        <v>5.2622944056439049</v>
      </c>
      <c r="H379">
        <f t="shared" si="33"/>
        <v>280.99999999999955</v>
      </c>
    </row>
    <row r="380" spans="1:8" x14ac:dyDescent="0.25">
      <c r="A380">
        <f t="shared" si="36"/>
        <v>94.25</v>
      </c>
      <c r="B380">
        <f>MIN((F379-$K$5*B378+$K$6*B379)/$K$7,2*$K$1*Gearing!$A$7+B378)</f>
        <v>8500.245262696646</v>
      </c>
      <c r="C380">
        <f t="shared" si="37"/>
        <v>125.61823999999979</v>
      </c>
      <c r="D380">
        <f t="shared" si="38"/>
        <v>3.9208318019518629E-2</v>
      </c>
      <c r="E380">
        <f>MIN(VLOOKUP(C379,Gearing!$A$2:$F$7,2,TRUE)+1,5)</f>
        <v>5</v>
      </c>
      <c r="F380">
        <f>Misc!$B$4*Misc!$B$5*VLOOKUP(E380,Gearing!$B$2:$F$7,5,FALSE)/Misc!$B$2</f>
        <v>3601.903197661552</v>
      </c>
      <c r="G380">
        <f t="shared" si="32"/>
        <v>5.2818075331915644</v>
      </c>
      <c r="H380">
        <f t="shared" si="33"/>
        <v>280.99999999999955</v>
      </c>
    </row>
    <row r="381" spans="1:8" x14ac:dyDescent="0.25">
      <c r="A381">
        <f t="shared" si="36"/>
        <v>94.5</v>
      </c>
      <c r="B381">
        <f>MIN((F380-$K$5*B379+$K$6*B380)/$K$7,2*$K$1*Gearing!$A$7+B379)</f>
        <v>8531.6510479565841</v>
      </c>
      <c r="C381">
        <f t="shared" si="37"/>
        <v>125.61823999999979</v>
      </c>
      <c r="D381">
        <f t="shared" si="38"/>
        <v>-3.9208318019518629E-2</v>
      </c>
      <c r="E381">
        <f>MIN(VLOOKUP(C380,Gearing!$A$2:$F$7,2,TRUE)+1,5)</f>
        <v>5</v>
      </c>
      <c r="F381">
        <f>Misc!$B$4*Misc!$B$5*VLOOKUP(E381,Gearing!$B$2:$F$7,5,FALSE)/Misc!$B$2</f>
        <v>3601.903197661552</v>
      </c>
      <c r="G381">
        <f t="shared" si="32"/>
        <v>5.301322183421683</v>
      </c>
      <c r="H381">
        <f t="shared" si="33"/>
        <v>280.99999999999955</v>
      </c>
    </row>
    <row r="382" spans="1:8" x14ac:dyDescent="0.25">
      <c r="A382">
        <f t="shared" si="36"/>
        <v>94.75</v>
      </c>
      <c r="B382">
        <f>MIN((F381-$K$5*B380+$K$6*B381)/$K$7,2*$K$1*Gearing!$A$7+B380)</f>
        <v>8563.0543826966459</v>
      </c>
      <c r="C382">
        <f t="shared" si="37"/>
        <v>125.61823999999979</v>
      </c>
      <c r="D382">
        <f t="shared" si="38"/>
        <v>3.9208318019518629E-2</v>
      </c>
      <c r="E382">
        <f>MIN(VLOOKUP(C381,Gearing!$A$2:$F$7,2,TRUE)+1,5)</f>
        <v>5</v>
      </c>
      <c r="F382">
        <f>Misc!$B$4*Misc!$B$5*VLOOKUP(E382,Gearing!$B$2:$F$7,5,FALSE)/Misc!$B$2</f>
        <v>3601.903197661552</v>
      </c>
      <c r="G382">
        <f t="shared" si="32"/>
        <v>5.3208353109693425</v>
      </c>
      <c r="H382">
        <f t="shared" si="33"/>
        <v>280.99999999999955</v>
      </c>
    </row>
    <row r="383" spans="1:8" x14ac:dyDescent="0.25">
      <c r="A383">
        <f t="shared" si="36"/>
        <v>95</v>
      </c>
      <c r="B383">
        <f>MIN((F382-$K$5*B381+$K$6*B382)/$K$7,2*$K$1*Gearing!$A$7+B381)</f>
        <v>8594.460167956584</v>
      </c>
      <c r="C383">
        <f t="shared" si="37"/>
        <v>125.61823999999979</v>
      </c>
      <c r="D383">
        <f t="shared" si="38"/>
        <v>-3.9208318019518629E-2</v>
      </c>
      <c r="E383">
        <f>MIN(VLOOKUP(C382,Gearing!$A$2:$F$7,2,TRUE)+1,5)</f>
        <v>5</v>
      </c>
      <c r="F383">
        <f>Misc!$B$4*Misc!$B$5*VLOOKUP(E383,Gearing!$B$2:$F$7,5,FALSE)/Misc!$B$2</f>
        <v>3601.903197661552</v>
      </c>
      <c r="G383">
        <f t="shared" si="32"/>
        <v>5.3403499611994603</v>
      </c>
      <c r="H383">
        <f t="shared" si="33"/>
        <v>280.99999999999955</v>
      </c>
    </row>
    <row r="384" spans="1:8" x14ac:dyDescent="0.25">
      <c r="A384">
        <f t="shared" si="36"/>
        <v>95.25</v>
      </c>
      <c r="B384">
        <f>MIN((F383-$K$5*B382+$K$6*B383)/$K$7,2*$K$1*Gearing!$A$7+B382)</f>
        <v>8625.8635026966458</v>
      </c>
      <c r="C384">
        <f t="shared" si="37"/>
        <v>125.61823999999979</v>
      </c>
      <c r="D384">
        <f t="shared" si="38"/>
        <v>3.9208318019518629E-2</v>
      </c>
      <c r="E384">
        <f>MIN(VLOOKUP(C383,Gearing!$A$2:$F$7,2,TRUE)+1,5)</f>
        <v>5</v>
      </c>
      <c r="F384">
        <f>Misc!$B$4*Misc!$B$5*VLOOKUP(E384,Gearing!$B$2:$F$7,5,FALSE)/Misc!$B$2</f>
        <v>3601.903197661552</v>
      </c>
      <c r="G384">
        <f t="shared" si="32"/>
        <v>5.3598630887471197</v>
      </c>
      <c r="H384">
        <f t="shared" si="33"/>
        <v>280.99999999999955</v>
      </c>
    </row>
    <row r="385" spans="1:8" x14ac:dyDescent="0.25">
      <c r="A385">
        <f t="shared" si="36"/>
        <v>95.5</v>
      </c>
      <c r="B385">
        <f>MIN((F384-$K$5*B383+$K$6*B384)/$K$7,2*$K$1*Gearing!$A$7+B383)</f>
        <v>8657.2692879565839</v>
      </c>
      <c r="C385">
        <f t="shared" si="37"/>
        <v>125.61823999999979</v>
      </c>
      <c r="D385">
        <f t="shared" si="38"/>
        <v>-3.9208318019518629E-2</v>
      </c>
      <c r="E385">
        <f>MIN(VLOOKUP(C384,Gearing!$A$2:$F$7,2,TRUE)+1,5)</f>
        <v>5</v>
      </c>
      <c r="F385">
        <f>Misc!$B$4*Misc!$B$5*VLOOKUP(E385,Gearing!$B$2:$F$7,5,FALSE)/Misc!$B$2</f>
        <v>3601.903197661552</v>
      </c>
      <c r="G385">
        <f t="shared" si="32"/>
        <v>5.3793777389772384</v>
      </c>
      <c r="H385">
        <f t="shared" si="33"/>
        <v>280.99999999999955</v>
      </c>
    </row>
    <row r="386" spans="1:8" x14ac:dyDescent="0.25">
      <c r="A386">
        <f t="shared" si="36"/>
        <v>95.75</v>
      </c>
      <c r="B386">
        <f>MIN((F385-$K$5*B384+$K$6*B385)/$K$7,2*$K$1*Gearing!$A$7+B384)</f>
        <v>8688.6726226966457</v>
      </c>
      <c r="C386">
        <f t="shared" si="37"/>
        <v>125.61823999999979</v>
      </c>
      <c r="D386">
        <f t="shared" si="38"/>
        <v>3.9208318019518629E-2</v>
      </c>
      <c r="E386">
        <f>MIN(VLOOKUP(C385,Gearing!$A$2:$F$7,2,TRUE)+1,5)</f>
        <v>5</v>
      </c>
      <c r="F386">
        <f>Misc!$B$4*Misc!$B$5*VLOOKUP(E386,Gearing!$B$2:$F$7,5,FALSE)/Misc!$B$2</f>
        <v>3601.903197661552</v>
      </c>
      <c r="G386">
        <f t="shared" si="32"/>
        <v>5.3988908665248978</v>
      </c>
      <c r="H386">
        <f t="shared" si="33"/>
        <v>280.99999999999955</v>
      </c>
    </row>
    <row r="387" spans="1:8" x14ac:dyDescent="0.25">
      <c r="A387">
        <f t="shared" si="36"/>
        <v>96</v>
      </c>
      <c r="B387">
        <f>MIN((F386-$K$5*B385+$K$6*B386)/$K$7,2*$K$1*Gearing!$A$7+B385)</f>
        <v>8720.0784079565838</v>
      </c>
      <c r="C387">
        <f t="shared" si="37"/>
        <v>125.61823999999979</v>
      </c>
      <c r="D387">
        <f t="shared" si="38"/>
        <v>-3.9208318019518629E-2</v>
      </c>
      <c r="E387">
        <f>MIN(VLOOKUP(C386,Gearing!$A$2:$F$7,2,TRUE)+1,5)</f>
        <v>5</v>
      </c>
      <c r="F387">
        <f>Misc!$B$4*Misc!$B$5*VLOOKUP(E387,Gearing!$B$2:$F$7,5,FALSE)/Misc!$B$2</f>
        <v>3601.903197661552</v>
      </c>
      <c r="G387">
        <f t="shared" ref="G387:G450" si="39">CONVERT(B387,$B$1,$G$1)</f>
        <v>5.4184055167550156</v>
      </c>
      <c r="H387">
        <f t="shared" ref="H387:H450" si="40">CONVERT(C387,$C$1,$H$1)</f>
        <v>280.99999999999955</v>
      </c>
    </row>
    <row r="388" spans="1:8" x14ac:dyDescent="0.25">
      <c r="A388">
        <f t="shared" si="36"/>
        <v>96.25</v>
      </c>
      <c r="B388">
        <f>MIN((F387-$K$5*B386+$K$6*B387)/$K$7,2*$K$1*Gearing!$A$7+B386)</f>
        <v>8751.4817426966456</v>
      </c>
      <c r="C388">
        <f t="shared" si="37"/>
        <v>125.61823999999979</v>
      </c>
      <c r="D388">
        <f t="shared" si="38"/>
        <v>3.9208318019518629E-2</v>
      </c>
      <c r="E388">
        <f>MIN(VLOOKUP(C387,Gearing!$A$2:$F$7,2,TRUE)+1,5)</f>
        <v>5</v>
      </c>
      <c r="F388">
        <f>Misc!$B$4*Misc!$B$5*VLOOKUP(E388,Gearing!$B$2:$F$7,5,FALSE)/Misc!$B$2</f>
        <v>3601.903197661552</v>
      </c>
      <c r="G388">
        <f t="shared" si="39"/>
        <v>5.4379186443026759</v>
      </c>
      <c r="H388">
        <f t="shared" si="40"/>
        <v>280.99999999999955</v>
      </c>
    </row>
    <row r="389" spans="1:8" x14ac:dyDescent="0.25">
      <c r="A389">
        <f t="shared" si="36"/>
        <v>96.5</v>
      </c>
      <c r="B389">
        <f>MIN((F388-$K$5*B387+$K$6*B388)/$K$7,2*$K$1*Gearing!$A$7+B387)</f>
        <v>8782.8875279565837</v>
      </c>
      <c r="C389">
        <f t="shared" si="37"/>
        <v>125.61823999999979</v>
      </c>
      <c r="D389">
        <f t="shared" si="38"/>
        <v>-3.9208318019518629E-2</v>
      </c>
      <c r="E389">
        <f>MIN(VLOOKUP(C388,Gearing!$A$2:$F$7,2,TRUE)+1,5)</f>
        <v>5</v>
      </c>
      <c r="F389">
        <f>Misc!$B$4*Misc!$B$5*VLOOKUP(E389,Gearing!$B$2:$F$7,5,FALSE)/Misc!$B$2</f>
        <v>3601.903197661552</v>
      </c>
      <c r="G389">
        <f t="shared" si="39"/>
        <v>5.4574332945327937</v>
      </c>
      <c r="H389">
        <f t="shared" si="40"/>
        <v>280.99999999999955</v>
      </c>
    </row>
    <row r="390" spans="1:8" x14ac:dyDescent="0.25">
      <c r="A390">
        <f t="shared" si="36"/>
        <v>96.75</v>
      </c>
      <c r="B390">
        <f>MIN((F389-$K$5*B388+$K$6*B389)/$K$7,2*$K$1*Gearing!$A$7+B388)</f>
        <v>8814.2908626966455</v>
      </c>
      <c r="C390">
        <f t="shared" si="37"/>
        <v>125.61823999999979</v>
      </c>
      <c r="D390">
        <f t="shared" si="38"/>
        <v>3.9208318019518629E-2</v>
      </c>
      <c r="E390">
        <f>MIN(VLOOKUP(C389,Gearing!$A$2:$F$7,2,TRUE)+1,5)</f>
        <v>5</v>
      </c>
      <c r="F390">
        <f>Misc!$B$4*Misc!$B$5*VLOOKUP(E390,Gearing!$B$2:$F$7,5,FALSE)/Misc!$B$2</f>
        <v>3601.903197661552</v>
      </c>
      <c r="G390">
        <f t="shared" si="39"/>
        <v>5.4769464220804531</v>
      </c>
      <c r="H390">
        <f t="shared" si="40"/>
        <v>280.99999999999955</v>
      </c>
    </row>
    <row r="391" spans="1:8" x14ac:dyDescent="0.25">
      <c r="A391">
        <f t="shared" si="36"/>
        <v>97</v>
      </c>
      <c r="B391">
        <f>MIN((F390-$K$5*B389+$K$6*B390)/$K$7,2*$K$1*Gearing!$A$7+B389)</f>
        <v>8845.6966479565835</v>
      </c>
      <c r="C391">
        <f t="shared" si="37"/>
        <v>125.61823999999979</v>
      </c>
      <c r="D391">
        <f t="shared" si="38"/>
        <v>-3.9208318019518629E-2</v>
      </c>
      <c r="E391">
        <f>MIN(VLOOKUP(C390,Gearing!$A$2:$F$7,2,TRUE)+1,5)</f>
        <v>5</v>
      </c>
      <c r="F391">
        <f>Misc!$B$4*Misc!$B$5*VLOOKUP(E391,Gearing!$B$2:$F$7,5,FALSE)/Misc!$B$2</f>
        <v>3601.903197661552</v>
      </c>
      <c r="G391">
        <f t="shared" si="39"/>
        <v>5.4964610723105709</v>
      </c>
      <c r="H391">
        <f t="shared" si="40"/>
        <v>280.99999999999955</v>
      </c>
    </row>
    <row r="392" spans="1:8" x14ac:dyDescent="0.25">
      <c r="A392">
        <f t="shared" si="36"/>
        <v>97.25</v>
      </c>
      <c r="B392">
        <f>MIN((F391-$K$5*B390+$K$6*B391)/$K$7,2*$K$1*Gearing!$A$7+B390)</f>
        <v>8877.0999826966454</v>
      </c>
      <c r="C392">
        <f t="shared" si="37"/>
        <v>125.61823999999979</v>
      </c>
      <c r="D392">
        <f t="shared" si="38"/>
        <v>3.9208318019518629E-2</v>
      </c>
      <c r="E392">
        <f>MIN(VLOOKUP(C391,Gearing!$A$2:$F$7,2,TRUE)+1,5)</f>
        <v>5</v>
      </c>
      <c r="F392">
        <f>Misc!$B$4*Misc!$B$5*VLOOKUP(E392,Gearing!$B$2:$F$7,5,FALSE)/Misc!$B$2</f>
        <v>3601.903197661552</v>
      </c>
      <c r="G392">
        <f t="shared" si="39"/>
        <v>5.5159741998582312</v>
      </c>
      <c r="H392">
        <f t="shared" si="40"/>
        <v>280.99999999999955</v>
      </c>
    </row>
    <row r="393" spans="1:8" x14ac:dyDescent="0.25">
      <c r="A393">
        <f t="shared" si="36"/>
        <v>97.5</v>
      </c>
      <c r="B393">
        <f>MIN((F392-$K$5*B391+$K$6*B392)/$K$7,2*$K$1*Gearing!$A$7+B391)</f>
        <v>8908.5057679565834</v>
      </c>
      <c r="C393">
        <f t="shared" si="37"/>
        <v>125.61823999999979</v>
      </c>
      <c r="D393">
        <f t="shared" si="38"/>
        <v>-3.9208318019518629E-2</v>
      </c>
      <c r="E393">
        <f>MIN(VLOOKUP(C392,Gearing!$A$2:$F$7,2,TRUE)+1,5)</f>
        <v>5</v>
      </c>
      <c r="F393">
        <f>Misc!$B$4*Misc!$B$5*VLOOKUP(E393,Gearing!$B$2:$F$7,5,FALSE)/Misc!$B$2</f>
        <v>3601.903197661552</v>
      </c>
      <c r="G393">
        <f t="shared" si="39"/>
        <v>5.5354888500883481</v>
      </c>
      <c r="H393">
        <f t="shared" si="40"/>
        <v>280.99999999999955</v>
      </c>
    </row>
    <row r="394" spans="1:8" x14ac:dyDescent="0.25">
      <c r="A394">
        <f t="shared" si="36"/>
        <v>97.75</v>
      </c>
      <c r="B394">
        <f>MIN((F393-$K$5*B392+$K$6*B393)/$K$7,2*$K$1*Gearing!$A$7+B392)</f>
        <v>8939.9091026966453</v>
      </c>
      <c r="C394">
        <f t="shared" si="37"/>
        <v>125.61823999999979</v>
      </c>
      <c r="D394">
        <f t="shared" si="38"/>
        <v>3.9208318019518629E-2</v>
      </c>
      <c r="E394">
        <f>MIN(VLOOKUP(C393,Gearing!$A$2:$F$7,2,TRUE)+1,5)</f>
        <v>5</v>
      </c>
      <c r="F394">
        <f>Misc!$B$4*Misc!$B$5*VLOOKUP(E394,Gearing!$B$2:$F$7,5,FALSE)/Misc!$B$2</f>
        <v>3601.903197661552</v>
      </c>
      <c r="G394">
        <f t="shared" si="39"/>
        <v>5.5550019776360093</v>
      </c>
      <c r="H394">
        <f t="shared" si="40"/>
        <v>280.99999999999955</v>
      </c>
    </row>
    <row r="395" spans="1:8" x14ac:dyDescent="0.25">
      <c r="A395">
        <f t="shared" si="36"/>
        <v>98</v>
      </c>
      <c r="B395">
        <f>MIN((F394-$K$5*B393+$K$6*B394)/$K$7,2*$K$1*Gearing!$A$7+B393)</f>
        <v>8971.3148879565833</v>
      </c>
      <c r="C395">
        <f t="shared" si="37"/>
        <v>125.61823999999979</v>
      </c>
      <c r="D395">
        <f t="shared" si="38"/>
        <v>-3.9208318019518629E-2</v>
      </c>
      <c r="E395">
        <f>MIN(VLOOKUP(C394,Gearing!$A$2:$F$7,2,TRUE)+1,5)</f>
        <v>5</v>
      </c>
      <c r="F395">
        <f>Misc!$B$4*Misc!$B$5*VLOOKUP(E395,Gearing!$B$2:$F$7,5,FALSE)/Misc!$B$2</f>
        <v>3601.903197661552</v>
      </c>
      <c r="G395">
        <f t="shared" si="39"/>
        <v>5.5745166278661262</v>
      </c>
      <c r="H395">
        <f t="shared" si="40"/>
        <v>280.99999999999955</v>
      </c>
    </row>
    <row r="396" spans="1:8" x14ac:dyDescent="0.25">
      <c r="A396">
        <f t="shared" si="36"/>
        <v>98.25</v>
      </c>
      <c r="B396">
        <f>MIN((F395-$K$5*B394+$K$6*B395)/$K$7,2*$K$1*Gearing!$A$7+B394)</f>
        <v>9002.7182226966452</v>
      </c>
      <c r="C396">
        <f t="shared" si="37"/>
        <v>125.61823999999979</v>
      </c>
      <c r="D396">
        <f t="shared" si="38"/>
        <v>3.9208318019518629E-2</v>
      </c>
      <c r="E396">
        <f>MIN(VLOOKUP(C395,Gearing!$A$2:$F$7,2,TRUE)+1,5)</f>
        <v>5</v>
      </c>
      <c r="F396">
        <f>Misc!$B$4*Misc!$B$5*VLOOKUP(E396,Gearing!$B$2:$F$7,5,FALSE)/Misc!$B$2</f>
        <v>3601.903197661552</v>
      </c>
      <c r="G396">
        <f t="shared" si="39"/>
        <v>5.5940297554137866</v>
      </c>
      <c r="H396">
        <f t="shared" si="40"/>
        <v>280.99999999999955</v>
      </c>
    </row>
    <row r="397" spans="1:8" x14ac:dyDescent="0.25">
      <c r="A397">
        <f t="shared" si="36"/>
        <v>98.5</v>
      </c>
      <c r="B397">
        <f>MIN((F396-$K$5*B395+$K$6*B396)/$K$7,2*$K$1*Gearing!$A$7+B395)</f>
        <v>9034.1240079565832</v>
      </c>
      <c r="C397">
        <f t="shared" si="37"/>
        <v>125.61823999999979</v>
      </c>
      <c r="D397">
        <f t="shared" si="38"/>
        <v>-3.9208318019518629E-2</v>
      </c>
      <c r="E397">
        <f>MIN(VLOOKUP(C396,Gearing!$A$2:$F$7,2,TRUE)+1,5)</f>
        <v>5</v>
      </c>
      <c r="F397">
        <f>Misc!$B$4*Misc!$B$5*VLOOKUP(E397,Gearing!$B$2:$F$7,5,FALSE)/Misc!$B$2</f>
        <v>3601.903197661552</v>
      </c>
      <c r="G397">
        <f t="shared" si="39"/>
        <v>5.6135444056439034</v>
      </c>
      <c r="H397">
        <f t="shared" si="40"/>
        <v>280.99999999999955</v>
      </c>
    </row>
    <row r="398" spans="1:8" x14ac:dyDescent="0.25">
      <c r="A398">
        <f t="shared" si="36"/>
        <v>98.75</v>
      </c>
      <c r="B398">
        <f>MIN((F397-$K$5*B396+$K$6*B397)/$K$7,2*$K$1*Gearing!$A$7+B396)</f>
        <v>9065.5273426966451</v>
      </c>
      <c r="C398">
        <f t="shared" si="37"/>
        <v>125.61823999999979</v>
      </c>
      <c r="D398">
        <f t="shared" si="38"/>
        <v>3.9208318019518629E-2</v>
      </c>
      <c r="E398">
        <f>MIN(VLOOKUP(C397,Gearing!$A$2:$F$7,2,TRUE)+1,5)</f>
        <v>5</v>
      </c>
      <c r="F398">
        <f>Misc!$B$4*Misc!$B$5*VLOOKUP(E398,Gearing!$B$2:$F$7,5,FALSE)/Misc!$B$2</f>
        <v>3601.903197661552</v>
      </c>
      <c r="G398">
        <f t="shared" si="39"/>
        <v>5.6330575331915647</v>
      </c>
      <c r="H398">
        <f t="shared" si="40"/>
        <v>280.99999999999955</v>
      </c>
    </row>
    <row r="399" spans="1:8" x14ac:dyDescent="0.25">
      <c r="A399">
        <f t="shared" si="36"/>
        <v>99</v>
      </c>
      <c r="B399">
        <f>MIN((F398-$K$5*B397+$K$6*B398)/$K$7,2*$K$1*Gearing!$A$7+B397)</f>
        <v>9096.9331279565831</v>
      </c>
      <c r="C399">
        <f t="shared" si="37"/>
        <v>125.61823999999979</v>
      </c>
      <c r="D399">
        <f t="shared" si="38"/>
        <v>-3.9208318019518629E-2</v>
      </c>
      <c r="E399">
        <f>MIN(VLOOKUP(C398,Gearing!$A$2:$F$7,2,TRUE)+1,5)</f>
        <v>5</v>
      </c>
      <c r="F399">
        <f>Misc!$B$4*Misc!$B$5*VLOOKUP(E399,Gearing!$B$2:$F$7,5,FALSE)/Misc!$B$2</f>
        <v>3601.903197661552</v>
      </c>
      <c r="G399">
        <f t="shared" si="39"/>
        <v>5.6525721834216816</v>
      </c>
      <c r="H399">
        <f t="shared" si="40"/>
        <v>280.99999999999955</v>
      </c>
    </row>
    <row r="400" spans="1:8" x14ac:dyDescent="0.25">
      <c r="A400">
        <f t="shared" si="36"/>
        <v>99.25</v>
      </c>
      <c r="B400">
        <f>MIN((F399-$K$5*B398+$K$6*B399)/$K$7,2*$K$1*Gearing!$A$7+B398)</f>
        <v>9128.336462696645</v>
      </c>
      <c r="C400">
        <f t="shared" si="37"/>
        <v>125.61823999999979</v>
      </c>
      <c r="D400">
        <f t="shared" si="38"/>
        <v>3.9208318019518629E-2</v>
      </c>
      <c r="E400">
        <f>MIN(VLOOKUP(C399,Gearing!$A$2:$F$7,2,TRUE)+1,5)</f>
        <v>5</v>
      </c>
      <c r="F400">
        <f>Misc!$B$4*Misc!$B$5*VLOOKUP(E400,Gearing!$B$2:$F$7,5,FALSE)/Misc!$B$2</f>
        <v>3601.903197661552</v>
      </c>
      <c r="G400">
        <f t="shared" si="39"/>
        <v>5.6720853109693428</v>
      </c>
      <c r="H400">
        <f t="shared" si="40"/>
        <v>280.99999999999955</v>
      </c>
    </row>
    <row r="401" spans="1:8" x14ac:dyDescent="0.25">
      <c r="A401">
        <f t="shared" si="36"/>
        <v>99.5</v>
      </c>
      <c r="B401">
        <f>MIN((F400-$K$5*B399+$K$6*B400)/$K$7,2*$K$1*Gearing!$A$7+B399)</f>
        <v>9159.742247956583</v>
      </c>
      <c r="C401">
        <f t="shared" si="37"/>
        <v>125.61823999999979</v>
      </c>
      <c r="D401">
        <f t="shared" si="38"/>
        <v>-3.9208318019518629E-2</v>
      </c>
      <c r="E401">
        <f>MIN(VLOOKUP(C400,Gearing!$A$2:$F$7,2,TRUE)+1,5)</f>
        <v>5</v>
      </c>
      <c r="F401">
        <f>Misc!$B$4*Misc!$B$5*VLOOKUP(E401,Gearing!$B$2:$F$7,5,FALSE)/Misc!$B$2</f>
        <v>3601.903197661552</v>
      </c>
      <c r="G401">
        <f t="shared" si="39"/>
        <v>5.6915999611994597</v>
      </c>
      <c r="H401">
        <f t="shared" si="40"/>
        <v>280.99999999999955</v>
      </c>
    </row>
    <row r="402" spans="1:8" x14ac:dyDescent="0.25">
      <c r="A402">
        <f t="shared" si="36"/>
        <v>99.75</v>
      </c>
      <c r="B402">
        <f>MIN((F401-$K$5*B400+$K$6*B401)/$K$7,2*$K$1*Gearing!$A$7+B400)</f>
        <v>9191.1455826966449</v>
      </c>
      <c r="C402">
        <f t="shared" si="37"/>
        <v>125.61823999999979</v>
      </c>
      <c r="D402">
        <f t="shared" si="38"/>
        <v>3.9208318019518629E-2</v>
      </c>
      <c r="E402">
        <f>MIN(VLOOKUP(C401,Gearing!$A$2:$F$7,2,TRUE)+1,5)</f>
        <v>5</v>
      </c>
      <c r="F402">
        <f>Misc!$B$4*Misc!$B$5*VLOOKUP(E402,Gearing!$B$2:$F$7,5,FALSE)/Misc!$B$2</f>
        <v>3601.903197661552</v>
      </c>
      <c r="G402">
        <f t="shared" si="39"/>
        <v>5.71111308874712</v>
      </c>
      <c r="H402">
        <f t="shared" si="40"/>
        <v>280.99999999999955</v>
      </c>
    </row>
    <row r="403" spans="1:8" x14ac:dyDescent="0.25">
      <c r="A403">
        <f t="shared" si="36"/>
        <v>100</v>
      </c>
      <c r="B403">
        <f>MIN((F402-$K$5*B401+$K$6*B402)/$K$7,2*$K$1*Gearing!$A$7+B401)</f>
        <v>9222.5513679565829</v>
      </c>
      <c r="C403">
        <f t="shared" si="37"/>
        <v>125.61823999999979</v>
      </c>
      <c r="D403">
        <f t="shared" si="38"/>
        <v>-3.9208318019518629E-2</v>
      </c>
      <c r="E403">
        <f>MIN(VLOOKUP(C402,Gearing!$A$2:$F$7,2,TRUE)+1,5)</f>
        <v>5</v>
      </c>
      <c r="F403">
        <f>Misc!$B$4*Misc!$B$5*VLOOKUP(E403,Gearing!$B$2:$F$7,5,FALSE)/Misc!$B$2</f>
        <v>3601.903197661552</v>
      </c>
      <c r="G403">
        <f t="shared" si="39"/>
        <v>5.7306277389772369</v>
      </c>
      <c r="H403">
        <f t="shared" si="40"/>
        <v>280.99999999999955</v>
      </c>
    </row>
    <row r="404" spans="1:8" x14ac:dyDescent="0.25">
      <c r="A404">
        <f t="shared" si="36"/>
        <v>100.25</v>
      </c>
      <c r="B404">
        <f>MIN((F403-$K$5*B402+$K$6*B403)/$K$7,2*$K$1*Gearing!$A$7+B402)</f>
        <v>9253.9547026966447</v>
      </c>
      <c r="C404">
        <f t="shared" si="37"/>
        <v>125.61823999999979</v>
      </c>
      <c r="D404">
        <f t="shared" si="38"/>
        <v>3.9208318019518629E-2</v>
      </c>
      <c r="E404">
        <f>MIN(VLOOKUP(C403,Gearing!$A$2:$F$7,2,TRUE)+1,5)</f>
        <v>5</v>
      </c>
      <c r="F404">
        <f>Misc!$B$4*Misc!$B$5*VLOOKUP(E404,Gearing!$B$2:$F$7,5,FALSE)/Misc!$B$2</f>
        <v>3601.903197661552</v>
      </c>
      <c r="G404">
        <f t="shared" si="39"/>
        <v>5.7501408665248981</v>
      </c>
      <c r="H404">
        <f t="shared" si="40"/>
        <v>280.99999999999955</v>
      </c>
    </row>
    <row r="405" spans="1:8" x14ac:dyDescent="0.25">
      <c r="A405">
        <f t="shared" si="36"/>
        <v>100.5</v>
      </c>
      <c r="B405">
        <f>MIN((F404-$K$5*B403+$K$6*B404)/$K$7,2*$K$1*Gearing!$A$7+B403)</f>
        <v>9285.3604879565828</v>
      </c>
      <c r="C405">
        <f t="shared" si="37"/>
        <v>125.61823999999979</v>
      </c>
      <c r="D405">
        <f t="shared" si="38"/>
        <v>-3.9208318019518629E-2</v>
      </c>
      <c r="E405">
        <f>MIN(VLOOKUP(C404,Gearing!$A$2:$F$7,2,TRUE)+1,5)</f>
        <v>5</v>
      </c>
      <c r="F405">
        <f>Misc!$B$4*Misc!$B$5*VLOOKUP(E405,Gearing!$B$2:$F$7,5,FALSE)/Misc!$B$2</f>
        <v>3601.903197661552</v>
      </c>
      <c r="G405">
        <f t="shared" si="39"/>
        <v>5.769655516755015</v>
      </c>
      <c r="H405">
        <f t="shared" si="40"/>
        <v>280.99999999999955</v>
      </c>
    </row>
    <row r="406" spans="1:8" x14ac:dyDescent="0.25">
      <c r="A406">
        <f t="shared" si="36"/>
        <v>100.75</v>
      </c>
      <c r="B406">
        <f>MIN((F405-$K$5*B404+$K$6*B405)/$K$7,2*$K$1*Gearing!$A$7+B404)</f>
        <v>9316.7638226966446</v>
      </c>
      <c r="C406">
        <f t="shared" si="37"/>
        <v>125.61823999999979</v>
      </c>
      <c r="D406">
        <f t="shared" si="38"/>
        <v>3.9208318019518629E-2</v>
      </c>
      <c r="E406">
        <f>MIN(VLOOKUP(C405,Gearing!$A$2:$F$7,2,TRUE)+1,5)</f>
        <v>5</v>
      </c>
      <c r="F406">
        <f>Misc!$B$4*Misc!$B$5*VLOOKUP(E406,Gearing!$B$2:$F$7,5,FALSE)/Misc!$B$2</f>
        <v>3601.903197661552</v>
      </c>
      <c r="G406">
        <f t="shared" si="39"/>
        <v>5.7891686443026753</v>
      </c>
      <c r="H406">
        <f t="shared" si="40"/>
        <v>280.99999999999955</v>
      </c>
    </row>
    <row r="407" spans="1:8" x14ac:dyDescent="0.25">
      <c r="A407">
        <f t="shared" si="36"/>
        <v>101</v>
      </c>
      <c r="B407">
        <f>MIN((F406-$K$5*B405+$K$6*B406)/$K$7,2*$K$1*Gearing!$A$7+B405)</f>
        <v>9348.1696079565827</v>
      </c>
      <c r="C407">
        <f t="shared" si="37"/>
        <v>125.61823999999979</v>
      </c>
      <c r="D407">
        <f t="shared" si="38"/>
        <v>-3.9208318019518629E-2</v>
      </c>
      <c r="E407">
        <f>MIN(VLOOKUP(C406,Gearing!$A$2:$F$7,2,TRUE)+1,5)</f>
        <v>5</v>
      </c>
      <c r="F407">
        <f>Misc!$B$4*Misc!$B$5*VLOOKUP(E407,Gearing!$B$2:$F$7,5,FALSE)/Misc!$B$2</f>
        <v>3601.903197661552</v>
      </c>
      <c r="G407">
        <f t="shared" si="39"/>
        <v>5.8086832945327931</v>
      </c>
      <c r="H407">
        <f t="shared" si="40"/>
        <v>280.99999999999955</v>
      </c>
    </row>
    <row r="408" spans="1:8" x14ac:dyDescent="0.25">
      <c r="A408">
        <f t="shared" si="36"/>
        <v>101.25</v>
      </c>
      <c r="B408">
        <f>MIN((F407-$K$5*B406+$K$6*B407)/$K$7,2*$K$1*Gearing!$A$7+B406)</f>
        <v>9379.5729426966445</v>
      </c>
      <c r="C408">
        <f t="shared" si="37"/>
        <v>125.61823999999979</v>
      </c>
      <c r="D408">
        <f t="shared" si="38"/>
        <v>3.9208318019518629E-2</v>
      </c>
      <c r="E408">
        <f>MIN(VLOOKUP(C407,Gearing!$A$2:$F$7,2,TRUE)+1,5)</f>
        <v>5</v>
      </c>
      <c r="F408">
        <f>Misc!$B$4*Misc!$B$5*VLOOKUP(E408,Gearing!$B$2:$F$7,5,FALSE)/Misc!$B$2</f>
        <v>3601.903197661552</v>
      </c>
      <c r="G408">
        <f t="shared" si="39"/>
        <v>5.8281964220804534</v>
      </c>
      <c r="H408">
        <f t="shared" si="40"/>
        <v>280.99999999999955</v>
      </c>
    </row>
    <row r="409" spans="1:8" x14ac:dyDescent="0.25">
      <c r="A409">
        <f t="shared" si="36"/>
        <v>101.5</v>
      </c>
      <c r="B409">
        <f>MIN((F408-$K$5*B407+$K$6*B408)/$K$7,2*$K$1*Gearing!$A$7+B407)</f>
        <v>9410.9787279565826</v>
      </c>
      <c r="C409">
        <f t="shared" si="37"/>
        <v>125.61823999999979</v>
      </c>
      <c r="D409">
        <f t="shared" si="38"/>
        <v>-3.9208318019518629E-2</v>
      </c>
      <c r="E409">
        <f>MIN(VLOOKUP(C408,Gearing!$A$2:$F$7,2,TRUE)+1,5)</f>
        <v>5</v>
      </c>
      <c r="F409">
        <f>Misc!$B$4*Misc!$B$5*VLOOKUP(E409,Gearing!$B$2:$F$7,5,FALSE)/Misc!$B$2</f>
        <v>3601.903197661552</v>
      </c>
      <c r="G409">
        <f t="shared" si="39"/>
        <v>5.8477110723105703</v>
      </c>
      <c r="H409">
        <f t="shared" si="40"/>
        <v>280.99999999999955</v>
      </c>
    </row>
    <row r="410" spans="1:8" x14ac:dyDescent="0.25">
      <c r="A410">
        <f t="shared" si="36"/>
        <v>101.75</v>
      </c>
      <c r="B410">
        <f>MIN((F409-$K$5*B408+$K$6*B409)/$K$7,2*$K$1*Gearing!$A$7+B408)</f>
        <v>9442.3820626966444</v>
      </c>
      <c r="C410">
        <f t="shared" si="37"/>
        <v>125.61823999999979</v>
      </c>
      <c r="D410">
        <f t="shared" si="38"/>
        <v>3.9208318019518629E-2</v>
      </c>
      <c r="E410">
        <f>MIN(VLOOKUP(C409,Gearing!$A$2:$F$7,2,TRUE)+1,5)</f>
        <v>5</v>
      </c>
      <c r="F410">
        <f>Misc!$B$4*Misc!$B$5*VLOOKUP(E410,Gearing!$B$2:$F$7,5,FALSE)/Misc!$B$2</f>
        <v>3601.903197661552</v>
      </c>
      <c r="G410">
        <f t="shared" si="39"/>
        <v>5.8672241998582306</v>
      </c>
      <c r="H410">
        <f t="shared" si="40"/>
        <v>280.99999999999955</v>
      </c>
    </row>
    <row r="411" spans="1:8" x14ac:dyDescent="0.25">
      <c r="A411">
        <f t="shared" si="36"/>
        <v>102</v>
      </c>
      <c r="B411">
        <f>MIN((F410-$K$5*B409+$K$6*B410)/$K$7,2*$K$1*Gearing!$A$7+B409)</f>
        <v>9473.7878479565825</v>
      </c>
      <c r="C411">
        <f t="shared" si="37"/>
        <v>125.61823999999979</v>
      </c>
      <c r="D411">
        <f t="shared" si="38"/>
        <v>-3.9208318019518629E-2</v>
      </c>
      <c r="E411">
        <f>MIN(VLOOKUP(C410,Gearing!$A$2:$F$7,2,TRUE)+1,5)</f>
        <v>5</v>
      </c>
      <c r="F411">
        <f>Misc!$B$4*Misc!$B$5*VLOOKUP(E411,Gearing!$B$2:$F$7,5,FALSE)/Misc!$B$2</f>
        <v>3601.903197661552</v>
      </c>
      <c r="G411">
        <f t="shared" si="39"/>
        <v>5.8867388500883484</v>
      </c>
      <c r="H411">
        <f t="shared" si="40"/>
        <v>280.99999999999955</v>
      </c>
    </row>
    <row r="412" spans="1:8" x14ac:dyDescent="0.25">
      <c r="A412">
        <f t="shared" si="36"/>
        <v>102.25</v>
      </c>
      <c r="B412">
        <f>MIN((F411-$K$5*B410+$K$6*B411)/$K$7,2*$K$1*Gearing!$A$7+B410)</f>
        <v>9505.1911826966443</v>
      </c>
      <c r="C412">
        <f t="shared" si="37"/>
        <v>125.61823999999979</v>
      </c>
      <c r="D412">
        <f t="shared" si="38"/>
        <v>3.9208318019518629E-2</v>
      </c>
      <c r="E412">
        <f>MIN(VLOOKUP(C411,Gearing!$A$2:$F$7,2,TRUE)+1,5)</f>
        <v>5</v>
      </c>
      <c r="F412">
        <f>Misc!$B$4*Misc!$B$5*VLOOKUP(E412,Gearing!$B$2:$F$7,5,FALSE)/Misc!$B$2</f>
        <v>3601.903197661552</v>
      </c>
      <c r="G412">
        <f t="shared" si="39"/>
        <v>5.9062519776360078</v>
      </c>
      <c r="H412">
        <f t="shared" si="40"/>
        <v>280.99999999999955</v>
      </c>
    </row>
    <row r="413" spans="1:8" x14ac:dyDescent="0.25">
      <c r="A413">
        <f t="shared" si="36"/>
        <v>102.5</v>
      </c>
      <c r="B413">
        <f>MIN((F412-$K$5*B411+$K$6*B412)/$K$7,2*$K$1*Gearing!$A$7+B411)</f>
        <v>9536.5969679565824</v>
      </c>
      <c r="C413">
        <f t="shared" si="37"/>
        <v>125.61823999999979</v>
      </c>
      <c r="D413">
        <f t="shared" si="38"/>
        <v>-3.9208318019518629E-2</v>
      </c>
      <c r="E413">
        <f>MIN(VLOOKUP(C412,Gearing!$A$2:$F$7,2,TRUE)+1,5)</f>
        <v>5</v>
      </c>
      <c r="F413">
        <f>Misc!$B$4*Misc!$B$5*VLOOKUP(E413,Gearing!$B$2:$F$7,5,FALSE)/Misc!$B$2</f>
        <v>3601.903197661552</v>
      </c>
      <c r="G413">
        <f t="shared" si="39"/>
        <v>5.9257666278661265</v>
      </c>
      <c r="H413">
        <f t="shared" si="40"/>
        <v>280.99999999999955</v>
      </c>
    </row>
    <row r="414" spans="1:8" x14ac:dyDescent="0.25">
      <c r="A414">
        <f t="shared" si="36"/>
        <v>102.75</v>
      </c>
      <c r="B414">
        <f>MIN((F413-$K$5*B412+$K$6*B413)/$K$7,2*$K$1*Gearing!$A$7+B412)</f>
        <v>9568.0003026966442</v>
      </c>
      <c r="C414">
        <f t="shared" si="37"/>
        <v>125.61823999999979</v>
      </c>
      <c r="D414">
        <f t="shared" si="38"/>
        <v>3.9208318019518629E-2</v>
      </c>
      <c r="E414">
        <f>MIN(VLOOKUP(C413,Gearing!$A$2:$F$7,2,TRUE)+1,5)</f>
        <v>5</v>
      </c>
      <c r="F414">
        <f>Misc!$B$4*Misc!$B$5*VLOOKUP(E414,Gearing!$B$2:$F$7,5,FALSE)/Misc!$B$2</f>
        <v>3601.903197661552</v>
      </c>
      <c r="G414">
        <f t="shared" si="39"/>
        <v>5.9452797554137859</v>
      </c>
      <c r="H414">
        <f t="shared" si="40"/>
        <v>280.99999999999955</v>
      </c>
    </row>
    <row r="415" spans="1:8" x14ac:dyDescent="0.25">
      <c r="A415">
        <f t="shared" si="36"/>
        <v>103</v>
      </c>
      <c r="B415">
        <f>MIN((F414-$K$5*B413+$K$6*B414)/$K$7,2*$K$1*Gearing!$A$7+B413)</f>
        <v>9599.4060879565823</v>
      </c>
      <c r="C415">
        <f t="shared" si="37"/>
        <v>125.61823999999979</v>
      </c>
      <c r="D415">
        <f t="shared" si="38"/>
        <v>-3.9208318019518629E-2</v>
      </c>
      <c r="E415">
        <f>MIN(VLOOKUP(C414,Gearing!$A$2:$F$7,2,TRUE)+1,5)</f>
        <v>5</v>
      </c>
      <c r="F415">
        <f>Misc!$B$4*Misc!$B$5*VLOOKUP(E415,Gearing!$B$2:$F$7,5,FALSE)/Misc!$B$2</f>
        <v>3601.903197661552</v>
      </c>
      <c r="G415">
        <f t="shared" si="39"/>
        <v>5.9647944056439037</v>
      </c>
      <c r="H415">
        <f t="shared" si="40"/>
        <v>280.99999999999955</v>
      </c>
    </row>
    <row r="416" spans="1:8" x14ac:dyDescent="0.25">
      <c r="A416">
        <f t="shared" si="36"/>
        <v>103.25</v>
      </c>
      <c r="B416">
        <f>MIN((F415-$K$5*B414+$K$6*B415)/$K$7,2*$K$1*Gearing!$A$7+B414)</f>
        <v>9630.8094226966441</v>
      </c>
      <c r="C416">
        <f t="shared" si="37"/>
        <v>125.61823999999979</v>
      </c>
      <c r="D416">
        <f t="shared" si="38"/>
        <v>3.9208318019518629E-2</v>
      </c>
      <c r="E416">
        <f>MIN(VLOOKUP(C415,Gearing!$A$2:$F$7,2,TRUE)+1,5)</f>
        <v>5</v>
      </c>
      <c r="F416">
        <f>Misc!$B$4*Misc!$B$5*VLOOKUP(E416,Gearing!$B$2:$F$7,5,FALSE)/Misc!$B$2</f>
        <v>3601.903197661552</v>
      </c>
      <c r="G416">
        <f t="shared" si="39"/>
        <v>5.9843075331915641</v>
      </c>
      <c r="H416">
        <f t="shared" si="40"/>
        <v>280.99999999999955</v>
      </c>
    </row>
    <row r="417" spans="1:8" x14ac:dyDescent="0.25">
      <c r="A417">
        <f t="shared" ref="A417:A483" si="41">A416+$K$1</f>
        <v>103.5</v>
      </c>
      <c r="B417">
        <f>MIN((F416-$K$5*B415+$K$6*B416)/$K$7,2*$K$1*Gearing!$A$7+B415)</f>
        <v>9662.2152079565822</v>
      </c>
      <c r="C417">
        <f t="shared" si="37"/>
        <v>125.61823999999979</v>
      </c>
      <c r="D417">
        <f t="shared" si="38"/>
        <v>-3.9208318019518629E-2</v>
      </c>
      <c r="E417">
        <f>MIN(VLOOKUP(C416,Gearing!$A$2:$F$7,2,TRUE)+1,5)</f>
        <v>5</v>
      </c>
      <c r="F417">
        <f>Misc!$B$4*Misc!$B$5*VLOOKUP(E417,Gearing!$B$2:$F$7,5,FALSE)/Misc!$B$2</f>
        <v>3601.903197661552</v>
      </c>
      <c r="G417">
        <f t="shared" si="39"/>
        <v>6.0038221834216818</v>
      </c>
      <c r="H417">
        <f t="shared" si="40"/>
        <v>280.99999999999955</v>
      </c>
    </row>
    <row r="418" spans="1:8" x14ac:dyDescent="0.25">
      <c r="A418">
        <f t="shared" si="41"/>
        <v>103.75</v>
      </c>
      <c r="B418">
        <f>MIN((F417-$K$5*B416+$K$6*B417)/$K$7,2*$K$1*Gearing!$A$7+B416)</f>
        <v>9693.618542696644</v>
      </c>
      <c r="C418">
        <f t="shared" si="37"/>
        <v>125.61823999999979</v>
      </c>
      <c r="D418">
        <f t="shared" si="38"/>
        <v>3.9208318019518629E-2</v>
      </c>
      <c r="E418">
        <f>MIN(VLOOKUP(C417,Gearing!$A$2:$F$7,2,TRUE)+1,5)</f>
        <v>5</v>
      </c>
      <c r="F418">
        <f>Misc!$B$4*Misc!$B$5*VLOOKUP(E418,Gearing!$B$2:$F$7,5,FALSE)/Misc!$B$2</f>
        <v>3601.903197661552</v>
      </c>
      <c r="G418">
        <f t="shared" si="39"/>
        <v>6.0233353109693413</v>
      </c>
      <c r="H418">
        <f t="shared" si="40"/>
        <v>280.99999999999955</v>
      </c>
    </row>
    <row r="419" spans="1:8" x14ac:dyDescent="0.25">
      <c r="A419">
        <f t="shared" si="41"/>
        <v>104</v>
      </c>
      <c r="B419">
        <f>MIN((F418-$K$5*B417+$K$6*B418)/$K$7,2*$K$1*Gearing!$A$7+B417)</f>
        <v>9725.0243279565821</v>
      </c>
      <c r="C419">
        <f t="shared" si="37"/>
        <v>125.61823999999979</v>
      </c>
      <c r="D419">
        <f t="shared" si="38"/>
        <v>-3.9208318019518629E-2</v>
      </c>
      <c r="E419">
        <f>MIN(VLOOKUP(C418,Gearing!$A$2:$F$7,2,TRUE)+1,5)</f>
        <v>5</v>
      </c>
      <c r="F419">
        <f>Misc!$B$4*Misc!$B$5*VLOOKUP(E419,Gearing!$B$2:$F$7,5,FALSE)/Misc!$B$2</f>
        <v>3601.903197661552</v>
      </c>
      <c r="G419">
        <f t="shared" si="39"/>
        <v>6.0428499611994591</v>
      </c>
      <c r="H419">
        <f t="shared" si="40"/>
        <v>280.99999999999955</v>
      </c>
    </row>
    <row r="420" spans="1:8" x14ac:dyDescent="0.25">
      <c r="A420">
        <f t="shared" si="41"/>
        <v>104.25</v>
      </c>
      <c r="B420">
        <f>MIN((F419-$K$5*B418+$K$6*B419)/$K$7,2*$K$1*Gearing!$A$7+B418)</f>
        <v>9756.4276626966439</v>
      </c>
      <c r="C420">
        <f t="shared" si="37"/>
        <v>125.61823999999979</v>
      </c>
      <c r="D420">
        <f t="shared" si="38"/>
        <v>3.9208318019518629E-2</v>
      </c>
      <c r="E420">
        <f>MIN(VLOOKUP(C419,Gearing!$A$2:$F$7,2,TRUE)+1,5)</f>
        <v>5</v>
      </c>
      <c r="F420">
        <f>Misc!$B$4*Misc!$B$5*VLOOKUP(E420,Gearing!$B$2:$F$7,5,FALSE)/Misc!$B$2</f>
        <v>3601.903197661552</v>
      </c>
      <c r="G420">
        <f t="shared" si="39"/>
        <v>6.0623630887471194</v>
      </c>
      <c r="H420">
        <f t="shared" si="40"/>
        <v>280.99999999999955</v>
      </c>
    </row>
    <row r="421" spans="1:8" x14ac:dyDescent="0.25">
      <c r="A421">
        <f t="shared" si="41"/>
        <v>104.5</v>
      </c>
      <c r="B421">
        <f>MIN((F420-$K$5*B419+$K$6*B420)/$K$7,2*$K$1*Gearing!$A$7+B419)</f>
        <v>9787.8334479565819</v>
      </c>
      <c r="C421">
        <f t="shared" ref="C421:C469" si="42">(B422-B420)/2/$K$1</f>
        <v>125.61823999999979</v>
      </c>
      <c r="D421">
        <f t="shared" ref="D421:D483" si="43">(B422-2*B421+B420)/$K$1^2</f>
        <v>-3.9208318019518629E-2</v>
      </c>
      <c r="E421">
        <f>MIN(VLOOKUP(C420,Gearing!$A$2:$F$7,2,TRUE)+1,5)</f>
        <v>5</v>
      </c>
      <c r="F421">
        <f>Misc!$B$4*Misc!$B$5*VLOOKUP(E421,Gearing!$B$2:$F$7,5,FALSE)/Misc!$B$2</f>
        <v>3601.903197661552</v>
      </c>
      <c r="G421">
        <f t="shared" si="39"/>
        <v>6.0818777389772363</v>
      </c>
      <c r="H421">
        <f t="shared" si="40"/>
        <v>280.99999999999955</v>
      </c>
    </row>
    <row r="422" spans="1:8" x14ac:dyDescent="0.25">
      <c r="A422">
        <f t="shared" si="41"/>
        <v>104.75</v>
      </c>
      <c r="B422">
        <f>MIN((F421-$K$5*B420+$K$6*B421)/$K$7,2*$K$1*Gearing!$A$7+B420)</f>
        <v>9819.2367826966438</v>
      </c>
      <c r="C422">
        <f t="shared" si="42"/>
        <v>125.61823999999979</v>
      </c>
      <c r="D422">
        <f t="shared" si="43"/>
        <v>3.9208318019518629E-2</v>
      </c>
      <c r="E422">
        <f>MIN(VLOOKUP(C421,Gearing!$A$2:$F$7,2,TRUE)+1,5)</f>
        <v>5</v>
      </c>
      <c r="F422">
        <f>Misc!$B$4*Misc!$B$5*VLOOKUP(E422,Gearing!$B$2:$F$7,5,FALSE)/Misc!$B$2</f>
        <v>3601.903197661552</v>
      </c>
      <c r="G422">
        <f t="shared" si="39"/>
        <v>6.1013908665248966</v>
      </c>
      <c r="H422">
        <f t="shared" si="40"/>
        <v>280.99999999999955</v>
      </c>
    </row>
    <row r="423" spans="1:8" x14ac:dyDescent="0.25">
      <c r="A423">
        <f t="shared" si="41"/>
        <v>105</v>
      </c>
      <c r="B423">
        <f>MIN((F422-$K$5*B421+$K$6*B422)/$K$7,2*$K$1*Gearing!$A$7+B421)</f>
        <v>9850.6425679565818</v>
      </c>
      <c r="C423">
        <f t="shared" si="42"/>
        <v>125.61823999999979</v>
      </c>
      <c r="D423">
        <f t="shared" si="43"/>
        <v>-3.9208318019518629E-2</v>
      </c>
      <c r="E423">
        <f>MIN(VLOOKUP(C422,Gearing!$A$2:$F$7,2,TRUE)+1,5)</f>
        <v>5</v>
      </c>
      <c r="F423">
        <f>Misc!$B$4*Misc!$B$5*VLOOKUP(E423,Gearing!$B$2:$F$7,5,FALSE)/Misc!$B$2</f>
        <v>3601.903197661552</v>
      </c>
      <c r="G423">
        <f t="shared" si="39"/>
        <v>6.1209055167550144</v>
      </c>
      <c r="H423">
        <f t="shared" si="40"/>
        <v>280.99999999999955</v>
      </c>
    </row>
    <row r="424" spans="1:8" x14ac:dyDescent="0.25">
      <c r="A424">
        <f t="shared" si="41"/>
        <v>105.25</v>
      </c>
      <c r="B424">
        <f>MIN((F423-$K$5*B422+$K$6*B423)/$K$7,2*$K$1*Gearing!$A$7+B422)</f>
        <v>9882.0459026966437</v>
      </c>
      <c r="C424">
        <f t="shared" si="42"/>
        <v>125.61823999999979</v>
      </c>
      <c r="D424">
        <f t="shared" si="43"/>
        <v>3.9208318019518629E-2</v>
      </c>
      <c r="E424">
        <f>MIN(VLOOKUP(C423,Gearing!$A$2:$F$7,2,TRUE)+1,5)</f>
        <v>5</v>
      </c>
      <c r="F424">
        <f>Misc!$B$4*Misc!$B$5*VLOOKUP(E424,Gearing!$B$2:$F$7,5,FALSE)/Misc!$B$2</f>
        <v>3601.903197661552</v>
      </c>
      <c r="G424">
        <f t="shared" si="39"/>
        <v>6.1404186443026747</v>
      </c>
      <c r="H424">
        <f t="shared" si="40"/>
        <v>280.99999999999955</v>
      </c>
    </row>
    <row r="425" spans="1:8" x14ac:dyDescent="0.25">
      <c r="A425">
        <f t="shared" si="41"/>
        <v>105.5</v>
      </c>
      <c r="B425">
        <f>MIN((F424-$K$5*B423+$K$6*B424)/$K$7,2*$K$1*Gearing!$A$7+B423)</f>
        <v>9913.4516879565817</v>
      </c>
      <c r="C425">
        <f t="shared" si="42"/>
        <v>125.61823999999979</v>
      </c>
      <c r="D425">
        <f t="shared" si="43"/>
        <v>-3.9208318019518629E-2</v>
      </c>
      <c r="E425">
        <f>MIN(VLOOKUP(C424,Gearing!$A$2:$F$7,2,TRUE)+1,5)</f>
        <v>5</v>
      </c>
      <c r="F425">
        <f>Misc!$B$4*Misc!$B$5*VLOOKUP(E425,Gearing!$B$2:$F$7,5,FALSE)/Misc!$B$2</f>
        <v>3601.903197661552</v>
      </c>
      <c r="G425">
        <f t="shared" si="39"/>
        <v>6.1599332945327916</v>
      </c>
      <c r="H425">
        <f t="shared" si="40"/>
        <v>280.99999999999955</v>
      </c>
    </row>
    <row r="426" spans="1:8" x14ac:dyDescent="0.25">
      <c r="A426">
        <f t="shared" si="41"/>
        <v>105.75</v>
      </c>
      <c r="B426">
        <f>MIN((F425-$K$5*B424+$K$6*B425)/$K$7,2*$K$1*Gearing!$A$7+B424)</f>
        <v>9944.8550226966436</v>
      </c>
      <c r="C426">
        <f t="shared" si="42"/>
        <v>125.61823999999979</v>
      </c>
      <c r="D426">
        <f t="shared" si="43"/>
        <v>3.9208318019518629E-2</v>
      </c>
      <c r="E426">
        <f>MIN(VLOOKUP(C425,Gearing!$A$2:$F$7,2,TRUE)+1,5)</f>
        <v>5</v>
      </c>
      <c r="F426">
        <f>Misc!$B$4*Misc!$B$5*VLOOKUP(E426,Gearing!$B$2:$F$7,5,FALSE)/Misc!$B$2</f>
        <v>3601.903197661552</v>
      </c>
      <c r="G426">
        <f t="shared" si="39"/>
        <v>6.1794464220804528</v>
      </c>
      <c r="H426">
        <f t="shared" si="40"/>
        <v>280.99999999999955</v>
      </c>
    </row>
    <row r="427" spans="1:8" x14ac:dyDescent="0.25">
      <c r="A427">
        <f t="shared" si="41"/>
        <v>106</v>
      </c>
      <c r="B427">
        <f>MIN((F426-$K$5*B425+$K$6*B426)/$K$7,2*$K$1*Gearing!$A$7+B425)</f>
        <v>9976.2608079565816</v>
      </c>
      <c r="C427">
        <f t="shared" si="42"/>
        <v>125.61823999999979</v>
      </c>
      <c r="D427">
        <f t="shared" si="43"/>
        <v>-3.9208318019518629E-2</v>
      </c>
      <c r="E427">
        <f>MIN(VLOOKUP(C426,Gearing!$A$2:$F$7,2,TRUE)+1,5)</f>
        <v>5</v>
      </c>
      <c r="F427">
        <f>Misc!$B$4*Misc!$B$5*VLOOKUP(E427,Gearing!$B$2:$F$7,5,FALSE)/Misc!$B$2</f>
        <v>3601.903197661552</v>
      </c>
      <c r="G427">
        <f t="shared" si="39"/>
        <v>6.1989610723105697</v>
      </c>
      <c r="H427">
        <f t="shared" si="40"/>
        <v>280.99999999999955</v>
      </c>
    </row>
    <row r="428" spans="1:8" x14ac:dyDescent="0.25">
      <c r="A428">
        <f t="shared" si="41"/>
        <v>106.25</v>
      </c>
      <c r="B428">
        <f>MIN((F427-$K$5*B426+$K$6*B427)/$K$7,2*$K$1*Gearing!$A$7+B426)</f>
        <v>10007.664142696643</v>
      </c>
      <c r="C428">
        <f t="shared" si="42"/>
        <v>125.61823999999979</v>
      </c>
      <c r="D428">
        <f t="shared" si="43"/>
        <v>3.9208318019518629E-2</v>
      </c>
      <c r="E428">
        <f>MIN(VLOOKUP(C427,Gearing!$A$2:$F$7,2,TRUE)+1,5)</f>
        <v>5</v>
      </c>
      <c r="F428">
        <f>Misc!$B$4*Misc!$B$5*VLOOKUP(E428,Gearing!$B$2:$F$7,5,FALSE)/Misc!$B$2</f>
        <v>3601.903197661552</v>
      </c>
      <c r="G428">
        <f t="shared" si="39"/>
        <v>6.21847419985823</v>
      </c>
      <c r="H428">
        <f t="shared" si="40"/>
        <v>280.99999999999955</v>
      </c>
    </row>
    <row r="429" spans="1:8" x14ac:dyDescent="0.25">
      <c r="A429">
        <f t="shared" si="41"/>
        <v>106.5</v>
      </c>
      <c r="B429">
        <f>MIN((F428-$K$5*B427+$K$6*B428)/$K$7,2*$K$1*Gearing!$A$7+B427)</f>
        <v>10039.069927956582</v>
      </c>
      <c r="C429">
        <f t="shared" si="42"/>
        <v>125.61823999999979</v>
      </c>
      <c r="D429">
        <f t="shared" si="43"/>
        <v>-3.9208318019518629E-2</v>
      </c>
      <c r="E429">
        <f>MIN(VLOOKUP(C428,Gearing!$A$2:$F$7,2,TRUE)+1,5)</f>
        <v>5</v>
      </c>
      <c r="F429">
        <f>Misc!$B$4*Misc!$B$5*VLOOKUP(E429,Gearing!$B$2:$F$7,5,FALSE)/Misc!$B$2</f>
        <v>3601.903197661552</v>
      </c>
      <c r="G429">
        <f t="shared" si="39"/>
        <v>6.2379888500883469</v>
      </c>
      <c r="H429">
        <f t="shared" si="40"/>
        <v>280.99999999999955</v>
      </c>
    </row>
    <row r="430" spans="1:8" x14ac:dyDescent="0.25">
      <c r="A430">
        <f t="shared" si="41"/>
        <v>106.75</v>
      </c>
      <c r="B430">
        <f>MIN((F429-$K$5*B428+$K$6*B429)/$K$7,2*$K$1*Gearing!$A$7+B428)</f>
        <v>10070.473262696643</v>
      </c>
      <c r="C430">
        <f t="shared" si="42"/>
        <v>125.61823999999979</v>
      </c>
      <c r="D430">
        <f t="shared" si="43"/>
        <v>3.9208318019518629E-2</v>
      </c>
      <c r="E430">
        <f>MIN(VLOOKUP(C429,Gearing!$A$2:$F$7,2,TRUE)+1,5)</f>
        <v>5</v>
      </c>
      <c r="F430">
        <f>Misc!$B$4*Misc!$B$5*VLOOKUP(E430,Gearing!$B$2:$F$7,5,FALSE)/Misc!$B$2</f>
        <v>3601.903197661552</v>
      </c>
      <c r="G430">
        <f t="shared" si="39"/>
        <v>6.2575019776360081</v>
      </c>
      <c r="H430">
        <f t="shared" si="40"/>
        <v>280.99999999999955</v>
      </c>
    </row>
    <row r="431" spans="1:8" x14ac:dyDescent="0.25">
      <c r="A431">
        <f t="shared" si="41"/>
        <v>107</v>
      </c>
      <c r="B431">
        <f>MIN((F430-$K$5*B429+$K$6*B430)/$K$7,2*$K$1*Gearing!$A$7+B429)</f>
        <v>10101.879047956581</v>
      </c>
      <c r="C431">
        <f t="shared" si="42"/>
        <v>125.61823999999979</v>
      </c>
      <c r="D431">
        <f t="shared" si="43"/>
        <v>-3.9208318019518629E-2</v>
      </c>
      <c r="E431">
        <f>MIN(VLOOKUP(C430,Gearing!$A$2:$F$7,2,TRUE)+1,5)</f>
        <v>5</v>
      </c>
      <c r="F431">
        <f>Misc!$B$4*Misc!$B$5*VLOOKUP(E431,Gearing!$B$2:$F$7,5,FALSE)/Misc!$B$2</f>
        <v>3601.903197661552</v>
      </c>
      <c r="G431">
        <f t="shared" si="39"/>
        <v>6.277016627866125</v>
      </c>
      <c r="H431">
        <f t="shared" si="40"/>
        <v>280.99999999999955</v>
      </c>
    </row>
    <row r="432" spans="1:8" x14ac:dyDescent="0.25">
      <c r="A432">
        <f t="shared" si="41"/>
        <v>107.25</v>
      </c>
      <c r="B432">
        <f>MIN((F431-$K$5*B430+$K$6*B431)/$K$7,2*$K$1*Gearing!$A$7+B430)</f>
        <v>10133.282382696643</v>
      </c>
      <c r="C432">
        <f t="shared" si="42"/>
        <v>125.61823999999979</v>
      </c>
      <c r="D432">
        <f t="shared" si="43"/>
        <v>3.9208318019518629E-2</v>
      </c>
      <c r="E432">
        <f>MIN(VLOOKUP(C431,Gearing!$A$2:$F$7,2,TRUE)+1,5)</f>
        <v>5</v>
      </c>
      <c r="F432">
        <f>Misc!$B$4*Misc!$B$5*VLOOKUP(E432,Gearing!$B$2:$F$7,5,FALSE)/Misc!$B$2</f>
        <v>3601.903197661552</v>
      </c>
      <c r="G432">
        <f t="shared" si="39"/>
        <v>6.2965297554137862</v>
      </c>
      <c r="H432">
        <f t="shared" si="40"/>
        <v>280.99999999999955</v>
      </c>
    </row>
    <row r="433" spans="1:8" x14ac:dyDescent="0.25">
      <c r="A433">
        <f t="shared" si="41"/>
        <v>107.5</v>
      </c>
      <c r="B433">
        <f>MIN((F432-$K$5*B431+$K$6*B432)/$K$7,2*$K$1*Gearing!$A$7+B431)</f>
        <v>10164.688167956581</v>
      </c>
      <c r="C433">
        <f t="shared" si="42"/>
        <v>125.61823999999979</v>
      </c>
      <c r="D433">
        <f t="shared" si="43"/>
        <v>-3.9208318019518629E-2</v>
      </c>
      <c r="E433">
        <f>MIN(VLOOKUP(C432,Gearing!$A$2:$F$7,2,TRUE)+1,5)</f>
        <v>5</v>
      </c>
      <c r="F433">
        <f>Misc!$B$4*Misc!$B$5*VLOOKUP(E433,Gearing!$B$2:$F$7,5,FALSE)/Misc!$B$2</f>
        <v>3601.903197661552</v>
      </c>
      <c r="G433">
        <f t="shared" si="39"/>
        <v>6.3160444056439031</v>
      </c>
      <c r="H433">
        <f t="shared" si="40"/>
        <v>280.99999999999955</v>
      </c>
    </row>
    <row r="434" spans="1:8" x14ac:dyDescent="0.25">
      <c r="A434">
        <f t="shared" si="41"/>
        <v>107.75</v>
      </c>
      <c r="B434">
        <f>MIN((F433-$K$5*B432+$K$6*B433)/$K$7,2*$K$1*Gearing!$A$7+B432)</f>
        <v>10196.091502696643</v>
      </c>
      <c r="C434">
        <f t="shared" si="42"/>
        <v>125.61823999999979</v>
      </c>
      <c r="D434">
        <f t="shared" si="43"/>
        <v>3.9208318019518629E-2</v>
      </c>
      <c r="E434">
        <f>MIN(VLOOKUP(C433,Gearing!$A$2:$F$7,2,TRUE)+1,5)</f>
        <v>5</v>
      </c>
      <c r="F434">
        <f>Misc!$B$4*Misc!$B$5*VLOOKUP(E434,Gearing!$B$2:$F$7,5,FALSE)/Misc!$B$2</f>
        <v>3601.903197661552</v>
      </c>
      <c r="G434">
        <f t="shared" si="39"/>
        <v>6.3355575331915635</v>
      </c>
      <c r="H434">
        <f t="shared" si="40"/>
        <v>280.99999999999955</v>
      </c>
    </row>
    <row r="435" spans="1:8" x14ac:dyDescent="0.25">
      <c r="A435">
        <f t="shared" si="41"/>
        <v>108</v>
      </c>
      <c r="B435">
        <f>MIN((F434-$K$5*B433+$K$6*B434)/$K$7,2*$K$1*Gearing!$A$7+B433)</f>
        <v>10227.497287956581</v>
      </c>
      <c r="C435">
        <f t="shared" si="42"/>
        <v>125.61823999999979</v>
      </c>
      <c r="D435">
        <f t="shared" si="43"/>
        <v>-3.9208318019518629E-2</v>
      </c>
      <c r="E435">
        <f>MIN(VLOOKUP(C434,Gearing!$A$2:$F$7,2,TRUE)+1,5)</f>
        <v>5</v>
      </c>
      <c r="F435">
        <f>Misc!$B$4*Misc!$B$5*VLOOKUP(E435,Gearing!$B$2:$F$7,5,FALSE)/Misc!$B$2</f>
        <v>3601.903197661552</v>
      </c>
      <c r="G435">
        <f t="shared" si="39"/>
        <v>6.3550721834216803</v>
      </c>
      <c r="H435">
        <f t="shared" si="40"/>
        <v>280.99999999999955</v>
      </c>
    </row>
    <row r="436" spans="1:8" x14ac:dyDescent="0.25">
      <c r="A436">
        <f t="shared" si="41"/>
        <v>108.25</v>
      </c>
      <c r="B436">
        <f>MIN((F435-$K$5*B434+$K$6*B435)/$K$7,2*$K$1*Gearing!$A$7+B434)</f>
        <v>10258.900622696643</v>
      </c>
      <c r="C436">
        <f t="shared" si="42"/>
        <v>125.61823999999979</v>
      </c>
      <c r="D436">
        <f t="shared" si="43"/>
        <v>3.9208318019518629E-2</v>
      </c>
      <c r="E436">
        <f>MIN(VLOOKUP(C435,Gearing!$A$2:$F$7,2,TRUE)+1,5)</f>
        <v>5</v>
      </c>
      <c r="F436">
        <f>Misc!$B$4*Misc!$B$5*VLOOKUP(E436,Gearing!$B$2:$F$7,5,FALSE)/Misc!$B$2</f>
        <v>3601.903197661552</v>
      </c>
      <c r="G436">
        <f t="shared" si="39"/>
        <v>6.3745853109693416</v>
      </c>
      <c r="H436">
        <f t="shared" si="40"/>
        <v>280.99999999999955</v>
      </c>
    </row>
    <row r="437" spans="1:8" x14ac:dyDescent="0.25">
      <c r="A437">
        <f t="shared" si="41"/>
        <v>108.5</v>
      </c>
      <c r="B437">
        <f>MIN((F436-$K$5*B435+$K$6*B436)/$K$7,2*$K$1*Gearing!$A$7+B435)</f>
        <v>10290.306407956581</v>
      </c>
      <c r="C437">
        <f t="shared" si="42"/>
        <v>125.61823999999979</v>
      </c>
      <c r="D437">
        <f t="shared" si="43"/>
        <v>-3.9208318019518629E-2</v>
      </c>
      <c r="E437">
        <f>MIN(VLOOKUP(C436,Gearing!$A$2:$F$7,2,TRUE)+1,5)</f>
        <v>5</v>
      </c>
      <c r="F437">
        <f>Misc!$B$4*Misc!$B$5*VLOOKUP(E437,Gearing!$B$2:$F$7,5,FALSE)/Misc!$B$2</f>
        <v>3601.903197661552</v>
      </c>
      <c r="G437">
        <f t="shared" si="39"/>
        <v>6.3940999611994584</v>
      </c>
      <c r="H437">
        <f t="shared" si="40"/>
        <v>280.99999999999955</v>
      </c>
    </row>
    <row r="438" spans="1:8" x14ac:dyDescent="0.25">
      <c r="A438">
        <f t="shared" si="41"/>
        <v>108.75</v>
      </c>
      <c r="B438">
        <f>MIN((F437-$K$5*B436+$K$6*B437)/$K$7,2*$K$1*Gearing!$A$7+B436)</f>
        <v>10321.709742696643</v>
      </c>
      <c r="C438">
        <f t="shared" si="42"/>
        <v>125.61823999999979</v>
      </c>
      <c r="D438">
        <f t="shared" si="43"/>
        <v>3.9208318019518629E-2</v>
      </c>
      <c r="E438">
        <f>MIN(VLOOKUP(C437,Gearing!$A$2:$F$7,2,TRUE)+1,5)</f>
        <v>5</v>
      </c>
      <c r="F438">
        <f>Misc!$B$4*Misc!$B$5*VLOOKUP(E438,Gearing!$B$2:$F$7,5,FALSE)/Misc!$B$2</f>
        <v>3601.903197661552</v>
      </c>
      <c r="G438">
        <f t="shared" si="39"/>
        <v>6.4136130887471179</v>
      </c>
      <c r="H438">
        <f t="shared" si="40"/>
        <v>280.99999999999955</v>
      </c>
    </row>
    <row r="439" spans="1:8" x14ac:dyDescent="0.25">
      <c r="A439">
        <f t="shared" si="41"/>
        <v>109</v>
      </c>
      <c r="B439">
        <f>MIN((F438-$K$5*B437+$K$6*B438)/$K$7,2*$K$1*Gearing!$A$7+B437)</f>
        <v>10353.115527956581</v>
      </c>
      <c r="C439">
        <f t="shared" si="42"/>
        <v>125.61823999999979</v>
      </c>
      <c r="D439">
        <f t="shared" si="43"/>
        <v>-3.9208318019518629E-2</v>
      </c>
      <c r="E439">
        <f>MIN(VLOOKUP(C438,Gearing!$A$2:$F$7,2,TRUE)+1,5)</f>
        <v>5</v>
      </c>
      <c r="F439">
        <f>Misc!$B$4*Misc!$B$5*VLOOKUP(E439,Gearing!$B$2:$F$7,5,FALSE)/Misc!$B$2</f>
        <v>3601.903197661552</v>
      </c>
      <c r="G439">
        <f t="shared" si="39"/>
        <v>6.4331277389772366</v>
      </c>
      <c r="H439">
        <f t="shared" si="40"/>
        <v>280.99999999999955</v>
      </c>
    </row>
    <row r="440" spans="1:8" x14ac:dyDescent="0.25">
      <c r="A440">
        <f t="shared" si="41"/>
        <v>109.25</v>
      </c>
      <c r="B440">
        <f>MIN((F439-$K$5*B438+$K$6*B439)/$K$7,2*$K$1*Gearing!$A$7+B438)</f>
        <v>10384.518862696643</v>
      </c>
      <c r="C440">
        <f t="shared" si="42"/>
        <v>125.61823999999979</v>
      </c>
      <c r="D440">
        <f t="shared" si="43"/>
        <v>3.9208318019518629E-2</v>
      </c>
      <c r="E440">
        <f>MIN(VLOOKUP(C439,Gearing!$A$2:$F$7,2,TRUE)+1,5)</f>
        <v>5</v>
      </c>
      <c r="F440">
        <f>Misc!$B$4*Misc!$B$5*VLOOKUP(E440,Gearing!$B$2:$F$7,5,FALSE)/Misc!$B$2</f>
        <v>3601.903197661552</v>
      </c>
      <c r="G440">
        <f t="shared" si="39"/>
        <v>6.452640866524896</v>
      </c>
      <c r="H440">
        <f t="shared" si="40"/>
        <v>280.99999999999955</v>
      </c>
    </row>
    <row r="441" spans="1:8" x14ac:dyDescent="0.25">
      <c r="A441">
        <f t="shared" si="41"/>
        <v>109.5</v>
      </c>
      <c r="B441">
        <f>MIN((F440-$K$5*B439+$K$6*B440)/$K$7,2*$K$1*Gearing!$A$7+B439)</f>
        <v>10415.924647956581</v>
      </c>
      <c r="C441">
        <f t="shared" si="42"/>
        <v>125.61823999999979</v>
      </c>
      <c r="D441">
        <f t="shared" si="43"/>
        <v>-3.9208318019518629E-2</v>
      </c>
      <c r="E441">
        <f>MIN(VLOOKUP(C440,Gearing!$A$2:$F$7,2,TRUE)+1,5)</f>
        <v>5</v>
      </c>
      <c r="F441">
        <f>Misc!$B$4*Misc!$B$5*VLOOKUP(E441,Gearing!$B$2:$F$7,5,FALSE)/Misc!$B$2</f>
        <v>3601.903197661552</v>
      </c>
      <c r="G441">
        <f t="shared" si="39"/>
        <v>6.4721555167550138</v>
      </c>
      <c r="H441">
        <f t="shared" si="40"/>
        <v>280.99999999999955</v>
      </c>
    </row>
    <row r="442" spans="1:8" x14ac:dyDescent="0.25">
      <c r="A442">
        <f t="shared" si="41"/>
        <v>109.75</v>
      </c>
      <c r="B442">
        <f>MIN((F441-$K$5*B440+$K$6*B441)/$K$7,2*$K$1*Gearing!$A$7+B440)</f>
        <v>10447.327982696643</v>
      </c>
      <c r="C442">
        <f t="shared" si="42"/>
        <v>125.61823999999979</v>
      </c>
      <c r="D442">
        <f t="shared" si="43"/>
        <v>3.9208318019518629E-2</v>
      </c>
      <c r="E442">
        <f>MIN(VLOOKUP(C441,Gearing!$A$2:$F$7,2,TRUE)+1,5)</f>
        <v>5</v>
      </c>
      <c r="F442">
        <f>Misc!$B$4*Misc!$B$5*VLOOKUP(E442,Gearing!$B$2:$F$7,5,FALSE)/Misc!$B$2</f>
        <v>3601.903197661552</v>
      </c>
      <c r="G442">
        <f t="shared" si="39"/>
        <v>6.4916686443026741</v>
      </c>
      <c r="H442">
        <f t="shared" si="40"/>
        <v>280.99999999999955</v>
      </c>
    </row>
    <row r="443" spans="1:8" x14ac:dyDescent="0.25">
      <c r="A443">
        <f t="shared" si="41"/>
        <v>110</v>
      </c>
      <c r="B443">
        <f>MIN((F442-$K$5*B441+$K$6*B442)/$K$7,2*$K$1*Gearing!$A$7+B441)</f>
        <v>10478.733767956581</v>
      </c>
      <c r="C443">
        <f t="shared" si="42"/>
        <v>125.61823999999979</v>
      </c>
      <c r="D443">
        <f t="shared" si="43"/>
        <v>-3.9208318019518629E-2</v>
      </c>
      <c r="E443">
        <f>MIN(VLOOKUP(C442,Gearing!$A$2:$F$7,2,TRUE)+1,5)</f>
        <v>5</v>
      </c>
      <c r="F443">
        <f>Misc!$B$4*Misc!$B$5*VLOOKUP(E443,Gearing!$B$2:$F$7,5,FALSE)/Misc!$B$2</f>
        <v>3601.903197661552</v>
      </c>
      <c r="G443">
        <f t="shared" si="39"/>
        <v>6.5111832945327919</v>
      </c>
      <c r="H443">
        <f t="shared" si="40"/>
        <v>280.99999999999955</v>
      </c>
    </row>
    <row r="444" spans="1:8" x14ac:dyDescent="0.25">
      <c r="A444">
        <f t="shared" si="41"/>
        <v>110.25</v>
      </c>
      <c r="B444">
        <f>MIN((F443-$K$5*B442+$K$6*B443)/$K$7,2*$K$1*Gearing!$A$7+B442)</f>
        <v>10510.137102696643</v>
      </c>
      <c r="C444">
        <f t="shared" si="42"/>
        <v>125.61823999999979</v>
      </c>
      <c r="D444">
        <f t="shared" si="43"/>
        <v>3.9208318019518629E-2</v>
      </c>
      <c r="E444">
        <f>MIN(VLOOKUP(C443,Gearing!$A$2:$F$7,2,TRUE)+1,5)</f>
        <v>5</v>
      </c>
      <c r="F444">
        <f>Misc!$B$4*Misc!$B$5*VLOOKUP(E444,Gearing!$B$2:$F$7,5,FALSE)/Misc!$B$2</f>
        <v>3601.903197661552</v>
      </c>
      <c r="G444">
        <f t="shared" si="39"/>
        <v>6.5306964220804513</v>
      </c>
      <c r="H444">
        <f t="shared" si="40"/>
        <v>280.99999999999955</v>
      </c>
    </row>
    <row r="445" spans="1:8" x14ac:dyDescent="0.25">
      <c r="A445">
        <f t="shared" si="41"/>
        <v>110.5</v>
      </c>
      <c r="B445">
        <f>MIN((F444-$K$5*B443+$K$6*B444)/$K$7,2*$K$1*Gearing!$A$7+B443)</f>
        <v>10541.542887956581</v>
      </c>
      <c r="C445">
        <f t="shared" si="42"/>
        <v>125.61823999999979</v>
      </c>
      <c r="D445">
        <f t="shared" si="43"/>
        <v>-3.9208318019518629E-2</v>
      </c>
      <c r="E445">
        <f>MIN(VLOOKUP(C444,Gearing!$A$2:$F$7,2,TRUE)+1,5)</f>
        <v>5</v>
      </c>
      <c r="F445">
        <f>Misc!$B$4*Misc!$B$5*VLOOKUP(E445,Gearing!$B$2:$F$7,5,FALSE)/Misc!$B$2</f>
        <v>3601.903197661552</v>
      </c>
      <c r="G445">
        <f t="shared" si="39"/>
        <v>6.55021107231057</v>
      </c>
      <c r="H445">
        <f t="shared" si="40"/>
        <v>280.99999999999955</v>
      </c>
    </row>
    <row r="446" spans="1:8" x14ac:dyDescent="0.25">
      <c r="A446">
        <f t="shared" si="41"/>
        <v>110.75</v>
      </c>
      <c r="B446">
        <f>MIN((F445-$K$5*B444+$K$6*B445)/$K$7,2*$K$1*Gearing!$A$7+B444)</f>
        <v>10572.946222696643</v>
      </c>
      <c r="C446">
        <f t="shared" si="42"/>
        <v>125.61823999999979</v>
      </c>
      <c r="D446">
        <f t="shared" si="43"/>
        <v>3.9208318019518629E-2</v>
      </c>
      <c r="E446">
        <f>MIN(VLOOKUP(C445,Gearing!$A$2:$F$7,2,TRUE)+1,5)</f>
        <v>5</v>
      </c>
      <c r="F446">
        <f>Misc!$B$4*Misc!$B$5*VLOOKUP(E446,Gearing!$B$2:$F$7,5,FALSE)/Misc!$B$2</f>
        <v>3601.903197661552</v>
      </c>
      <c r="G446">
        <f t="shared" si="39"/>
        <v>6.5697241998582294</v>
      </c>
      <c r="H446">
        <f t="shared" si="40"/>
        <v>280.99999999999955</v>
      </c>
    </row>
    <row r="447" spans="1:8" x14ac:dyDescent="0.25">
      <c r="A447">
        <f t="shared" si="41"/>
        <v>111</v>
      </c>
      <c r="B447">
        <f>MIN((F446-$K$5*B445+$K$6*B446)/$K$7,2*$K$1*Gearing!$A$7+B445)</f>
        <v>10604.352007956581</v>
      </c>
      <c r="C447">
        <f t="shared" si="42"/>
        <v>125.61823999999979</v>
      </c>
      <c r="D447">
        <f t="shared" si="43"/>
        <v>-3.9208318019518629E-2</v>
      </c>
      <c r="E447">
        <f>MIN(VLOOKUP(C446,Gearing!$A$2:$F$7,2,TRUE)+1,5)</f>
        <v>5</v>
      </c>
      <c r="F447">
        <f>Misc!$B$4*Misc!$B$5*VLOOKUP(E447,Gearing!$B$2:$F$7,5,FALSE)/Misc!$B$2</f>
        <v>3601.903197661552</v>
      </c>
      <c r="G447">
        <f t="shared" si="39"/>
        <v>6.5892388500883472</v>
      </c>
      <c r="H447">
        <f t="shared" si="40"/>
        <v>280.99999999999955</v>
      </c>
    </row>
    <row r="448" spans="1:8" x14ac:dyDescent="0.25">
      <c r="A448">
        <f t="shared" si="41"/>
        <v>111.25</v>
      </c>
      <c r="B448">
        <f>MIN((F447-$K$5*B446+$K$6*B447)/$K$7,2*$K$1*Gearing!$A$7+B446)</f>
        <v>10635.755342696642</v>
      </c>
      <c r="C448">
        <f t="shared" si="42"/>
        <v>125.61823999999979</v>
      </c>
      <c r="D448">
        <f t="shared" si="43"/>
        <v>3.9208318019518629E-2</v>
      </c>
      <c r="E448">
        <f>MIN(VLOOKUP(C447,Gearing!$A$2:$F$7,2,TRUE)+1,5)</f>
        <v>5</v>
      </c>
      <c r="F448">
        <f>Misc!$B$4*Misc!$B$5*VLOOKUP(E448,Gearing!$B$2:$F$7,5,FALSE)/Misc!$B$2</f>
        <v>3601.903197661552</v>
      </c>
      <c r="G448">
        <f t="shared" si="39"/>
        <v>6.6087519776360075</v>
      </c>
      <c r="H448">
        <f t="shared" si="40"/>
        <v>280.99999999999955</v>
      </c>
    </row>
    <row r="449" spans="1:8" x14ac:dyDescent="0.25">
      <c r="A449">
        <f t="shared" si="41"/>
        <v>111.5</v>
      </c>
      <c r="B449">
        <f>MIN((F448-$K$5*B447+$K$6*B448)/$K$7,2*$K$1*Gearing!$A$7+B447)</f>
        <v>10667.16112795658</v>
      </c>
      <c r="C449">
        <f t="shared" si="42"/>
        <v>125.61823999999979</v>
      </c>
      <c r="D449">
        <f t="shared" si="43"/>
        <v>-3.9208318019518629E-2</v>
      </c>
      <c r="E449">
        <f>MIN(VLOOKUP(C448,Gearing!$A$2:$F$7,2,TRUE)+1,5)</f>
        <v>5</v>
      </c>
      <c r="F449">
        <f>Misc!$B$4*Misc!$B$5*VLOOKUP(E449,Gearing!$B$2:$F$7,5,FALSE)/Misc!$B$2</f>
        <v>3601.903197661552</v>
      </c>
      <c r="G449">
        <f t="shared" si="39"/>
        <v>6.6282666278661244</v>
      </c>
      <c r="H449">
        <f t="shared" si="40"/>
        <v>280.99999999999955</v>
      </c>
    </row>
    <row r="450" spans="1:8" x14ac:dyDescent="0.25">
      <c r="A450">
        <f t="shared" si="41"/>
        <v>111.75</v>
      </c>
      <c r="B450">
        <f>MIN((F449-$K$5*B448+$K$6*B449)/$K$7,2*$K$1*Gearing!$A$7+B448)</f>
        <v>10698.564462696642</v>
      </c>
      <c r="C450">
        <f t="shared" si="42"/>
        <v>125.61823999999979</v>
      </c>
      <c r="D450">
        <f t="shared" si="43"/>
        <v>3.9208318019518629E-2</v>
      </c>
      <c r="E450">
        <f>MIN(VLOOKUP(C449,Gearing!$A$2:$F$7,2,TRUE)+1,5)</f>
        <v>5</v>
      </c>
      <c r="F450">
        <f>Misc!$B$4*Misc!$B$5*VLOOKUP(E450,Gearing!$B$2:$F$7,5,FALSE)/Misc!$B$2</f>
        <v>3601.903197661552</v>
      </c>
      <c r="G450">
        <f t="shared" si="39"/>
        <v>6.6477797554137847</v>
      </c>
      <c r="H450">
        <f t="shared" si="40"/>
        <v>280.99999999999955</v>
      </c>
    </row>
    <row r="451" spans="1:8" x14ac:dyDescent="0.25">
      <c r="A451">
        <f t="shared" si="41"/>
        <v>112</v>
      </c>
      <c r="B451">
        <f>MIN((F450-$K$5*B449+$K$6*B450)/$K$7,2*$K$1*Gearing!$A$7+B449)</f>
        <v>10729.97024795658</v>
      </c>
      <c r="C451">
        <f t="shared" si="42"/>
        <v>125.61823999999979</v>
      </c>
      <c r="D451">
        <f t="shared" si="43"/>
        <v>-3.9208318019518629E-2</v>
      </c>
      <c r="E451">
        <f>MIN(VLOOKUP(C450,Gearing!$A$2:$F$7,2,TRUE)+1,5)</f>
        <v>5</v>
      </c>
      <c r="F451">
        <f>Misc!$B$4*Misc!$B$5*VLOOKUP(E451,Gearing!$B$2:$F$7,5,FALSE)/Misc!$B$2</f>
        <v>3601.903197661552</v>
      </c>
      <c r="G451">
        <f t="shared" ref="G451:G483" si="44">CONVERT(B451,$B$1,$G$1)</f>
        <v>6.6672944056439016</v>
      </c>
      <c r="H451">
        <f t="shared" ref="H451:H483" si="45">CONVERT(C451,$C$1,$H$1)</f>
        <v>280.99999999999955</v>
      </c>
    </row>
    <row r="452" spans="1:8" x14ac:dyDescent="0.25">
      <c r="A452">
        <f t="shared" si="41"/>
        <v>112.25</v>
      </c>
      <c r="B452">
        <f>MIN((F451-$K$5*B450+$K$6*B451)/$K$7,2*$K$1*Gearing!$A$7+B450)</f>
        <v>10761.373582696642</v>
      </c>
      <c r="C452">
        <f t="shared" si="42"/>
        <v>125.61823999999979</v>
      </c>
      <c r="D452">
        <f t="shared" si="43"/>
        <v>3.9208318019518629E-2</v>
      </c>
      <c r="E452">
        <f>MIN(VLOOKUP(C451,Gearing!$A$2:$F$7,2,TRUE)+1,5)</f>
        <v>5</v>
      </c>
      <c r="F452">
        <f>Misc!$B$4*Misc!$B$5*VLOOKUP(E452,Gearing!$B$2:$F$7,5,FALSE)/Misc!$B$2</f>
        <v>3601.903197661552</v>
      </c>
      <c r="G452">
        <f t="shared" si="44"/>
        <v>6.6868075331915628</v>
      </c>
      <c r="H452">
        <f t="shared" si="45"/>
        <v>280.99999999999955</v>
      </c>
    </row>
    <row r="453" spans="1:8" x14ac:dyDescent="0.25">
      <c r="A453">
        <f t="shared" si="41"/>
        <v>112.5</v>
      </c>
      <c r="B453">
        <f>MIN((F452-$K$5*B451+$K$6*B452)/$K$7,2*$K$1*Gearing!$A$7+B451)</f>
        <v>10792.77936795658</v>
      </c>
      <c r="C453">
        <f t="shared" si="42"/>
        <v>125.61823999999979</v>
      </c>
      <c r="D453">
        <f t="shared" si="43"/>
        <v>-3.9208318019518629E-2</v>
      </c>
      <c r="E453">
        <f>MIN(VLOOKUP(C452,Gearing!$A$2:$F$7,2,TRUE)+1,5)</f>
        <v>5</v>
      </c>
      <c r="F453">
        <f>Misc!$B$4*Misc!$B$5*VLOOKUP(E453,Gearing!$B$2:$F$7,5,FALSE)/Misc!$B$2</f>
        <v>3601.903197661552</v>
      </c>
      <c r="G453">
        <f t="shared" si="44"/>
        <v>6.7063221834216797</v>
      </c>
      <c r="H453">
        <f t="shared" si="45"/>
        <v>280.99999999999955</v>
      </c>
    </row>
    <row r="454" spans="1:8" x14ac:dyDescent="0.25">
      <c r="A454">
        <f t="shared" si="41"/>
        <v>112.75</v>
      </c>
      <c r="B454">
        <f>MIN((F453-$K$5*B452+$K$6*B453)/$K$7,2*$K$1*Gearing!$A$7+B452)</f>
        <v>10824.182702696642</v>
      </c>
      <c r="C454">
        <f t="shared" si="42"/>
        <v>125.61823999999979</v>
      </c>
      <c r="D454">
        <f t="shared" si="43"/>
        <v>3.9208318019518629E-2</v>
      </c>
      <c r="E454">
        <f>MIN(VLOOKUP(C453,Gearing!$A$2:$F$7,2,TRUE)+1,5)</f>
        <v>5</v>
      </c>
      <c r="F454">
        <f>Misc!$B$4*Misc!$B$5*VLOOKUP(E454,Gearing!$B$2:$F$7,5,FALSE)/Misc!$B$2</f>
        <v>3601.903197661552</v>
      </c>
      <c r="G454">
        <f t="shared" si="44"/>
        <v>6.7258353109693401</v>
      </c>
      <c r="H454">
        <f t="shared" si="45"/>
        <v>280.99999999999955</v>
      </c>
    </row>
    <row r="455" spans="1:8" x14ac:dyDescent="0.25">
      <c r="A455">
        <f t="shared" si="41"/>
        <v>113</v>
      </c>
      <c r="B455">
        <f>MIN((F454-$K$5*B453+$K$6*B454)/$K$7,2*$K$1*Gearing!$A$7+B453)</f>
        <v>10855.58848795658</v>
      </c>
      <c r="C455">
        <f t="shared" si="42"/>
        <v>125.61823999999979</v>
      </c>
      <c r="D455">
        <f t="shared" si="43"/>
        <v>-3.9208318019518629E-2</v>
      </c>
      <c r="E455">
        <f>MIN(VLOOKUP(C454,Gearing!$A$2:$F$7,2,TRUE)+1,5)</f>
        <v>5</v>
      </c>
      <c r="F455">
        <f>Misc!$B$4*Misc!$B$5*VLOOKUP(E455,Gearing!$B$2:$F$7,5,FALSE)/Misc!$B$2</f>
        <v>3601.903197661552</v>
      </c>
      <c r="G455">
        <f t="shared" si="44"/>
        <v>6.7453499611994578</v>
      </c>
      <c r="H455">
        <f t="shared" si="45"/>
        <v>280.99999999999955</v>
      </c>
    </row>
    <row r="456" spans="1:8" x14ac:dyDescent="0.25">
      <c r="A456">
        <f t="shared" si="41"/>
        <v>113.25</v>
      </c>
      <c r="B456">
        <f>MIN((F455-$K$5*B454+$K$6*B455)/$K$7,2*$K$1*Gearing!$A$7+B454)</f>
        <v>10886.991822696642</v>
      </c>
      <c r="C456">
        <f t="shared" si="42"/>
        <v>125.61823999999979</v>
      </c>
      <c r="D456">
        <f t="shared" si="43"/>
        <v>3.9208318019518629E-2</v>
      </c>
      <c r="E456">
        <f>MIN(VLOOKUP(C455,Gearing!$A$2:$F$7,2,TRUE)+1,5)</f>
        <v>5</v>
      </c>
      <c r="F456">
        <f>Misc!$B$4*Misc!$B$5*VLOOKUP(E456,Gearing!$B$2:$F$7,5,FALSE)/Misc!$B$2</f>
        <v>3601.903197661552</v>
      </c>
      <c r="G456">
        <f t="shared" si="44"/>
        <v>6.7648630887471182</v>
      </c>
      <c r="H456">
        <f t="shared" si="45"/>
        <v>280.99999999999955</v>
      </c>
    </row>
    <row r="457" spans="1:8" x14ac:dyDescent="0.25">
      <c r="A457">
        <f t="shared" si="41"/>
        <v>113.5</v>
      </c>
      <c r="B457">
        <f>MIN((F456-$K$5*B455+$K$6*B456)/$K$7,2*$K$1*Gearing!$A$7+B455)</f>
        <v>10918.39760795658</v>
      </c>
      <c r="C457">
        <f t="shared" si="42"/>
        <v>125.61823999999979</v>
      </c>
      <c r="D457">
        <f t="shared" si="43"/>
        <v>-3.9208318019518629E-2</v>
      </c>
      <c r="E457">
        <f>MIN(VLOOKUP(C456,Gearing!$A$2:$F$7,2,TRUE)+1,5)</f>
        <v>5</v>
      </c>
      <c r="F457">
        <f>Misc!$B$4*Misc!$B$5*VLOOKUP(E457,Gearing!$B$2:$F$7,5,FALSE)/Misc!$B$2</f>
        <v>3601.903197661552</v>
      </c>
      <c r="G457">
        <f t="shared" si="44"/>
        <v>6.7843777389772351</v>
      </c>
      <c r="H457">
        <f t="shared" si="45"/>
        <v>280.99999999999955</v>
      </c>
    </row>
    <row r="458" spans="1:8" x14ac:dyDescent="0.25">
      <c r="A458">
        <f t="shared" si="41"/>
        <v>113.75</v>
      </c>
      <c r="B458">
        <f>MIN((F457-$K$5*B456+$K$6*B457)/$K$7,2*$K$1*Gearing!$A$7+B456)</f>
        <v>10949.800942696642</v>
      </c>
      <c r="C458">
        <f t="shared" si="42"/>
        <v>125.61823999999979</v>
      </c>
      <c r="D458">
        <f t="shared" si="43"/>
        <v>3.9208318019518629E-2</v>
      </c>
      <c r="E458">
        <f>MIN(VLOOKUP(C457,Gearing!$A$2:$F$7,2,TRUE)+1,5)</f>
        <v>5</v>
      </c>
      <c r="F458">
        <f>Misc!$B$4*Misc!$B$5*VLOOKUP(E458,Gearing!$B$2:$F$7,5,FALSE)/Misc!$B$2</f>
        <v>3601.903197661552</v>
      </c>
      <c r="G458">
        <f t="shared" si="44"/>
        <v>6.8038908665248963</v>
      </c>
      <c r="H458">
        <f t="shared" si="45"/>
        <v>280.99999999999955</v>
      </c>
    </row>
    <row r="459" spans="1:8" x14ac:dyDescent="0.25">
      <c r="A459">
        <f t="shared" si="41"/>
        <v>114</v>
      </c>
      <c r="B459">
        <f>MIN((F458-$K$5*B457+$K$6*B458)/$K$7,2*$K$1*Gearing!$A$7+B457)</f>
        <v>10981.20672795658</v>
      </c>
      <c r="C459">
        <f t="shared" si="42"/>
        <v>125.61823999999979</v>
      </c>
      <c r="D459">
        <f t="shared" si="43"/>
        <v>-3.9208318019518629E-2</v>
      </c>
      <c r="E459">
        <f>MIN(VLOOKUP(C458,Gearing!$A$2:$F$7,2,TRUE)+1,5)</f>
        <v>5</v>
      </c>
      <c r="F459">
        <f>Misc!$B$4*Misc!$B$5*VLOOKUP(E459,Gearing!$B$2:$F$7,5,FALSE)/Misc!$B$2</f>
        <v>3601.903197661552</v>
      </c>
      <c r="G459">
        <f t="shared" si="44"/>
        <v>6.8234055167550132</v>
      </c>
      <c r="H459">
        <f t="shared" si="45"/>
        <v>280.99999999999955</v>
      </c>
    </row>
    <row r="460" spans="1:8" x14ac:dyDescent="0.25">
      <c r="A460">
        <f t="shared" si="41"/>
        <v>114.25</v>
      </c>
      <c r="B460">
        <f>MIN((F459-$K$5*B458+$K$6*B459)/$K$7,2*$K$1*Gearing!$A$7+B458)</f>
        <v>11012.610062696642</v>
      </c>
      <c r="C460">
        <f t="shared" si="42"/>
        <v>125.61823999999979</v>
      </c>
      <c r="D460">
        <f t="shared" si="43"/>
        <v>3.9208318019518629E-2</v>
      </c>
      <c r="E460">
        <f>MIN(VLOOKUP(C459,Gearing!$A$2:$F$7,2,TRUE)+1,5)</f>
        <v>5</v>
      </c>
      <c r="F460">
        <f>Misc!$B$4*Misc!$B$5*VLOOKUP(E460,Gearing!$B$2:$F$7,5,FALSE)/Misc!$B$2</f>
        <v>3601.903197661552</v>
      </c>
      <c r="G460">
        <f t="shared" si="44"/>
        <v>6.8429186443026735</v>
      </c>
      <c r="H460">
        <f t="shared" si="45"/>
        <v>280.99999999999955</v>
      </c>
    </row>
    <row r="461" spans="1:8" x14ac:dyDescent="0.25">
      <c r="A461">
        <f t="shared" si="41"/>
        <v>114.5</v>
      </c>
      <c r="B461">
        <f>MIN((F460-$K$5*B459+$K$6*B460)/$K$7,2*$K$1*Gearing!$A$7+B459)</f>
        <v>11044.01584795658</v>
      </c>
      <c r="C461">
        <f t="shared" si="42"/>
        <v>125.61823999999979</v>
      </c>
      <c r="D461">
        <f t="shared" si="43"/>
        <v>-3.9208318019518629E-2</v>
      </c>
      <c r="E461">
        <f>MIN(VLOOKUP(C460,Gearing!$A$2:$F$7,2,TRUE)+1,5)</f>
        <v>5</v>
      </c>
      <c r="F461">
        <f>Misc!$B$4*Misc!$B$5*VLOOKUP(E461,Gearing!$B$2:$F$7,5,FALSE)/Misc!$B$2</f>
        <v>3601.903197661552</v>
      </c>
      <c r="G461">
        <f t="shared" si="44"/>
        <v>6.8624332945327904</v>
      </c>
      <c r="H461">
        <f t="shared" si="45"/>
        <v>280.99999999999955</v>
      </c>
    </row>
    <row r="462" spans="1:8" x14ac:dyDescent="0.25">
      <c r="A462">
        <f t="shared" si="41"/>
        <v>114.75</v>
      </c>
      <c r="B462">
        <f>MIN((F461-$K$5*B460+$K$6*B461)/$K$7,2*$K$1*Gearing!$A$7+B460)</f>
        <v>11075.419182696642</v>
      </c>
      <c r="C462">
        <f t="shared" si="42"/>
        <v>125.61823999999979</v>
      </c>
      <c r="D462">
        <f t="shared" si="43"/>
        <v>3.9208318019518629E-2</v>
      </c>
      <c r="E462">
        <f>MIN(VLOOKUP(C461,Gearing!$A$2:$F$7,2,TRUE)+1,5)</f>
        <v>5</v>
      </c>
      <c r="F462">
        <f>Misc!$B$4*Misc!$B$5*VLOOKUP(E462,Gearing!$B$2:$F$7,5,FALSE)/Misc!$B$2</f>
        <v>3601.903197661552</v>
      </c>
      <c r="G462">
        <f t="shared" si="44"/>
        <v>6.8819464220804516</v>
      </c>
      <c r="H462">
        <f t="shared" si="45"/>
        <v>280.99999999999955</v>
      </c>
    </row>
    <row r="463" spans="1:8" x14ac:dyDescent="0.25">
      <c r="A463">
        <f t="shared" si="41"/>
        <v>115</v>
      </c>
      <c r="B463">
        <f>MIN((F462-$K$5*B461+$K$6*B462)/$K$7,2*$K$1*Gearing!$A$7+B461)</f>
        <v>11106.82496795658</v>
      </c>
      <c r="C463">
        <f t="shared" si="42"/>
        <v>125.61823999999979</v>
      </c>
      <c r="D463">
        <f t="shared" si="43"/>
        <v>-3.9208318019518629E-2</v>
      </c>
      <c r="E463">
        <f>MIN(VLOOKUP(C462,Gearing!$A$2:$F$7,2,TRUE)+1,5)</f>
        <v>5</v>
      </c>
      <c r="F463">
        <f>Misc!$B$4*Misc!$B$5*VLOOKUP(E463,Gearing!$B$2:$F$7,5,FALSE)/Misc!$B$2</f>
        <v>3601.903197661552</v>
      </c>
      <c r="G463">
        <f t="shared" si="44"/>
        <v>6.9014610723105685</v>
      </c>
      <c r="H463">
        <f t="shared" si="45"/>
        <v>280.99999999999955</v>
      </c>
    </row>
    <row r="464" spans="1:8" x14ac:dyDescent="0.25">
      <c r="A464">
        <f t="shared" si="41"/>
        <v>115.25</v>
      </c>
      <c r="B464">
        <f>MIN((F463-$K$5*B462+$K$6*B463)/$K$7,2*$K$1*Gearing!$A$7+B462)</f>
        <v>11138.228302696642</v>
      </c>
      <c r="C464">
        <f t="shared" si="42"/>
        <v>125.61823999999979</v>
      </c>
      <c r="D464">
        <f t="shared" si="43"/>
        <v>3.9208318019518629E-2</v>
      </c>
      <c r="E464">
        <f>MIN(VLOOKUP(C463,Gearing!$A$2:$F$7,2,TRUE)+1,5)</f>
        <v>5</v>
      </c>
      <c r="F464">
        <f>Misc!$B$4*Misc!$B$5*VLOOKUP(E464,Gearing!$B$2:$F$7,5,FALSE)/Misc!$B$2</f>
        <v>3601.903197661552</v>
      </c>
      <c r="G464">
        <f t="shared" si="44"/>
        <v>6.9209741998582297</v>
      </c>
      <c r="H464">
        <f t="shared" si="45"/>
        <v>280.99999999999955</v>
      </c>
    </row>
    <row r="465" spans="1:8" x14ac:dyDescent="0.25">
      <c r="A465">
        <f t="shared" si="41"/>
        <v>115.5</v>
      </c>
      <c r="B465">
        <f>MIN((F464-$K$5*B463+$K$6*B464)/$K$7,2*$K$1*Gearing!$A$7+B463)</f>
        <v>11169.63408795658</v>
      </c>
      <c r="C465">
        <f t="shared" si="42"/>
        <v>125.61823999999979</v>
      </c>
      <c r="D465">
        <f t="shared" si="43"/>
        <v>-3.9208318019518629E-2</v>
      </c>
      <c r="E465">
        <f>MIN(VLOOKUP(C464,Gearing!$A$2:$F$7,2,TRUE)+1,5)</f>
        <v>5</v>
      </c>
      <c r="F465">
        <f>Misc!$B$4*Misc!$B$5*VLOOKUP(E465,Gearing!$B$2:$F$7,5,FALSE)/Misc!$B$2</f>
        <v>3601.903197661552</v>
      </c>
      <c r="G465">
        <f t="shared" si="44"/>
        <v>6.9404888500883466</v>
      </c>
      <c r="H465">
        <f t="shared" si="45"/>
        <v>280.99999999999955</v>
      </c>
    </row>
    <row r="466" spans="1:8" x14ac:dyDescent="0.25">
      <c r="A466">
        <f t="shared" si="41"/>
        <v>115.75</v>
      </c>
      <c r="B466">
        <f>MIN((F465-$K$5*B464+$K$6*B465)/$K$7,2*$K$1*Gearing!$A$7+B464)</f>
        <v>11201.037422696641</v>
      </c>
      <c r="C466">
        <f t="shared" si="42"/>
        <v>125.61823999999979</v>
      </c>
      <c r="D466">
        <f t="shared" si="43"/>
        <v>3.9208318019518629E-2</v>
      </c>
      <c r="E466">
        <f>MIN(VLOOKUP(C465,Gearing!$A$2:$F$7,2,TRUE)+1,5)</f>
        <v>5</v>
      </c>
      <c r="F466">
        <f>Misc!$B$4*Misc!$B$5*VLOOKUP(E466,Gearing!$B$2:$F$7,5,FALSE)/Misc!$B$2</f>
        <v>3601.903197661552</v>
      </c>
      <c r="G466">
        <f t="shared" si="44"/>
        <v>6.9600019776360069</v>
      </c>
      <c r="H466">
        <f t="shared" si="45"/>
        <v>280.99999999999955</v>
      </c>
    </row>
    <row r="467" spans="1:8" x14ac:dyDescent="0.25">
      <c r="A467">
        <f t="shared" si="41"/>
        <v>116</v>
      </c>
      <c r="B467">
        <f>MIN((F466-$K$5*B465+$K$6*B466)/$K$7,2*$K$1*Gearing!$A$7+B465)</f>
        <v>11232.443207956579</v>
      </c>
      <c r="C467">
        <f t="shared" si="42"/>
        <v>125.61823999999979</v>
      </c>
      <c r="D467">
        <f t="shared" si="43"/>
        <v>-3.9208318019518629E-2</v>
      </c>
      <c r="E467">
        <f>MIN(VLOOKUP(C466,Gearing!$A$2:$F$7,2,TRUE)+1,5)</f>
        <v>5</v>
      </c>
      <c r="F467">
        <f>Misc!$B$4*Misc!$B$5*VLOOKUP(E467,Gearing!$B$2:$F$7,5,FALSE)/Misc!$B$2</f>
        <v>3601.903197661552</v>
      </c>
      <c r="G467">
        <f t="shared" si="44"/>
        <v>6.9795166278661238</v>
      </c>
      <c r="H467">
        <f t="shared" si="45"/>
        <v>280.99999999999955</v>
      </c>
    </row>
    <row r="468" spans="1:8" x14ac:dyDescent="0.25">
      <c r="A468">
        <f t="shared" si="41"/>
        <v>116.25</v>
      </c>
      <c r="B468">
        <f>MIN((F467-$K$5*B466+$K$6*B467)/$K$7,2*$K$1*Gearing!$A$7+B466)</f>
        <v>11263.846542696641</v>
      </c>
      <c r="C468">
        <f t="shared" si="42"/>
        <v>125.61823999999979</v>
      </c>
      <c r="D468">
        <f t="shared" si="43"/>
        <v>3.9208318019518629E-2</v>
      </c>
      <c r="E468">
        <f>MIN(VLOOKUP(C467,Gearing!$A$2:$F$7,2,TRUE)+1,5)</f>
        <v>5</v>
      </c>
      <c r="F468">
        <f>Misc!$B$4*Misc!$B$5*VLOOKUP(E468,Gearing!$B$2:$F$7,5,FALSE)/Misc!$B$2</f>
        <v>3601.903197661552</v>
      </c>
      <c r="G468">
        <f t="shared" si="44"/>
        <v>6.9990297554137841</v>
      </c>
      <c r="H468">
        <f t="shared" si="45"/>
        <v>280.99999999999955</v>
      </c>
    </row>
    <row r="469" spans="1:8" x14ac:dyDescent="0.25">
      <c r="A469">
        <f t="shared" si="41"/>
        <v>116.5</v>
      </c>
      <c r="B469">
        <f>MIN((F468-$K$5*B467+$K$6*B468)/$K$7,2*$K$1*Gearing!$A$7+B467)</f>
        <v>11295.252327956579</v>
      </c>
      <c r="C469">
        <f t="shared" si="42"/>
        <v>125.61823999999979</v>
      </c>
      <c r="D469">
        <f t="shared" si="43"/>
        <v>-3.9208318019518629E-2</v>
      </c>
      <c r="E469">
        <f>MIN(VLOOKUP(C468,Gearing!$A$2:$F$7,2,TRUE)+1,5)</f>
        <v>5</v>
      </c>
      <c r="F469">
        <f>Misc!$B$4*Misc!$B$5*VLOOKUP(E469,Gearing!$B$2:$F$7,5,FALSE)/Misc!$B$2</f>
        <v>3601.903197661552</v>
      </c>
      <c r="G469">
        <f t="shared" si="44"/>
        <v>7.0185444056439019</v>
      </c>
      <c r="H469">
        <f t="shared" si="45"/>
        <v>280.99999999999955</v>
      </c>
    </row>
    <row r="470" spans="1:8" x14ac:dyDescent="0.25">
      <c r="A470">
        <f t="shared" si="41"/>
        <v>116.75</v>
      </c>
      <c r="B470">
        <f>MIN((F469-$K$5*B468+$K$6*B469)/$K$7,2*$K$1*Gearing!$A$7+B468)</f>
        <v>11326.655662696641</v>
      </c>
      <c r="C470">
        <f>(B471-B469)/2/$K$1</f>
        <v>125.61823999999979</v>
      </c>
      <c r="D470">
        <f t="shared" si="43"/>
        <v>3.9208318019518629E-2</v>
      </c>
      <c r="E470">
        <f>MIN(VLOOKUP(C469,Gearing!$A$2:$F$7,2,TRUE)+1,5)</f>
        <v>5</v>
      </c>
      <c r="F470">
        <f>Misc!$B$4*Misc!$B$5*VLOOKUP(E470,Gearing!$B$2:$F$7,5,FALSE)/Misc!$B$2</f>
        <v>3601.903197661552</v>
      </c>
      <c r="G470">
        <f t="shared" si="44"/>
        <v>7.0380575331915614</v>
      </c>
      <c r="H470">
        <f t="shared" si="45"/>
        <v>280.99999999999955</v>
      </c>
    </row>
    <row r="471" spans="1:8" x14ac:dyDescent="0.25">
      <c r="A471">
        <f t="shared" si="41"/>
        <v>117</v>
      </c>
      <c r="B471">
        <f>MIN((F470-$K$5*B469+$K$6*B470)/$K$7,2*$K$1*Gearing!$A$7+B469)</f>
        <v>11358.061447956579</v>
      </c>
      <c r="C471">
        <f t="shared" ref="C471:C534" si="46">(B472-B470)/2/$K$1</f>
        <v>125.61823999999979</v>
      </c>
      <c r="D471">
        <f t="shared" si="43"/>
        <v>-3.9208318019518629E-2</v>
      </c>
      <c r="E471">
        <f>MIN(VLOOKUP(C470,Gearing!$A$2:$F$7,2,TRUE)+1,5)</f>
        <v>5</v>
      </c>
      <c r="F471">
        <f>Misc!$B$4*Misc!$B$5*VLOOKUP(E471,Gearing!$B$2:$F$7,5,FALSE)/Misc!$B$2</f>
        <v>3601.903197661552</v>
      </c>
      <c r="G471">
        <f t="shared" si="44"/>
        <v>7.05757218342168</v>
      </c>
      <c r="H471">
        <f t="shared" si="45"/>
        <v>280.99999999999955</v>
      </c>
    </row>
    <row r="472" spans="1:8" x14ac:dyDescent="0.25">
      <c r="A472">
        <f t="shared" si="41"/>
        <v>117.25</v>
      </c>
      <c r="B472">
        <f>MIN((F471-$K$5*B470+$K$6*B471)/$K$7,2*$K$1*Gearing!$A$7+B470)</f>
        <v>11389.464782696641</v>
      </c>
      <c r="C472">
        <f t="shared" si="46"/>
        <v>125.61823999999979</v>
      </c>
      <c r="D472">
        <f t="shared" si="43"/>
        <v>3.9208318019518629E-2</v>
      </c>
      <c r="E472">
        <f>MIN(VLOOKUP(C471,Gearing!$A$2:$F$7,2,TRUE)+1,5)</f>
        <v>5</v>
      </c>
      <c r="F472">
        <f>Misc!$B$4*Misc!$B$5*VLOOKUP(E472,Gearing!$B$2:$F$7,5,FALSE)/Misc!$B$2</f>
        <v>3601.903197661552</v>
      </c>
      <c r="G472">
        <f t="shared" si="44"/>
        <v>7.0770853109693395</v>
      </c>
      <c r="H472">
        <f t="shared" si="45"/>
        <v>280.99999999999955</v>
      </c>
    </row>
    <row r="473" spans="1:8" x14ac:dyDescent="0.25">
      <c r="A473">
        <f t="shared" si="41"/>
        <v>117.5</v>
      </c>
      <c r="B473">
        <f>MIN((F472-$K$5*B471+$K$6*B472)/$K$7,2*$K$1*Gearing!$A$7+B471)</f>
        <v>11420.870567956579</v>
      </c>
      <c r="C473">
        <f t="shared" si="46"/>
        <v>125.61823999999979</v>
      </c>
      <c r="D473">
        <f t="shared" si="43"/>
        <v>-3.9208318019518629E-2</v>
      </c>
      <c r="E473">
        <f>MIN(VLOOKUP(C472,Gearing!$A$2:$F$7,2,TRUE)+1,5)</f>
        <v>5</v>
      </c>
      <c r="F473">
        <f>Misc!$B$4*Misc!$B$5*VLOOKUP(E473,Gearing!$B$2:$F$7,5,FALSE)/Misc!$B$2</f>
        <v>3601.903197661552</v>
      </c>
      <c r="G473">
        <f t="shared" si="44"/>
        <v>7.0965999611994572</v>
      </c>
      <c r="H473">
        <f t="shared" si="45"/>
        <v>280.99999999999955</v>
      </c>
    </row>
    <row r="474" spans="1:8" x14ac:dyDescent="0.25">
      <c r="A474">
        <f t="shared" si="41"/>
        <v>117.75</v>
      </c>
      <c r="B474">
        <f>MIN((F473-$K$5*B472+$K$6*B473)/$K$7,2*$K$1*Gearing!$A$7+B472)</f>
        <v>11452.273902696641</v>
      </c>
      <c r="C474">
        <f t="shared" si="46"/>
        <v>125.61823999999979</v>
      </c>
      <c r="D474">
        <f t="shared" si="43"/>
        <v>3.9208318019518629E-2</v>
      </c>
      <c r="E474">
        <f>MIN(VLOOKUP(C473,Gearing!$A$2:$F$7,2,TRUE)+1,5)</f>
        <v>5</v>
      </c>
      <c r="F474">
        <f>Misc!$B$4*Misc!$B$5*VLOOKUP(E474,Gearing!$B$2:$F$7,5,FALSE)/Misc!$B$2</f>
        <v>3601.903197661552</v>
      </c>
      <c r="G474">
        <f t="shared" si="44"/>
        <v>7.1161130887471176</v>
      </c>
      <c r="H474">
        <f t="shared" si="45"/>
        <v>280.99999999999955</v>
      </c>
    </row>
    <row r="475" spans="1:8" x14ac:dyDescent="0.25">
      <c r="A475">
        <f t="shared" si="41"/>
        <v>118</v>
      </c>
      <c r="B475">
        <f>MIN((F474-$K$5*B473+$K$6*B474)/$K$7,2*$K$1*Gearing!$A$7+B473)</f>
        <v>11483.679687956579</v>
      </c>
      <c r="C475">
        <f t="shared" si="46"/>
        <v>125.61823999999979</v>
      </c>
      <c r="D475">
        <f t="shared" si="43"/>
        <v>-3.9208318019518629E-2</v>
      </c>
      <c r="E475">
        <f>MIN(VLOOKUP(C474,Gearing!$A$2:$F$7,2,TRUE)+1,5)</f>
        <v>5</v>
      </c>
      <c r="F475">
        <f>Misc!$B$4*Misc!$B$5*VLOOKUP(E475,Gearing!$B$2:$F$7,5,FALSE)/Misc!$B$2</f>
        <v>3601.903197661552</v>
      </c>
      <c r="G475">
        <f t="shared" si="44"/>
        <v>7.1356277389772353</v>
      </c>
      <c r="H475">
        <f t="shared" si="45"/>
        <v>280.99999999999955</v>
      </c>
    </row>
    <row r="476" spans="1:8" x14ac:dyDescent="0.25">
      <c r="A476">
        <f t="shared" si="41"/>
        <v>118.25</v>
      </c>
      <c r="B476">
        <f>MIN((F475-$K$5*B474+$K$6*B475)/$K$7,2*$K$1*Gearing!$A$7+B474)</f>
        <v>11515.083022696641</v>
      </c>
      <c r="C476">
        <f t="shared" si="46"/>
        <v>125.61823999999979</v>
      </c>
      <c r="D476">
        <f t="shared" si="43"/>
        <v>3.9208318019518629E-2</v>
      </c>
      <c r="E476">
        <f>MIN(VLOOKUP(C475,Gearing!$A$2:$F$7,2,TRUE)+1,5)</f>
        <v>5</v>
      </c>
      <c r="F476">
        <f>Misc!$B$4*Misc!$B$5*VLOOKUP(E476,Gearing!$B$2:$F$7,5,FALSE)/Misc!$B$2</f>
        <v>3601.903197661552</v>
      </c>
      <c r="G476">
        <f t="shared" si="44"/>
        <v>7.1551408665248948</v>
      </c>
      <c r="H476">
        <f t="shared" si="45"/>
        <v>280.99999999999955</v>
      </c>
    </row>
    <row r="477" spans="1:8" x14ac:dyDescent="0.25">
      <c r="A477">
        <f t="shared" si="41"/>
        <v>118.5</v>
      </c>
      <c r="B477">
        <f>MIN((F476-$K$5*B475+$K$6*B476)/$K$7,2*$K$1*Gearing!$A$7+B475)</f>
        <v>11546.488807956579</v>
      </c>
      <c r="C477">
        <f t="shared" si="46"/>
        <v>125.61823999999979</v>
      </c>
      <c r="D477">
        <f t="shared" si="43"/>
        <v>-3.9208318019518629E-2</v>
      </c>
      <c r="E477">
        <f>MIN(VLOOKUP(C476,Gearing!$A$2:$F$7,2,TRUE)+1,5)</f>
        <v>5</v>
      </c>
      <c r="F477">
        <f>Misc!$B$4*Misc!$B$5*VLOOKUP(E477,Gearing!$B$2:$F$7,5,FALSE)/Misc!$B$2</f>
        <v>3601.903197661552</v>
      </c>
      <c r="G477">
        <f t="shared" si="44"/>
        <v>7.1746555167550135</v>
      </c>
      <c r="H477">
        <f t="shared" si="45"/>
        <v>280.99999999999955</v>
      </c>
    </row>
    <row r="478" spans="1:8" x14ac:dyDescent="0.25">
      <c r="A478">
        <f t="shared" si="41"/>
        <v>118.75</v>
      </c>
      <c r="B478">
        <f>MIN((F477-$K$5*B476+$K$6*B477)/$K$7,2*$K$1*Gearing!$A$7+B476)</f>
        <v>11577.892142696641</v>
      </c>
      <c r="C478">
        <f t="shared" si="46"/>
        <v>125.61823999999979</v>
      </c>
      <c r="D478">
        <f t="shared" si="43"/>
        <v>3.9208318019518629E-2</v>
      </c>
      <c r="E478">
        <f>MIN(VLOOKUP(C477,Gearing!$A$2:$F$7,2,TRUE)+1,5)</f>
        <v>5</v>
      </c>
      <c r="F478">
        <f>Misc!$B$4*Misc!$B$5*VLOOKUP(E478,Gearing!$B$2:$F$7,5,FALSE)/Misc!$B$2</f>
        <v>3601.903197661552</v>
      </c>
      <c r="G478">
        <f t="shared" si="44"/>
        <v>7.1941686443026729</v>
      </c>
      <c r="H478">
        <f t="shared" si="45"/>
        <v>280.99999999999955</v>
      </c>
    </row>
    <row r="479" spans="1:8" x14ac:dyDescent="0.25">
      <c r="A479">
        <f t="shared" si="41"/>
        <v>119</v>
      </c>
      <c r="B479">
        <f>MIN((F478-$K$5*B477+$K$6*B478)/$K$7,2*$K$1*Gearing!$A$7+B477)</f>
        <v>11609.297927956579</v>
      </c>
      <c r="C479">
        <f t="shared" si="46"/>
        <v>125.61823999999979</v>
      </c>
      <c r="D479">
        <f t="shared" si="43"/>
        <v>-3.9208318019518629E-2</v>
      </c>
      <c r="E479">
        <f>MIN(VLOOKUP(C478,Gearing!$A$2:$F$7,2,TRUE)+1,5)</f>
        <v>5</v>
      </c>
      <c r="F479">
        <f>Misc!$B$4*Misc!$B$5*VLOOKUP(E479,Gearing!$B$2:$F$7,5,FALSE)/Misc!$B$2</f>
        <v>3601.903197661552</v>
      </c>
      <c r="G479">
        <f t="shared" si="44"/>
        <v>7.2136832945327898</v>
      </c>
      <c r="H479">
        <f t="shared" si="45"/>
        <v>280.99999999999955</v>
      </c>
    </row>
    <row r="480" spans="1:8" x14ac:dyDescent="0.25">
      <c r="A480">
        <f t="shared" si="41"/>
        <v>119.25</v>
      </c>
      <c r="B480">
        <f>MIN((F479-$K$5*B478+$K$6*B479)/$K$7,2*$K$1*Gearing!$A$7+B478)</f>
        <v>11640.701262696641</v>
      </c>
      <c r="C480">
        <f t="shared" si="46"/>
        <v>125.61823999999979</v>
      </c>
      <c r="D480">
        <f t="shared" si="43"/>
        <v>3.9208318019518629E-2</v>
      </c>
      <c r="E480">
        <f>MIN(VLOOKUP(C479,Gearing!$A$2:$F$7,2,TRUE)+1,5)</f>
        <v>5</v>
      </c>
      <c r="F480">
        <f>Misc!$B$4*Misc!$B$5*VLOOKUP(E480,Gearing!$B$2:$F$7,5,FALSE)/Misc!$B$2</f>
        <v>3601.903197661552</v>
      </c>
      <c r="G480">
        <f t="shared" si="44"/>
        <v>7.233196422080451</v>
      </c>
      <c r="H480">
        <f t="shared" si="45"/>
        <v>280.99999999999955</v>
      </c>
    </row>
    <row r="481" spans="1:8" x14ac:dyDescent="0.25">
      <c r="A481">
        <f t="shared" si="41"/>
        <v>119.5</v>
      </c>
      <c r="B481">
        <f>MIN((F480-$K$5*B479+$K$6*B480)/$K$7,2*$K$1*Gearing!$A$7+B479)</f>
        <v>11672.107047956579</v>
      </c>
      <c r="C481">
        <f t="shared" si="46"/>
        <v>125.61823999999979</v>
      </c>
      <c r="D481">
        <f t="shared" si="43"/>
        <v>-3.9208318019518629E-2</v>
      </c>
      <c r="E481">
        <f>MIN(VLOOKUP(C480,Gearing!$A$2:$F$7,2,TRUE)+1,5)</f>
        <v>5</v>
      </c>
      <c r="F481">
        <f>Misc!$B$4*Misc!$B$5*VLOOKUP(E481,Gearing!$B$2:$F$7,5,FALSE)/Misc!$B$2</f>
        <v>3601.903197661552</v>
      </c>
      <c r="G481">
        <f t="shared" si="44"/>
        <v>7.2527110723105679</v>
      </c>
      <c r="H481">
        <f t="shared" si="45"/>
        <v>280.99999999999955</v>
      </c>
    </row>
    <row r="482" spans="1:8" x14ac:dyDescent="0.25">
      <c r="A482">
        <f t="shared" si="41"/>
        <v>119.75</v>
      </c>
      <c r="B482">
        <f>MIN((F481-$K$5*B480+$K$6*B481)/$K$7,2*$K$1*Gearing!$A$7+B480)</f>
        <v>11703.510382696641</v>
      </c>
      <c r="C482">
        <f t="shared" si="46"/>
        <v>125.61823999999979</v>
      </c>
      <c r="D482">
        <f t="shared" si="43"/>
        <v>3.9208318019518629E-2</v>
      </c>
      <c r="E482">
        <f>MIN(VLOOKUP(C481,Gearing!$A$2:$F$7,2,TRUE)+1,5)</f>
        <v>5</v>
      </c>
      <c r="F482">
        <f>Misc!$B$4*Misc!$B$5*VLOOKUP(E482,Gearing!$B$2:$F$7,5,FALSE)/Misc!$B$2</f>
        <v>3601.903197661552</v>
      </c>
      <c r="G482">
        <f t="shared" si="44"/>
        <v>7.2722241998582282</v>
      </c>
      <c r="H482">
        <f t="shared" si="45"/>
        <v>280.99999999999955</v>
      </c>
    </row>
    <row r="483" spans="1:8" x14ac:dyDescent="0.25">
      <c r="A483">
        <f t="shared" si="41"/>
        <v>120</v>
      </c>
      <c r="B483">
        <f>MIN((F482-$K$5*B481+$K$6*B482)/$K$7,2*$K$1*Gearing!$A$7+B481)</f>
        <v>11734.916167956579</v>
      </c>
      <c r="C483">
        <f t="shared" si="46"/>
        <v>125.61823999999979</v>
      </c>
      <c r="D483">
        <f t="shared" si="43"/>
        <v>-3.9208318019518629E-2</v>
      </c>
      <c r="E483">
        <f>MIN(VLOOKUP(C482,Gearing!$A$2:$F$7,2,TRUE)+1,5)</f>
        <v>5</v>
      </c>
      <c r="F483">
        <f>Misc!$B$4*Misc!$B$5*VLOOKUP(E483,Gearing!$B$2:$F$7,5,FALSE)/Misc!$B$2</f>
        <v>3601.903197661552</v>
      </c>
      <c r="G483">
        <f t="shared" si="44"/>
        <v>7.2917388500883451</v>
      </c>
      <c r="H483">
        <f t="shared" si="45"/>
        <v>280.99999999999955</v>
      </c>
    </row>
    <row r="484" spans="1:8" x14ac:dyDescent="0.25">
      <c r="A484">
        <f t="shared" ref="A484:A547" si="47">A483+$K$1</f>
        <v>120.25</v>
      </c>
      <c r="B484">
        <f>MIN((F483-$K$5*B482+$K$6*B483)/$K$7,2*$K$1*Gearing!$A$7+B482)</f>
        <v>11766.31950269664</v>
      </c>
      <c r="C484">
        <f t="shared" si="46"/>
        <v>125.61823999999979</v>
      </c>
      <c r="D484">
        <f t="shared" ref="D484:D547" si="48">(B485-2*B484+B483)/$K$1^2</f>
        <v>3.9208318019518629E-2</v>
      </c>
      <c r="E484">
        <f>MIN(VLOOKUP(C483,Gearing!$A$2:$F$7,2,TRUE)+1,5)</f>
        <v>5</v>
      </c>
      <c r="F484">
        <f>Misc!$B$4*Misc!$B$5*VLOOKUP(E484,Gearing!$B$2:$F$7,5,FALSE)/Misc!$B$2</f>
        <v>3601.903197661552</v>
      </c>
      <c r="G484">
        <f t="shared" ref="G484:G547" si="49">CONVERT(B484,$B$1,$G$1)</f>
        <v>7.3112519776360063</v>
      </c>
      <c r="H484">
        <f t="shared" ref="H484:H547" si="50">CONVERT(C484,$C$1,$H$1)</f>
        <v>280.99999999999955</v>
      </c>
    </row>
    <row r="485" spans="1:8" x14ac:dyDescent="0.25">
      <c r="A485">
        <f t="shared" si="47"/>
        <v>120.5</v>
      </c>
      <c r="B485">
        <f>MIN((F484-$K$5*B483+$K$6*B484)/$K$7,2*$K$1*Gearing!$A$7+B483)</f>
        <v>11797.725287956579</v>
      </c>
      <c r="C485">
        <f t="shared" si="46"/>
        <v>125.61823999999979</v>
      </c>
      <c r="D485">
        <f t="shared" si="48"/>
        <v>-3.9208318019518629E-2</v>
      </c>
      <c r="E485">
        <f>MIN(VLOOKUP(C484,Gearing!$A$2:$F$7,2,TRUE)+1,5)</f>
        <v>5</v>
      </c>
      <c r="F485">
        <f>Misc!$B$4*Misc!$B$5*VLOOKUP(E485,Gearing!$B$2:$F$7,5,FALSE)/Misc!$B$2</f>
        <v>3601.903197661552</v>
      </c>
      <c r="G485">
        <f t="shared" si="49"/>
        <v>7.3307666278661232</v>
      </c>
      <c r="H485">
        <f t="shared" si="50"/>
        <v>280.99999999999955</v>
      </c>
    </row>
    <row r="486" spans="1:8" x14ac:dyDescent="0.25">
      <c r="A486">
        <f t="shared" si="47"/>
        <v>120.75</v>
      </c>
      <c r="B486">
        <f>MIN((F485-$K$5*B484+$K$6*B485)/$K$7,2*$K$1*Gearing!$A$7+B484)</f>
        <v>11829.12862269664</v>
      </c>
      <c r="C486">
        <f t="shared" si="46"/>
        <v>125.61823999999979</v>
      </c>
      <c r="D486">
        <f t="shared" si="48"/>
        <v>3.9208318019518629E-2</v>
      </c>
      <c r="E486">
        <f>MIN(VLOOKUP(C485,Gearing!$A$2:$F$7,2,TRUE)+1,5)</f>
        <v>5</v>
      </c>
      <c r="F486">
        <f>Misc!$B$4*Misc!$B$5*VLOOKUP(E486,Gearing!$B$2:$F$7,5,FALSE)/Misc!$B$2</f>
        <v>3601.903197661552</v>
      </c>
      <c r="G486">
        <f t="shared" si="49"/>
        <v>7.3502797554137835</v>
      </c>
      <c r="H486">
        <f t="shared" si="50"/>
        <v>280.99999999999955</v>
      </c>
    </row>
    <row r="487" spans="1:8" x14ac:dyDescent="0.25">
      <c r="A487">
        <f t="shared" si="47"/>
        <v>121</v>
      </c>
      <c r="B487">
        <f>MIN((F486-$K$5*B485+$K$6*B486)/$K$7,2*$K$1*Gearing!$A$7+B485)</f>
        <v>11860.534407956578</v>
      </c>
      <c r="C487">
        <f t="shared" si="46"/>
        <v>125.61823999999979</v>
      </c>
      <c r="D487">
        <f t="shared" si="48"/>
        <v>-3.9208318019518629E-2</v>
      </c>
      <c r="E487">
        <f>MIN(VLOOKUP(C486,Gearing!$A$2:$F$7,2,TRUE)+1,5)</f>
        <v>5</v>
      </c>
      <c r="F487">
        <f>Misc!$B$4*Misc!$B$5*VLOOKUP(E487,Gearing!$B$2:$F$7,5,FALSE)/Misc!$B$2</f>
        <v>3601.903197661552</v>
      </c>
      <c r="G487">
        <f t="shared" si="49"/>
        <v>7.3697944056439013</v>
      </c>
      <c r="H487">
        <f t="shared" si="50"/>
        <v>280.99999999999955</v>
      </c>
    </row>
    <row r="488" spans="1:8" x14ac:dyDescent="0.25">
      <c r="A488">
        <f t="shared" si="47"/>
        <v>121.25</v>
      </c>
      <c r="B488">
        <f>MIN((F487-$K$5*B486+$K$6*B487)/$K$7,2*$K$1*Gearing!$A$7+B486)</f>
        <v>11891.93774269664</v>
      </c>
      <c r="C488">
        <f t="shared" si="46"/>
        <v>125.61823999999979</v>
      </c>
      <c r="D488">
        <f t="shared" si="48"/>
        <v>3.9208318019518629E-2</v>
      </c>
      <c r="E488">
        <f>MIN(VLOOKUP(C487,Gearing!$A$2:$F$7,2,TRUE)+1,5)</f>
        <v>5</v>
      </c>
      <c r="F488">
        <f>Misc!$B$4*Misc!$B$5*VLOOKUP(E488,Gearing!$B$2:$F$7,5,FALSE)/Misc!$B$2</f>
        <v>3601.903197661552</v>
      </c>
      <c r="G488">
        <f t="shared" si="49"/>
        <v>7.3893075331915616</v>
      </c>
      <c r="H488">
        <f t="shared" si="50"/>
        <v>280.99999999999955</v>
      </c>
    </row>
    <row r="489" spans="1:8" x14ac:dyDescent="0.25">
      <c r="A489">
        <f t="shared" si="47"/>
        <v>121.5</v>
      </c>
      <c r="B489">
        <f>MIN((F488-$K$5*B487+$K$6*B488)/$K$7,2*$K$1*Gearing!$A$7+B487)</f>
        <v>11923.343527956578</v>
      </c>
      <c r="C489">
        <f t="shared" si="46"/>
        <v>125.61823999999979</v>
      </c>
      <c r="D489">
        <f t="shared" si="48"/>
        <v>-3.9208318019518629E-2</v>
      </c>
      <c r="E489">
        <f>MIN(VLOOKUP(C488,Gearing!$A$2:$F$7,2,TRUE)+1,5)</f>
        <v>5</v>
      </c>
      <c r="F489">
        <f>Misc!$B$4*Misc!$B$5*VLOOKUP(E489,Gearing!$B$2:$F$7,5,FALSE)/Misc!$B$2</f>
        <v>3601.903197661552</v>
      </c>
      <c r="G489">
        <f t="shared" si="49"/>
        <v>7.4088221834216785</v>
      </c>
      <c r="H489">
        <f t="shared" si="50"/>
        <v>280.99999999999955</v>
      </c>
    </row>
    <row r="490" spans="1:8" x14ac:dyDescent="0.25">
      <c r="A490">
        <f t="shared" si="47"/>
        <v>121.75</v>
      </c>
      <c r="B490">
        <f>MIN((F489-$K$5*B488+$K$6*B489)/$K$7,2*$K$1*Gearing!$A$7+B488)</f>
        <v>11954.74686269664</v>
      </c>
      <c r="C490">
        <f t="shared" si="46"/>
        <v>125.61823999999979</v>
      </c>
      <c r="D490">
        <f t="shared" si="48"/>
        <v>3.9208318019518629E-2</v>
      </c>
      <c r="E490">
        <f>MIN(VLOOKUP(C489,Gearing!$A$2:$F$7,2,TRUE)+1,5)</f>
        <v>5</v>
      </c>
      <c r="F490">
        <f>Misc!$B$4*Misc!$B$5*VLOOKUP(E490,Gearing!$B$2:$F$7,5,FALSE)/Misc!$B$2</f>
        <v>3601.903197661552</v>
      </c>
      <c r="G490">
        <f t="shared" si="49"/>
        <v>7.4283353109693397</v>
      </c>
      <c r="H490">
        <f t="shared" si="50"/>
        <v>280.99999999999955</v>
      </c>
    </row>
    <row r="491" spans="1:8" x14ac:dyDescent="0.25">
      <c r="A491">
        <f t="shared" si="47"/>
        <v>122</v>
      </c>
      <c r="B491">
        <f>MIN((F490-$K$5*B489+$K$6*B490)/$K$7,2*$K$1*Gearing!$A$7+B489)</f>
        <v>11986.152647956578</v>
      </c>
      <c r="C491">
        <f t="shared" si="46"/>
        <v>125.61823999999979</v>
      </c>
      <c r="D491">
        <f t="shared" si="48"/>
        <v>-3.9208318019518629E-2</v>
      </c>
      <c r="E491">
        <f>MIN(VLOOKUP(C490,Gearing!$A$2:$F$7,2,TRUE)+1,5)</f>
        <v>5</v>
      </c>
      <c r="F491">
        <f>Misc!$B$4*Misc!$B$5*VLOOKUP(E491,Gearing!$B$2:$F$7,5,FALSE)/Misc!$B$2</f>
        <v>3601.903197661552</v>
      </c>
      <c r="G491">
        <f t="shared" si="49"/>
        <v>7.4478499611994566</v>
      </c>
      <c r="H491">
        <f t="shared" si="50"/>
        <v>280.99999999999955</v>
      </c>
    </row>
    <row r="492" spans="1:8" x14ac:dyDescent="0.25">
      <c r="A492">
        <f t="shared" si="47"/>
        <v>122.25</v>
      </c>
      <c r="B492">
        <f>MIN((F491-$K$5*B490+$K$6*B491)/$K$7,2*$K$1*Gearing!$A$7+B490)</f>
        <v>12017.55598269664</v>
      </c>
      <c r="C492">
        <f t="shared" si="46"/>
        <v>125.61823999999979</v>
      </c>
      <c r="D492">
        <f t="shared" si="48"/>
        <v>3.9208318019518629E-2</v>
      </c>
      <c r="E492">
        <f>MIN(VLOOKUP(C491,Gearing!$A$2:$F$7,2,TRUE)+1,5)</f>
        <v>5</v>
      </c>
      <c r="F492">
        <f>Misc!$B$4*Misc!$B$5*VLOOKUP(E492,Gearing!$B$2:$F$7,5,FALSE)/Misc!$B$2</f>
        <v>3601.903197661552</v>
      </c>
      <c r="G492">
        <f t="shared" si="49"/>
        <v>7.467363088747117</v>
      </c>
      <c r="H492">
        <f t="shared" si="50"/>
        <v>280.99999999999955</v>
      </c>
    </row>
    <row r="493" spans="1:8" x14ac:dyDescent="0.25">
      <c r="A493">
        <f t="shared" si="47"/>
        <v>122.5</v>
      </c>
      <c r="B493">
        <f>MIN((F492-$K$5*B491+$K$6*B492)/$K$7,2*$K$1*Gearing!$A$7+B491)</f>
        <v>12048.961767956578</v>
      </c>
      <c r="C493">
        <f t="shared" si="46"/>
        <v>125.61823999999979</v>
      </c>
      <c r="D493">
        <f t="shared" si="48"/>
        <v>-3.9208318019518629E-2</v>
      </c>
      <c r="E493">
        <f>MIN(VLOOKUP(C492,Gearing!$A$2:$F$7,2,TRUE)+1,5)</f>
        <v>5</v>
      </c>
      <c r="F493">
        <f>Misc!$B$4*Misc!$B$5*VLOOKUP(E493,Gearing!$B$2:$F$7,5,FALSE)/Misc!$B$2</f>
        <v>3601.903197661552</v>
      </c>
      <c r="G493">
        <f t="shared" si="49"/>
        <v>7.4868777389772339</v>
      </c>
      <c r="H493">
        <f t="shared" si="50"/>
        <v>280.99999999999955</v>
      </c>
    </row>
    <row r="494" spans="1:8" x14ac:dyDescent="0.25">
      <c r="A494">
        <f t="shared" si="47"/>
        <v>122.75</v>
      </c>
      <c r="B494">
        <f>MIN((F493-$K$5*B492+$K$6*B493)/$K$7,2*$K$1*Gearing!$A$7+B492)</f>
        <v>12080.36510269664</v>
      </c>
      <c r="C494">
        <f t="shared" si="46"/>
        <v>125.61823999999979</v>
      </c>
      <c r="D494">
        <f t="shared" si="48"/>
        <v>3.9208318019518629E-2</v>
      </c>
      <c r="E494">
        <f>MIN(VLOOKUP(C493,Gearing!$A$2:$F$7,2,TRUE)+1,5)</f>
        <v>5</v>
      </c>
      <c r="F494">
        <f>Misc!$B$4*Misc!$B$5*VLOOKUP(E494,Gearing!$B$2:$F$7,5,FALSE)/Misc!$B$2</f>
        <v>3601.903197661552</v>
      </c>
      <c r="G494">
        <f t="shared" si="49"/>
        <v>7.5063908665248951</v>
      </c>
      <c r="H494">
        <f t="shared" si="50"/>
        <v>280.99999999999955</v>
      </c>
    </row>
    <row r="495" spans="1:8" x14ac:dyDescent="0.25">
      <c r="A495">
        <f t="shared" si="47"/>
        <v>123</v>
      </c>
      <c r="B495">
        <f>MIN((F494-$K$5*B493+$K$6*B494)/$K$7,2*$K$1*Gearing!$A$7+B493)</f>
        <v>12111.770887956578</v>
      </c>
      <c r="C495">
        <f t="shared" si="46"/>
        <v>125.61823999999979</v>
      </c>
      <c r="D495">
        <f t="shared" si="48"/>
        <v>-3.9208318019518629E-2</v>
      </c>
      <c r="E495">
        <f>MIN(VLOOKUP(C494,Gearing!$A$2:$F$7,2,TRUE)+1,5)</f>
        <v>5</v>
      </c>
      <c r="F495">
        <f>Misc!$B$4*Misc!$B$5*VLOOKUP(E495,Gearing!$B$2:$F$7,5,FALSE)/Misc!$B$2</f>
        <v>3601.903197661552</v>
      </c>
      <c r="G495">
        <f t="shared" si="49"/>
        <v>7.525905516755012</v>
      </c>
      <c r="H495">
        <f t="shared" si="50"/>
        <v>280.99999999999955</v>
      </c>
    </row>
    <row r="496" spans="1:8" x14ac:dyDescent="0.25">
      <c r="A496">
        <f t="shared" si="47"/>
        <v>123.25</v>
      </c>
      <c r="B496">
        <f>MIN((F495-$K$5*B494+$K$6*B495)/$K$7,2*$K$1*Gearing!$A$7+B494)</f>
        <v>12143.17422269664</v>
      </c>
      <c r="C496">
        <f t="shared" si="46"/>
        <v>125.61823999999979</v>
      </c>
      <c r="D496">
        <f t="shared" si="48"/>
        <v>3.9208318019518629E-2</v>
      </c>
      <c r="E496">
        <f>MIN(VLOOKUP(C495,Gearing!$A$2:$F$7,2,TRUE)+1,5)</f>
        <v>5</v>
      </c>
      <c r="F496">
        <f>Misc!$B$4*Misc!$B$5*VLOOKUP(E496,Gearing!$B$2:$F$7,5,FALSE)/Misc!$B$2</f>
        <v>3601.903197661552</v>
      </c>
      <c r="G496">
        <f t="shared" si="49"/>
        <v>7.5454186443026732</v>
      </c>
      <c r="H496">
        <f t="shared" si="50"/>
        <v>280.99999999999955</v>
      </c>
    </row>
    <row r="497" spans="1:8" x14ac:dyDescent="0.25">
      <c r="A497">
        <f t="shared" si="47"/>
        <v>123.5</v>
      </c>
      <c r="B497">
        <f>MIN((F496-$K$5*B495+$K$6*B496)/$K$7,2*$K$1*Gearing!$A$7+B495)</f>
        <v>12174.580007956578</v>
      </c>
      <c r="C497">
        <f t="shared" si="46"/>
        <v>125.61823999999979</v>
      </c>
      <c r="D497">
        <f t="shared" si="48"/>
        <v>-3.9208318019518629E-2</v>
      </c>
      <c r="E497">
        <f>MIN(VLOOKUP(C496,Gearing!$A$2:$F$7,2,TRUE)+1,5)</f>
        <v>5</v>
      </c>
      <c r="F497">
        <f>Misc!$B$4*Misc!$B$5*VLOOKUP(E497,Gearing!$B$2:$F$7,5,FALSE)/Misc!$B$2</f>
        <v>3601.903197661552</v>
      </c>
      <c r="G497">
        <f t="shared" si="49"/>
        <v>7.5649332945327901</v>
      </c>
      <c r="H497">
        <f t="shared" si="50"/>
        <v>280.99999999999955</v>
      </c>
    </row>
    <row r="498" spans="1:8" x14ac:dyDescent="0.25">
      <c r="A498">
        <f t="shared" si="47"/>
        <v>123.75</v>
      </c>
      <c r="B498">
        <f>MIN((F497-$K$5*B496+$K$6*B497)/$K$7,2*$K$1*Gearing!$A$7+B496)</f>
        <v>12205.98334269664</v>
      </c>
      <c r="C498">
        <f t="shared" si="46"/>
        <v>125.61823999999979</v>
      </c>
      <c r="D498">
        <f t="shared" si="48"/>
        <v>3.9208318019518629E-2</v>
      </c>
      <c r="E498">
        <f>MIN(VLOOKUP(C497,Gearing!$A$2:$F$7,2,TRUE)+1,5)</f>
        <v>5</v>
      </c>
      <c r="F498">
        <f>Misc!$B$4*Misc!$B$5*VLOOKUP(E498,Gearing!$B$2:$F$7,5,FALSE)/Misc!$B$2</f>
        <v>3601.903197661552</v>
      </c>
      <c r="G498">
        <f t="shared" si="49"/>
        <v>7.5844464220804495</v>
      </c>
      <c r="H498">
        <f t="shared" si="50"/>
        <v>280.99999999999955</v>
      </c>
    </row>
    <row r="499" spans="1:8" x14ac:dyDescent="0.25">
      <c r="A499">
        <f t="shared" si="47"/>
        <v>124</v>
      </c>
      <c r="B499">
        <f>MIN((F498-$K$5*B497+$K$6*B498)/$K$7,2*$K$1*Gearing!$A$7+B497)</f>
        <v>12237.389127956578</v>
      </c>
      <c r="C499">
        <f t="shared" si="46"/>
        <v>125.61823999999979</v>
      </c>
      <c r="D499">
        <f t="shared" si="48"/>
        <v>-3.9208318019518629E-2</v>
      </c>
      <c r="E499">
        <f>MIN(VLOOKUP(C498,Gearing!$A$2:$F$7,2,TRUE)+1,5)</f>
        <v>5</v>
      </c>
      <c r="F499">
        <f>Misc!$B$4*Misc!$B$5*VLOOKUP(E499,Gearing!$B$2:$F$7,5,FALSE)/Misc!$B$2</f>
        <v>3601.903197661552</v>
      </c>
      <c r="G499">
        <f t="shared" si="49"/>
        <v>7.6039610723105673</v>
      </c>
      <c r="H499">
        <f t="shared" si="50"/>
        <v>280.99999999999955</v>
      </c>
    </row>
    <row r="500" spans="1:8" x14ac:dyDescent="0.25">
      <c r="A500">
        <f t="shared" si="47"/>
        <v>124.25</v>
      </c>
      <c r="B500">
        <f>MIN((F499-$K$5*B498+$K$6*B499)/$K$7,2*$K$1*Gearing!$A$7+B498)</f>
        <v>12268.79246269664</v>
      </c>
      <c r="C500">
        <f t="shared" si="46"/>
        <v>125.61823999999979</v>
      </c>
      <c r="D500">
        <f t="shared" si="48"/>
        <v>3.9208318019518629E-2</v>
      </c>
      <c r="E500">
        <f>MIN(VLOOKUP(C499,Gearing!$A$2:$F$7,2,TRUE)+1,5)</f>
        <v>5</v>
      </c>
      <c r="F500">
        <f>Misc!$B$4*Misc!$B$5*VLOOKUP(E500,Gearing!$B$2:$F$7,5,FALSE)/Misc!$B$2</f>
        <v>3601.903197661552</v>
      </c>
      <c r="G500">
        <f t="shared" si="49"/>
        <v>7.6234741998582276</v>
      </c>
      <c r="H500">
        <f t="shared" si="50"/>
        <v>280.99999999999955</v>
      </c>
    </row>
    <row r="501" spans="1:8" x14ac:dyDescent="0.25">
      <c r="A501">
        <f t="shared" si="47"/>
        <v>124.5</v>
      </c>
      <c r="B501">
        <f>MIN((F500-$K$5*B499+$K$6*B500)/$K$7,2*$K$1*Gearing!$A$7+B499)</f>
        <v>12300.198247956578</v>
      </c>
      <c r="C501">
        <f t="shared" si="46"/>
        <v>125.61823999999979</v>
      </c>
      <c r="D501">
        <f t="shared" si="48"/>
        <v>-3.9208318019518629E-2</v>
      </c>
      <c r="E501">
        <f>MIN(VLOOKUP(C500,Gearing!$A$2:$F$7,2,TRUE)+1,5)</f>
        <v>5</v>
      </c>
      <c r="F501">
        <f>Misc!$B$4*Misc!$B$5*VLOOKUP(E501,Gearing!$B$2:$F$7,5,FALSE)/Misc!$B$2</f>
        <v>3601.903197661552</v>
      </c>
      <c r="G501">
        <f t="shared" si="49"/>
        <v>7.6429888500883454</v>
      </c>
      <c r="H501">
        <f t="shared" si="50"/>
        <v>280.99999999999955</v>
      </c>
    </row>
    <row r="502" spans="1:8" x14ac:dyDescent="0.25">
      <c r="A502">
        <f t="shared" si="47"/>
        <v>124.75</v>
      </c>
      <c r="B502">
        <f>MIN((F501-$K$5*B500+$K$6*B501)/$K$7,2*$K$1*Gearing!$A$7+B500)</f>
        <v>12331.60158269664</v>
      </c>
      <c r="C502">
        <f t="shared" si="46"/>
        <v>125.61823999999979</v>
      </c>
      <c r="D502">
        <f t="shared" si="48"/>
        <v>3.9208318019518629E-2</v>
      </c>
      <c r="E502">
        <f>MIN(VLOOKUP(C501,Gearing!$A$2:$F$7,2,TRUE)+1,5)</f>
        <v>5</v>
      </c>
      <c r="F502">
        <f>Misc!$B$4*Misc!$B$5*VLOOKUP(E502,Gearing!$B$2:$F$7,5,FALSE)/Misc!$B$2</f>
        <v>3601.903197661552</v>
      </c>
      <c r="G502">
        <f t="shared" si="49"/>
        <v>7.6625019776360048</v>
      </c>
      <c r="H502">
        <f t="shared" si="50"/>
        <v>280.99999999999955</v>
      </c>
    </row>
    <row r="503" spans="1:8" x14ac:dyDescent="0.25">
      <c r="A503">
        <f t="shared" si="47"/>
        <v>125</v>
      </c>
      <c r="B503">
        <f>MIN((F502-$K$5*B501+$K$6*B502)/$K$7,2*$K$1*Gearing!$A$7+B501)</f>
        <v>12363.007367956578</v>
      </c>
      <c r="C503">
        <f t="shared" si="46"/>
        <v>125.61823999999979</v>
      </c>
      <c r="D503">
        <f t="shared" si="48"/>
        <v>-3.9208318019518629E-2</v>
      </c>
      <c r="E503">
        <f>MIN(VLOOKUP(C502,Gearing!$A$2:$F$7,2,TRUE)+1,5)</f>
        <v>5</v>
      </c>
      <c r="F503">
        <f>Misc!$B$4*Misc!$B$5*VLOOKUP(E503,Gearing!$B$2:$F$7,5,FALSE)/Misc!$B$2</f>
        <v>3601.903197661552</v>
      </c>
      <c r="G503">
        <f t="shared" si="49"/>
        <v>7.6820166278661235</v>
      </c>
      <c r="H503">
        <f t="shared" si="50"/>
        <v>280.99999999999955</v>
      </c>
    </row>
    <row r="504" spans="1:8" x14ac:dyDescent="0.25">
      <c r="A504">
        <f t="shared" si="47"/>
        <v>125.25</v>
      </c>
      <c r="B504">
        <f>MIN((F503-$K$5*B502+$K$6*B503)/$K$7,2*$K$1*Gearing!$A$7+B502)</f>
        <v>12394.410702696639</v>
      </c>
      <c r="C504">
        <f t="shared" si="46"/>
        <v>125.61823999999979</v>
      </c>
      <c r="D504">
        <f t="shared" si="48"/>
        <v>3.9208318019518629E-2</v>
      </c>
      <c r="E504">
        <f>MIN(VLOOKUP(C503,Gearing!$A$2:$F$7,2,TRUE)+1,5)</f>
        <v>5</v>
      </c>
      <c r="F504">
        <f>Misc!$B$4*Misc!$B$5*VLOOKUP(E504,Gearing!$B$2:$F$7,5,FALSE)/Misc!$B$2</f>
        <v>3601.903197661552</v>
      </c>
      <c r="G504">
        <f t="shared" si="49"/>
        <v>7.7015297554137829</v>
      </c>
      <c r="H504">
        <f t="shared" si="50"/>
        <v>280.99999999999955</v>
      </c>
    </row>
    <row r="505" spans="1:8" x14ac:dyDescent="0.25">
      <c r="A505">
        <f t="shared" si="47"/>
        <v>125.5</v>
      </c>
      <c r="B505">
        <f>MIN((F504-$K$5*B503+$K$6*B504)/$K$7,2*$K$1*Gearing!$A$7+B503)</f>
        <v>12425.816487956577</v>
      </c>
      <c r="C505">
        <f t="shared" si="46"/>
        <v>125.61823999999979</v>
      </c>
      <c r="D505">
        <f t="shared" si="48"/>
        <v>-3.9208318019518629E-2</v>
      </c>
      <c r="E505">
        <f>MIN(VLOOKUP(C504,Gearing!$A$2:$F$7,2,TRUE)+1,5)</f>
        <v>5</v>
      </c>
      <c r="F505">
        <f>Misc!$B$4*Misc!$B$5*VLOOKUP(E505,Gearing!$B$2:$F$7,5,FALSE)/Misc!$B$2</f>
        <v>3601.903197661552</v>
      </c>
      <c r="G505">
        <f t="shared" si="49"/>
        <v>7.7210444056439007</v>
      </c>
      <c r="H505">
        <f t="shared" si="50"/>
        <v>280.99999999999955</v>
      </c>
    </row>
    <row r="506" spans="1:8" x14ac:dyDescent="0.25">
      <c r="A506">
        <f t="shared" si="47"/>
        <v>125.75</v>
      </c>
      <c r="B506">
        <f>MIN((F505-$K$5*B504+$K$6*B505)/$K$7,2*$K$1*Gearing!$A$7+B504)</f>
        <v>12457.219822696639</v>
      </c>
      <c r="C506">
        <f t="shared" si="46"/>
        <v>125.61823999999979</v>
      </c>
      <c r="D506">
        <f t="shared" si="48"/>
        <v>3.9208318019518629E-2</v>
      </c>
      <c r="E506">
        <f>MIN(VLOOKUP(C505,Gearing!$A$2:$F$7,2,TRUE)+1,5)</f>
        <v>5</v>
      </c>
      <c r="F506">
        <f>Misc!$B$4*Misc!$B$5*VLOOKUP(E506,Gearing!$B$2:$F$7,5,FALSE)/Misc!$B$2</f>
        <v>3601.903197661552</v>
      </c>
      <c r="G506">
        <f t="shared" si="49"/>
        <v>7.740557533191561</v>
      </c>
      <c r="H506">
        <f t="shared" si="50"/>
        <v>280.99999999999955</v>
      </c>
    </row>
    <row r="507" spans="1:8" x14ac:dyDescent="0.25">
      <c r="A507">
        <f t="shared" si="47"/>
        <v>126</v>
      </c>
      <c r="B507">
        <f>MIN((F506-$K$5*B505+$K$6*B506)/$K$7,2*$K$1*Gearing!$A$7+B505)</f>
        <v>12488.625607956577</v>
      </c>
      <c r="C507">
        <f t="shared" si="46"/>
        <v>125.61823999999979</v>
      </c>
      <c r="D507">
        <f t="shared" si="48"/>
        <v>-3.9208318019518629E-2</v>
      </c>
      <c r="E507">
        <f>MIN(VLOOKUP(C506,Gearing!$A$2:$F$7,2,TRUE)+1,5)</f>
        <v>5</v>
      </c>
      <c r="F507">
        <f>Misc!$B$4*Misc!$B$5*VLOOKUP(E507,Gearing!$B$2:$F$7,5,FALSE)/Misc!$B$2</f>
        <v>3601.903197661552</v>
      </c>
      <c r="G507">
        <f t="shared" si="49"/>
        <v>7.7600721834216788</v>
      </c>
      <c r="H507">
        <f t="shared" si="50"/>
        <v>280.99999999999955</v>
      </c>
    </row>
    <row r="508" spans="1:8" x14ac:dyDescent="0.25">
      <c r="A508">
        <f t="shared" si="47"/>
        <v>126.25</v>
      </c>
      <c r="B508">
        <f>MIN((F507-$K$5*B506+$K$6*B507)/$K$7,2*$K$1*Gearing!$A$7+B506)</f>
        <v>12520.028942696639</v>
      </c>
      <c r="C508">
        <f t="shared" si="46"/>
        <v>125.61823999999979</v>
      </c>
      <c r="D508">
        <f t="shared" si="48"/>
        <v>3.9208318019518629E-2</v>
      </c>
      <c r="E508">
        <f>MIN(VLOOKUP(C507,Gearing!$A$2:$F$7,2,TRUE)+1,5)</f>
        <v>5</v>
      </c>
      <c r="F508">
        <f>Misc!$B$4*Misc!$B$5*VLOOKUP(E508,Gearing!$B$2:$F$7,5,FALSE)/Misc!$B$2</f>
        <v>3601.903197661552</v>
      </c>
      <c r="G508">
        <f t="shared" si="49"/>
        <v>7.7795853109693383</v>
      </c>
      <c r="H508">
        <f t="shared" si="50"/>
        <v>280.99999999999955</v>
      </c>
    </row>
    <row r="509" spans="1:8" x14ac:dyDescent="0.25">
      <c r="A509">
        <f t="shared" si="47"/>
        <v>126.5</v>
      </c>
      <c r="B509">
        <f>MIN((F508-$K$5*B507+$K$6*B508)/$K$7,2*$K$1*Gearing!$A$7+B507)</f>
        <v>12551.434727956577</v>
      </c>
      <c r="C509">
        <f t="shared" si="46"/>
        <v>125.61823999999979</v>
      </c>
      <c r="D509">
        <f t="shared" si="48"/>
        <v>-3.9208318019518629E-2</v>
      </c>
      <c r="E509">
        <f>MIN(VLOOKUP(C508,Gearing!$A$2:$F$7,2,TRUE)+1,5)</f>
        <v>5</v>
      </c>
      <c r="F509">
        <f>Misc!$B$4*Misc!$B$5*VLOOKUP(E509,Gearing!$B$2:$F$7,5,FALSE)/Misc!$B$2</f>
        <v>3601.903197661552</v>
      </c>
      <c r="G509">
        <f t="shared" si="49"/>
        <v>7.7990999611994551</v>
      </c>
      <c r="H509">
        <f t="shared" si="50"/>
        <v>280.99999999999955</v>
      </c>
    </row>
    <row r="510" spans="1:8" x14ac:dyDescent="0.25">
      <c r="A510">
        <f t="shared" si="47"/>
        <v>126.75</v>
      </c>
      <c r="B510">
        <f>MIN((F509-$K$5*B508+$K$6*B509)/$K$7,2*$K$1*Gearing!$A$7+B508)</f>
        <v>12582.838062696639</v>
      </c>
      <c r="C510">
        <f t="shared" si="46"/>
        <v>125.61823999999979</v>
      </c>
      <c r="D510">
        <f t="shared" si="48"/>
        <v>3.9208318019518629E-2</v>
      </c>
      <c r="E510">
        <f>MIN(VLOOKUP(C509,Gearing!$A$2:$F$7,2,TRUE)+1,5)</f>
        <v>5</v>
      </c>
      <c r="F510">
        <f>Misc!$B$4*Misc!$B$5*VLOOKUP(E510,Gearing!$B$2:$F$7,5,FALSE)/Misc!$B$2</f>
        <v>3601.903197661552</v>
      </c>
      <c r="G510">
        <f t="shared" si="49"/>
        <v>7.8186130887471164</v>
      </c>
      <c r="H510">
        <f t="shared" si="50"/>
        <v>280.99999999999955</v>
      </c>
    </row>
    <row r="511" spans="1:8" x14ac:dyDescent="0.25">
      <c r="A511">
        <f t="shared" si="47"/>
        <v>127</v>
      </c>
      <c r="B511">
        <f>MIN((F510-$K$5*B509+$K$6*B510)/$K$7,2*$K$1*Gearing!$A$7+B509)</f>
        <v>12614.243847956577</v>
      </c>
      <c r="C511">
        <f t="shared" si="46"/>
        <v>125.61823999999979</v>
      </c>
      <c r="D511">
        <f t="shared" si="48"/>
        <v>-3.9208318019518629E-2</v>
      </c>
      <c r="E511">
        <f>MIN(VLOOKUP(C510,Gearing!$A$2:$F$7,2,TRUE)+1,5)</f>
        <v>5</v>
      </c>
      <c r="F511">
        <f>Misc!$B$4*Misc!$B$5*VLOOKUP(E511,Gearing!$B$2:$F$7,5,FALSE)/Misc!$B$2</f>
        <v>3601.903197661552</v>
      </c>
      <c r="G511">
        <f t="shared" si="49"/>
        <v>7.8381277389772332</v>
      </c>
      <c r="H511">
        <f t="shared" si="50"/>
        <v>280.99999999999955</v>
      </c>
    </row>
    <row r="512" spans="1:8" x14ac:dyDescent="0.25">
      <c r="A512">
        <f t="shared" si="47"/>
        <v>127.25</v>
      </c>
      <c r="B512">
        <f>MIN((F511-$K$5*B510+$K$6*B511)/$K$7,2*$K$1*Gearing!$A$7+B510)</f>
        <v>12645.647182696639</v>
      </c>
      <c r="C512">
        <f t="shared" si="46"/>
        <v>125.61823999999979</v>
      </c>
      <c r="D512">
        <f t="shared" si="48"/>
        <v>3.9208318019518629E-2</v>
      </c>
      <c r="E512">
        <f>MIN(VLOOKUP(C511,Gearing!$A$2:$F$7,2,TRUE)+1,5)</f>
        <v>5</v>
      </c>
      <c r="F512">
        <f>Misc!$B$4*Misc!$B$5*VLOOKUP(E512,Gearing!$B$2:$F$7,5,FALSE)/Misc!$B$2</f>
        <v>3601.903197661552</v>
      </c>
      <c r="G512">
        <f t="shared" si="49"/>
        <v>7.8576408665248945</v>
      </c>
      <c r="H512">
        <f t="shared" si="50"/>
        <v>280.99999999999955</v>
      </c>
    </row>
    <row r="513" spans="1:8" x14ac:dyDescent="0.25">
      <c r="A513">
        <f t="shared" si="47"/>
        <v>127.5</v>
      </c>
      <c r="B513">
        <f>MIN((F512-$K$5*B511+$K$6*B512)/$K$7,2*$K$1*Gearing!$A$7+B511)</f>
        <v>12677.052967956577</v>
      </c>
      <c r="C513">
        <f t="shared" si="46"/>
        <v>125.61823999999979</v>
      </c>
      <c r="D513">
        <f t="shared" si="48"/>
        <v>-3.9208318019518629E-2</v>
      </c>
      <c r="E513">
        <f>MIN(VLOOKUP(C512,Gearing!$A$2:$F$7,2,TRUE)+1,5)</f>
        <v>5</v>
      </c>
      <c r="F513">
        <f>Misc!$B$4*Misc!$B$5*VLOOKUP(E513,Gearing!$B$2:$F$7,5,FALSE)/Misc!$B$2</f>
        <v>3601.903197661552</v>
      </c>
      <c r="G513">
        <f t="shared" si="49"/>
        <v>7.8771555167550114</v>
      </c>
      <c r="H513">
        <f t="shared" si="50"/>
        <v>280.99999999999955</v>
      </c>
    </row>
    <row r="514" spans="1:8" x14ac:dyDescent="0.25">
      <c r="A514">
        <f t="shared" si="47"/>
        <v>127.75</v>
      </c>
      <c r="B514">
        <f>MIN((F513-$K$5*B512+$K$6*B513)/$K$7,2*$K$1*Gearing!$A$7+B512)</f>
        <v>12708.456302696639</v>
      </c>
      <c r="C514">
        <f t="shared" si="46"/>
        <v>125.61823999999979</v>
      </c>
      <c r="D514">
        <f t="shared" si="48"/>
        <v>3.9208318019518629E-2</v>
      </c>
      <c r="E514">
        <f>MIN(VLOOKUP(C513,Gearing!$A$2:$F$7,2,TRUE)+1,5)</f>
        <v>5</v>
      </c>
      <c r="F514">
        <f>Misc!$B$4*Misc!$B$5*VLOOKUP(E514,Gearing!$B$2:$F$7,5,FALSE)/Misc!$B$2</f>
        <v>3601.903197661552</v>
      </c>
      <c r="G514">
        <f t="shared" si="49"/>
        <v>7.8966686443026717</v>
      </c>
      <c r="H514">
        <f t="shared" si="50"/>
        <v>280.99999999999955</v>
      </c>
    </row>
    <row r="515" spans="1:8" x14ac:dyDescent="0.25">
      <c r="A515">
        <f t="shared" si="47"/>
        <v>128</v>
      </c>
      <c r="B515">
        <f>MIN((F514-$K$5*B513+$K$6*B514)/$K$7,2*$K$1*Gearing!$A$7+B513)</f>
        <v>12739.862087956577</v>
      </c>
      <c r="C515">
        <f t="shared" si="46"/>
        <v>125.61823999999979</v>
      </c>
      <c r="D515">
        <f t="shared" si="48"/>
        <v>-3.9208318019518629E-2</v>
      </c>
      <c r="E515">
        <f>MIN(VLOOKUP(C514,Gearing!$A$2:$F$7,2,TRUE)+1,5)</f>
        <v>5</v>
      </c>
      <c r="F515">
        <f>Misc!$B$4*Misc!$B$5*VLOOKUP(E515,Gearing!$B$2:$F$7,5,FALSE)/Misc!$B$2</f>
        <v>3601.903197661552</v>
      </c>
      <c r="G515">
        <f t="shared" si="49"/>
        <v>7.9161832945327886</v>
      </c>
      <c r="H515">
        <f t="shared" si="50"/>
        <v>280.99999999999955</v>
      </c>
    </row>
    <row r="516" spans="1:8" x14ac:dyDescent="0.25">
      <c r="A516">
        <f t="shared" si="47"/>
        <v>128.25</v>
      </c>
      <c r="B516">
        <f>MIN((F515-$K$5*B514+$K$6*B515)/$K$7,2*$K$1*Gearing!$A$7+B514)</f>
        <v>12771.265422696639</v>
      </c>
      <c r="C516">
        <f t="shared" si="46"/>
        <v>125.61823999999979</v>
      </c>
      <c r="D516">
        <f t="shared" si="48"/>
        <v>3.9208318019518629E-2</v>
      </c>
      <c r="E516">
        <f>MIN(VLOOKUP(C515,Gearing!$A$2:$F$7,2,TRUE)+1,5)</f>
        <v>5</v>
      </c>
      <c r="F516">
        <f>Misc!$B$4*Misc!$B$5*VLOOKUP(E516,Gearing!$B$2:$F$7,5,FALSE)/Misc!$B$2</f>
        <v>3601.903197661552</v>
      </c>
      <c r="G516">
        <f t="shared" si="49"/>
        <v>7.9356964220804498</v>
      </c>
      <c r="H516">
        <f t="shared" si="50"/>
        <v>280.99999999999955</v>
      </c>
    </row>
    <row r="517" spans="1:8" x14ac:dyDescent="0.25">
      <c r="A517">
        <f t="shared" si="47"/>
        <v>128.5</v>
      </c>
      <c r="B517">
        <f>MIN((F516-$K$5*B515+$K$6*B516)/$K$7,2*$K$1*Gearing!$A$7+B515)</f>
        <v>12802.671207956577</v>
      </c>
      <c r="C517">
        <f t="shared" si="46"/>
        <v>125.61823999999979</v>
      </c>
      <c r="D517">
        <f t="shared" si="48"/>
        <v>-3.9208318019518629E-2</v>
      </c>
      <c r="E517">
        <f>MIN(VLOOKUP(C516,Gearing!$A$2:$F$7,2,TRUE)+1,5)</f>
        <v>5</v>
      </c>
      <c r="F517">
        <f>Misc!$B$4*Misc!$B$5*VLOOKUP(E517,Gearing!$B$2:$F$7,5,FALSE)/Misc!$B$2</f>
        <v>3601.903197661552</v>
      </c>
      <c r="G517">
        <f t="shared" si="49"/>
        <v>7.9552110723105667</v>
      </c>
      <c r="H517">
        <f t="shared" si="50"/>
        <v>280.99999999999955</v>
      </c>
    </row>
    <row r="518" spans="1:8" x14ac:dyDescent="0.25">
      <c r="A518">
        <f t="shared" si="47"/>
        <v>128.75</v>
      </c>
      <c r="B518">
        <f>MIN((F517-$K$5*B516+$K$6*B517)/$K$7,2*$K$1*Gearing!$A$7+B516)</f>
        <v>12834.074542696639</v>
      </c>
      <c r="C518">
        <f t="shared" si="46"/>
        <v>125.61823999999979</v>
      </c>
      <c r="D518">
        <f t="shared" si="48"/>
        <v>3.9208318019518629E-2</v>
      </c>
      <c r="E518">
        <f>MIN(VLOOKUP(C517,Gearing!$A$2:$F$7,2,TRUE)+1,5)</f>
        <v>5</v>
      </c>
      <c r="F518">
        <f>Misc!$B$4*Misc!$B$5*VLOOKUP(E518,Gearing!$B$2:$F$7,5,FALSE)/Misc!$B$2</f>
        <v>3601.903197661552</v>
      </c>
      <c r="G518">
        <f t="shared" si="49"/>
        <v>7.974724199858227</v>
      </c>
      <c r="H518">
        <f t="shared" si="50"/>
        <v>280.99999999999955</v>
      </c>
    </row>
    <row r="519" spans="1:8" x14ac:dyDescent="0.25">
      <c r="A519">
        <f t="shared" si="47"/>
        <v>129</v>
      </c>
      <c r="B519">
        <f>MIN((F518-$K$5*B517+$K$6*B518)/$K$7,2*$K$1*Gearing!$A$7+B517)</f>
        <v>12865.480327956577</v>
      </c>
      <c r="C519">
        <f t="shared" si="46"/>
        <v>125.61823999999979</v>
      </c>
      <c r="D519">
        <f t="shared" si="48"/>
        <v>-3.9208318019518629E-2</v>
      </c>
      <c r="E519">
        <f>MIN(VLOOKUP(C518,Gearing!$A$2:$F$7,2,TRUE)+1,5)</f>
        <v>5</v>
      </c>
      <c r="F519">
        <f>Misc!$B$4*Misc!$B$5*VLOOKUP(E519,Gearing!$B$2:$F$7,5,FALSE)/Misc!$B$2</f>
        <v>3601.903197661552</v>
      </c>
      <c r="G519">
        <f t="shared" si="49"/>
        <v>7.9942388500883448</v>
      </c>
      <c r="H519">
        <f t="shared" si="50"/>
        <v>280.99999999999955</v>
      </c>
    </row>
    <row r="520" spans="1:8" x14ac:dyDescent="0.25">
      <c r="A520">
        <f t="shared" si="47"/>
        <v>129.25</v>
      </c>
      <c r="B520">
        <f>MIN((F519-$K$5*B518+$K$6*B519)/$K$7,2*$K$1*Gearing!$A$7+B518)</f>
        <v>12896.883662696639</v>
      </c>
      <c r="C520">
        <f t="shared" si="46"/>
        <v>125.61823999999979</v>
      </c>
      <c r="D520">
        <f t="shared" si="48"/>
        <v>3.9208318019518629E-2</v>
      </c>
      <c r="E520">
        <f>MIN(VLOOKUP(C519,Gearing!$A$2:$F$7,2,TRUE)+1,5)</f>
        <v>5</v>
      </c>
      <c r="F520">
        <f>Misc!$B$4*Misc!$B$5*VLOOKUP(E520,Gearing!$B$2:$F$7,5,FALSE)/Misc!$B$2</f>
        <v>3601.903197661552</v>
      </c>
      <c r="G520">
        <f t="shared" si="49"/>
        <v>8.0137519776360051</v>
      </c>
      <c r="H520">
        <f t="shared" si="50"/>
        <v>280.99999999999955</v>
      </c>
    </row>
    <row r="521" spans="1:8" x14ac:dyDescent="0.25">
      <c r="A521">
        <f t="shared" si="47"/>
        <v>129.5</v>
      </c>
      <c r="B521">
        <f>MIN((F520-$K$5*B519+$K$6*B520)/$K$7,2*$K$1*Gearing!$A$7+B519)</f>
        <v>12928.289447956577</v>
      </c>
      <c r="C521">
        <f t="shared" si="46"/>
        <v>125.61823999999979</v>
      </c>
      <c r="D521">
        <f t="shared" si="48"/>
        <v>-3.9208318019518629E-2</v>
      </c>
      <c r="E521">
        <f>MIN(VLOOKUP(C520,Gearing!$A$2:$F$7,2,TRUE)+1,5)</f>
        <v>5</v>
      </c>
      <c r="F521">
        <f>Misc!$B$4*Misc!$B$5*VLOOKUP(E521,Gearing!$B$2:$F$7,5,FALSE)/Misc!$B$2</f>
        <v>3601.903197661552</v>
      </c>
      <c r="G521">
        <f t="shared" si="49"/>
        <v>8.0332666278661229</v>
      </c>
      <c r="H521">
        <f t="shared" si="50"/>
        <v>280.99999999999955</v>
      </c>
    </row>
    <row r="522" spans="1:8" x14ac:dyDescent="0.25">
      <c r="A522">
        <f t="shared" si="47"/>
        <v>129.75</v>
      </c>
      <c r="B522">
        <f>MIN((F521-$K$5*B520+$K$6*B521)/$K$7,2*$K$1*Gearing!$A$7+B520)</f>
        <v>12959.692782696638</v>
      </c>
      <c r="C522">
        <f t="shared" si="46"/>
        <v>125.61823999999979</v>
      </c>
      <c r="D522">
        <f t="shared" si="48"/>
        <v>3.9208318019518629E-2</v>
      </c>
      <c r="E522">
        <f>MIN(VLOOKUP(C521,Gearing!$A$2:$F$7,2,TRUE)+1,5)</f>
        <v>5</v>
      </c>
      <c r="F522">
        <f>Misc!$B$4*Misc!$B$5*VLOOKUP(E522,Gearing!$B$2:$F$7,5,FALSE)/Misc!$B$2</f>
        <v>3601.903197661552</v>
      </c>
      <c r="G522">
        <f t="shared" si="49"/>
        <v>8.0527797554137823</v>
      </c>
      <c r="H522">
        <f t="shared" si="50"/>
        <v>280.99999999999955</v>
      </c>
    </row>
    <row r="523" spans="1:8" x14ac:dyDescent="0.25">
      <c r="A523">
        <f t="shared" si="47"/>
        <v>130</v>
      </c>
      <c r="B523">
        <f>MIN((F522-$K$5*B521+$K$6*B522)/$K$7,2*$K$1*Gearing!$A$7+B521)</f>
        <v>12991.098567956577</v>
      </c>
      <c r="C523">
        <f t="shared" si="46"/>
        <v>125.61823999999979</v>
      </c>
      <c r="D523">
        <f t="shared" si="48"/>
        <v>-3.9208318019518629E-2</v>
      </c>
      <c r="E523">
        <f>MIN(VLOOKUP(C522,Gearing!$A$2:$F$7,2,TRUE)+1,5)</f>
        <v>5</v>
      </c>
      <c r="F523">
        <f>Misc!$B$4*Misc!$B$5*VLOOKUP(E523,Gearing!$B$2:$F$7,5,FALSE)/Misc!$B$2</f>
        <v>3601.903197661552</v>
      </c>
      <c r="G523">
        <f t="shared" si="49"/>
        <v>8.0722944056439001</v>
      </c>
      <c r="H523">
        <f t="shared" si="50"/>
        <v>280.99999999999955</v>
      </c>
    </row>
    <row r="524" spans="1:8" x14ac:dyDescent="0.25">
      <c r="A524">
        <f t="shared" si="47"/>
        <v>130.25</v>
      </c>
      <c r="B524">
        <f>MIN((F523-$K$5*B522+$K$6*B523)/$K$7,2*$K$1*Gearing!$A$7+B522)</f>
        <v>13022.501902696638</v>
      </c>
      <c r="C524">
        <f t="shared" si="46"/>
        <v>125.61823999999979</v>
      </c>
      <c r="D524">
        <f t="shared" si="48"/>
        <v>3.9208318019518629E-2</v>
      </c>
      <c r="E524">
        <f>MIN(VLOOKUP(C523,Gearing!$A$2:$F$7,2,TRUE)+1,5)</f>
        <v>5</v>
      </c>
      <c r="F524">
        <f>Misc!$B$4*Misc!$B$5*VLOOKUP(E524,Gearing!$B$2:$F$7,5,FALSE)/Misc!$B$2</f>
        <v>3601.903197661552</v>
      </c>
      <c r="G524">
        <f t="shared" si="49"/>
        <v>8.0918075331915613</v>
      </c>
      <c r="H524">
        <f t="shared" si="50"/>
        <v>280.99999999999955</v>
      </c>
    </row>
    <row r="525" spans="1:8" x14ac:dyDescent="0.25">
      <c r="A525">
        <f t="shared" si="47"/>
        <v>130.5</v>
      </c>
      <c r="B525">
        <f>MIN((F524-$K$5*B523+$K$6*B524)/$K$7,2*$K$1*Gearing!$A$7+B523)</f>
        <v>13053.907687956576</v>
      </c>
      <c r="C525">
        <f t="shared" si="46"/>
        <v>125.61823999999979</v>
      </c>
      <c r="D525">
        <f t="shared" si="48"/>
        <v>-3.9208318019518629E-2</v>
      </c>
      <c r="E525">
        <f>MIN(VLOOKUP(C524,Gearing!$A$2:$F$7,2,TRUE)+1,5)</f>
        <v>5</v>
      </c>
      <c r="F525">
        <f>Misc!$B$4*Misc!$B$5*VLOOKUP(E525,Gearing!$B$2:$F$7,5,FALSE)/Misc!$B$2</f>
        <v>3601.903197661552</v>
      </c>
      <c r="G525">
        <f t="shared" si="49"/>
        <v>8.1113221834216773</v>
      </c>
      <c r="H525">
        <f t="shared" si="50"/>
        <v>280.99999999999955</v>
      </c>
    </row>
    <row r="526" spans="1:8" x14ac:dyDescent="0.25">
      <c r="A526">
        <f t="shared" si="47"/>
        <v>130.75</v>
      </c>
      <c r="B526">
        <f>MIN((F525-$K$5*B524+$K$6*B525)/$K$7,2*$K$1*Gearing!$A$7+B524)</f>
        <v>13085.311022696638</v>
      </c>
      <c r="C526">
        <f t="shared" si="46"/>
        <v>125.61823999999979</v>
      </c>
      <c r="D526">
        <f t="shared" si="48"/>
        <v>3.9208318019518629E-2</v>
      </c>
      <c r="E526">
        <f>MIN(VLOOKUP(C525,Gearing!$A$2:$F$7,2,TRUE)+1,5)</f>
        <v>5</v>
      </c>
      <c r="F526">
        <f>Misc!$B$4*Misc!$B$5*VLOOKUP(E526,Gearing!$B$2:$F$7,5,FALSE)/Misc!$B$2</f>
        <v>3601.903197661552</v>
      </c>
      <c r="G526">
        <f t="shared" si="49"/>
        <v>8.1308353109693368</v>
      </c>
      <c r="H526">
        <f t="shared" si="50"/>
        <v>280.99999999999955</v>
      </c>
    </row>
    <row r="527" spans="1:8" x14ac:dyDescent="0.25">
      <c r="A527">
        <f t="shared" si="47"/>
        <v>131</v>
      </c>
      <c r="B527">
        <f>MIN((F526-$K$5*B525+$K$6*B526)/$K$7,2*$K$1*Gearing!$A$7+B525)</f>
        <v>13116.716807956576</v>
      </c>
      <c r="C527">
        <f t="shared" si="46"/>
        <v>125.61823999999979</v>
      </c>
      <c r="D527">
        <f t="shared" si="48"/>
        <v>-3.9208318019518629E-2</v>
      </c>
      <c r="E527">
        <f>MIN(VLOOKUP(C526,Gearing!$A$2:$F$7,2,TRUE)+1,5)</f>
        <v>5</v>
      </c>
      <c r="F527">
        <f>Misc!$B$4*Misc!$B$5*VLOOKUP(E527,Gearing!$B$2:$F$7,5,FALSE)/Misc!$B$2</f>
        <v>3601.903197661552</v>
      </c>
      <c r="G527">
        <f t="shared" si="49"/>
        <v>8.1503499611994563</v>
      </c>
      <c r="H527">
        <f t="shared" si="50"/>
        <v>280.99999999999955</v>
      </c>
    </row>
    <row r="528" spans="1:8" x14ac:dyDescent="0.25">
      <c r="A528">
        <f t="shared" si="47"/>
        <v>131.25</v>
      </c>
      <c r="B528">
        <f>MIN((F527-$K$5*B526+$K$6*B527)/$K$7,2*$K$1*Gearing!$A$7+B526)</f>
        <v>13148.120142696638</v>
      </c>
      <c r="C528">
        <f t="shared" si="46"/>
        <v>125.61823999999979</v>
      </c>
      <c r="D528">
        <f t="shared" si="48"/>
        <v>3.9208318019518629E-2</v>
      </c>
      <c r="E528">
        <f>MIN(VLOOKUP(C527,Gearing!$A$2:$F$7,2,TRUE)+1,5)</f>
        <v>5</v>
      </c>
      <c r="F528">
        <f>Misc!$B$4*Misc!$B$5*VLOOKUP(E528,Gearing!$B$2:$F$7,5,FALSE)/Misc!$B$2</f>
        <v>3601.903197661552</v>
      </c>
      <c r="G528">
        <f t="shared" si="49"/>
        <v>8.1698630887471158</v>
      </c>
      <c r="H528">
        <f t="shared" si="50"/>
        <v>280.99999999999955</v>
      </c>
    </row>
    <row r="529" spans="1:8" x14ac:dyDescent="0.25">
      <c r="A529">
        <f t="shared" si="47"/>
        <v>131.5</v>
      </c>
      <c r="B529">
        <f>MIN((F528-$K$5*B527+$K$6*B528)/$K$7,2*$K$1*Gearing!$A$7+B527)</f>
        <v>13179.525927956576</v>
      </c>
      <c r="C529">
        <f t="shared" si="46"/>
        <v>125.61823999999979</v>
      </c>
      <c r="D529">
        <f t="shared" si="48"/>
        <v>-3.9208318019518629E-2</v>
      </c>
      <c r="E529">
        <f>MIN(VLOOKUP(C528,Gearing!$A$2:$F$7,2,TRUE)+1,5)</f>
        <v>5</v>
      </c>
      <c r="F529">
        <f>Misc!$B$4*Misc!$B$5*VLOOKUP(E529,Gearing!$B$2:$F$7,5,FALSE)/Misc!$B$2</f>
        <v>3601.903197661552</v>
      </c>
      <c r="G529">
        <f t="shared" si="49"/>
        <v>8.1893777389772335</v>
      </c>
      <c r="H529">
        <f t="shared" si="50"/>
        <v>280.99999999999955</v>
      </c>
    </row>
    <row r="530" spans="1:8" x14ac:dyDescent="0.25">
      <c r="A530">
        <f t="shared" si="47"/>
        <v>131.75</v>
      </c>
      <c r="B530">
        <f>MIN((F529-$K$5*B528+$K$6*B529)/$K$7,2*$K$1*Gearing!$A$7+B528)</f>
        <v>13210.929262696638</v>
      </c>
      <c r="C530">
        <f t="shared" si="46"/>
        <v>125.61823999999979</v>
      </c>
      <c r="D530">
        <f t="shared" si="48"/>
        <v>3.9208318019518629E-2</v>
      </c>
      <c r="E530">
        <f>MIN(VLOOKUP(C529,Gearing!$A$2:$F$7,2,TRUE)+1,5)</f>
        <v>5</v>
      </c>
      <c r="F530">
        <f>Misc!$B$4*Misc!$B$5*VLOOKUP(E530,Gearing!$B$2:$F$7,5,FALSE)/Misc!$B$2</f>
        <v>3601.903197661552</v>
      </c>
      <c r="G530">
        <f t="shared" si="49"/>
        <v>8.208890866524893</v>
      </c>
      <c r="H530">
        <f t="shared" si="50"/>
        <v>280.99999999999955</v>
      </c>
    </row>
    <row r="531" spans="1:8" x14ac:dyDescent="0.25">
      <c r="A531">
        <f t="shared" si="47"/>
        <v>132</v>
      </c>
      <c r="B531">
        <f>MIN((F530-$K$5*B529+$K$6*B530)/$K$7,2*$K$1*Gearing!$A$7+B529)</f>
        <v>13242.335047956576</v>
      </c>
      <c r="C531">
        <f t="shared" si="46"/>
        <v>125.61823999999979</v>
      </c>
      <c r="D531">
        <f t="shared" si="48"/>
        <v>-3.9208318019518629E-2</v>
      </c>
      <c r="E531">
        <f>MIN(VLOOKUP(C530,Gearing!$A$2:$F$7,2,TRUE)+1,5)</f>
        <v>5</v>
      </c>
      <c r="F531">
        <f>Misc!$B$4*Misc!$B$5*VLOOKUP(E531,Gearing!$B$2:$F$7,5,FALSE)/Misc!$B$2</f>
        <v>3601.903197661552</v>
      </c>
      <c r="G531">
        <f t="shared" si="49"/>
        <v>8.2284055167550108</v>
      </c>
      <c r="H531">
        <f t="shared" si="50"/>
        <v>280.99999999999955</v>
      </c>
    </row>
    <row r="532" spans="1:8" x14ac:dyDescent="0.25">
      <c r="A532">
        <f t="shared" si="47"/>
        <v>132.25</v>
      </c>
      <c r="B532">
        <f>MIN((F531-$K$5*B530+$K$6*B531)/$K$7,2*$K$1*Gearing!$A$7+B530)</f>
        <v>13273.738382696638</v>
      </c>
      <c r="C532">
        <f t="shared" si="46"/>
        <v>125.61823999999979</v>
      </c>
      <c r="D532">
        <f t="shared" si="48"/>
        <v>3.9208318019518629E-2</v>
      </c>
      <c r="E532">
        <f>MIN(VLOOKUP(C531,Gearing!$A$2:$F$7,2,TRUE)+1,5)</f>
        <v>5</v>
      </c>
      <c r="F532">
        <f>Misc!$B$4*Misc!$B$5*VLOOKUP(E532,Gearing!$B$2:$F$7,5,FALSE)/Misc!$B$2</f>
        <v>3601.903197661552</v>
      </c>
      <c r="G532">
        <f t="shared" si="49"/>
        <v>8.2479186443026702</v>
      </c>
      <c r="H532">
        <f t="shared" si="50"/>
        <v>280.99999999999955</v>
      </c>
    </row>
    <row r="533" spans="1:8" x14ac:dyDescent="0.25">
      <c r="A533">
        <f t="shared" si="47"/>
        <v>132.5</v>
      </c>
      <c r="B533">
        <f>MIN((F532-$K$5*B531+$K$6*B532)/$K$7,2*$K$1*Gearing!$A$7+B531)</f>
        <v>13305.144167956576</v>
      </c>
      <c r="C533">
        <f t="shared" si="46"/>
        <v>125.61823999999979</v>
      </c>
      <c r="D533">
        <f t="shared" si="48"/>
        <v>-3.9208318019518629E-2</v>
      </c>
      <c r="E533">
        <f>MIN(VLOOKUP(C532,Gearing!$A$2:$F$7,2,TRUE)+1,5)</f>
        <v>5</v>
      </c>
      <c r="F533">
        <f>Misc!$B$4*Misc!$B$5*VLOOKUP(E533,Gearing!$B$2:$F$7,5,FALSE)/Misc!$B$2</f>
        <v>3601.903197661552</v>
      </c>
      <c r="G533">
        <f t="shared" si="49"/>
        <v>8.2674332945327897</v>
      </c>
      <c r="H533">
        <f t="shared" si="50"/>
        <v>280.99999999999955</v>
      </c>
    </row>
    <row r="534" spans="1:8" x14ac:dyDescent="0.25">
      <c r="A534">
        <f t="shared" si="47"/>
        <v>132.75</v>
      </c>
      <c r="B534">
        <f>MIN((F533-$K$5*B532+$K$6*B533)/$K$7,2*$K$1*Gearing!$A$7+B532)</f>
        <v>13336.547502696638</v>
      </c>
      <c r="C534">
        <f t="shared" si="46"/>
        <v>125.61823999999979</v>
      </c>
      <c r="D534">
        <f t="shared" si="48"/>
        <v>3.9208318019518629E-2</v>
      </c>
      <c r="E534">
        <f>MIN(VLOOKUP(C533,Gearing!$A$2:$F$7,2,TRUE)+1,5)</f>
        <v>5</v>
      </c>
      <c r="F534">
        <f>Misc!$B$4*Misc!$B$5*VLOOKUP(E534,Gearing!$B$2:$F$7,5,FALSE)/Misc!$B$2</f>
        <v>3601.903197661552</v>
      </c>
      <c r="G534">
        <f t="shared" si="49"/>
        <v>8.2869464220804492</v>
      </c>
      <c r="H534">
        <f t="shared" si="50"/>
        <v>280.99999999999955</v>
      </c>
    </row>
    <row r="535" spans="1:8" x14ac:dyDescent="0.25">
      <c r="A535">
        <f t="shared" si="47"/>
        <v>133</v>
      </c>
      <c r="B535">
        <f>MIN((F534-$K$5*B533+$K$6*B534)/$K$7,2*$K$1*Gearing!$A$7+B533)</f>
        <v>13367.953287956576</v>
      </c>
      <c r="C535">
        <f t="shared" ref="C535:C598" si="51">(B536-B534)/2/$K$1</f>
        <v>125.61823999999979</v>
      </c>
      <c r="D535">
        <f t="shared" si="48"/>
        <v>-3.9208318019518629E-2</v>
      </c>
      <c r="E535">
        <f>MIN(VLOOKUP(C534,Gearing!$A$2:$F$7,2,TRUE)+1,5)</f>
        <v>5</v>
      </c>
      <c r="F535">
        <f>Misc!$B$4*Misc!$B$5*VLOOKUP(E535,Gearing!$B$2:$F$7,5,FALSE)/Misc!$B$2</f>
        <v>3601.903197661552</v>
      </c>
      <c r="G535">
        <f t="shared" si="49"/>
        <v>8.306461072310567</v>
      </c>
      <c r="H535">
        <f t="shared" si="50"/>
        <v>280.99999999999955</v>
      </c>
    </row>
    <row r="536" spans="1:8" x14ac:dyDescent="0.25">
      <c r="A536">
        <f t="shared" si="47"/>
        <v>133.25</v>
      </c>
      <c r="B536">
        <f>MIN((F535-$K$5*B534+$K$6*B535)/$K$7,2*$K$1*Gearing!$A$7+B534)</f>
        <v>13399.356622696638</v>
      </c>
      <c r="C536">
        <f t="shared" si="51"/>
        <v>125.61823999999979</v>
      </c>
      <c r="D536">
        <f t="shared" si="48"/>
        <v>3.9208318019518629E-2</v>
      </c>
      <c r="E536">
        <f>MIN(VLOOKUP(C535,Gearing!$A$2:$F$7,2,TRUE)+1,5)</f>
        <v>5</v>
      </c>
      <c r="F536">
        <f>Misc!$B$4*Misc!$B$5*VLOOKUP(E536,Gearing!$B$2:$F$7,5,FALSE)/Misc!$B$2</f>
        <v>3601.903197661552</v>
      </c>
      <c r="G536">
        <f t="shared" si="49"/>
        <v>8.3259741998582264</v>
      </c>
      <c r="H536">
        <f t="shared" si="50"/>
        <v>280.99999999999955</v>
      </c>
    </row>
    <row r="537" spans="1:8" x14ac:dyDescent="0.25">
      <c r="A537">
        <f t="shared" si="47"/>
        <v>133.5</v>
      </c>
      <c r="B537">
        <f>MIN((F536-$K$5*B535+$K$6*B536)/$K$7,2*$K$1*Gearing!$A$7+B535)</f>
        <v>13430.762407956576</v>
      </c>
      <c r="C537">
        <f t="shared" si="51"/>
        <v>125.61823999999979</v>
      </c>
      <c r="D537">
        <f t="shared" si="48"/>
        <v>-3.9208318019518629E-2</v>
      </c>
      <c r="E537">
        <f>MIN(VLOOKUP(C536,Gearing!$A$2:$F$7,2,TRUE)+1,5)</f>
        <v>5</v>
      </c>
      <c r="F537">
        <f>Misc!$B$4*Misc!$B$5*VLOOKUP(E537,Gearing!$B$2:$F$7,5,FALSE)/Misc!$B$2</f>
        <v>3601.903197661552</v>
      </c>
      <c r="G537">
        <f t="shared" si="49"/>
        <v>8.3454888500883442</v>
      </c>
      <c r="H537">
        <f t="shared" si="50"/>
        <v>280.99999999999955</v>
      </c>
    </row>
    <row r="538" spans="1:8" x14ac:dyDescent="0.25">
      <c r="A538">
        <f t="shared" si="47"/>
        <v>133.75</v>
      </c>
      <c r="B538">
        <f>MIN((F537-$K$5*B536+$K$6*B537)/$K$7,2*$K$1*Gearing!$A$7+B536)</f>
        <v>13462.165742696638</v>
      </c>
      <c r="C538">
        <f t="shared" si="51"/>
        <v>125.61823999999979</v>
      </c>
      <c r="D538">
        <f t="shared" si="48"/>
        <v>3.9208318019518629E-2</v>
      </c>
      <c r="E538">
        <f>MIN(VLOOKUP(C537,Gearing!$A$2:$F$7,2,TRUE)+1,5)</f>
        <v>5</v>
      </c>
      <c r="F538">
        <f>Misc!$B$4*Misc!$B$5*VLOOKUP(E538,Gearing!$B$2:$F$7,5,FALSE)/Misc!$B$2</f>
        <v>3601.903197661552</v>
      </c>
      <c r="G538">
        <f t="shared" si="49"/>
        <v>8.3650019776360036</v>
      </c>
      <c r="H538">
        <f t="shared" si="50"/>
        <v>280.99999999999955</v>
      </c>
    </row>
    <row r="539" spans="1:8" x14ac:dyDescent="0.25">
      <c r="A539">
        <f t="shared" si="47"/>
        <v>134</v>
      </c>
      <c r="B539">
        <f>MIN((F538-$K$5*B537+$K$6*B538)/$K$7,2*$K$1*Gearing!$A$7+B537)</f>
        <v>13493.571527956576</v>
      </c>
      <c r="C539">
        <f t="shared" si="51"/>
        <v>125.61823999999979</v>
      </c>
      <c r="D539">
        <f t="shared" si="48"/>
        <v>-3.9208318019518629E-2</v>
      </c>
      <c r="E539">
        <f>MIN(VLOOKUP(C538,Gearing!$A$2:$F$7,2,TRUE)+1,5)</f>
        <v>5</v>
      </c>
      <c r="F539">
        <f>Misc!$B$4*Misc!$B$5*VLOOKUP(E539,Gearing!$B$2:$F$7,5,FALSE)/Misc!$B$2</f>
        <v>3601.903197661552</v>
      </c>
      <c r="G539">
        <f t="shared" si="49"/>
        <v>8.3845166278661214</v>
      </c>
      <c r="H539">
        <f t="shared" si="50"/>
        <v>280.99999999999955</v>
      </c>
    </row>
    <row r="540" spans="1:8" x14ac:dyDescent="0.25">
      <c r="A540">
        <f t="shared" si="47"/>
        <v>134.25</v>
      </c>
      <c r="B540">
        <f>MIN((F539-$K$5*B538+$K$6*B539)/$K$7,2*$K$1*Gearing!$A$7+B538)</f>
        <v>13524.974862696638</v>
      </c>
      <c r="C540">
        <f t="shared" si="51"/>
        <v>125.61823999999979</v>
      </c>
      <c r="D540">
        <f t="shared" si="48"/>
        <v>3.9208318019518629E-2</v>
      </c>
      <c r="E540">
        <f>MIN(VLOOKUP(C539,Gearing!$A$2:$F$7,2,TRUE)+1,5)</f>
        <v>5</v>
      </c>
      <c r="F540">
        <f>Misc!$B$4*Misc!$B$5*VLOOKUP(E540,Gearing!$B$2:$F$7,5,FALSE)/Misc!$B$2</f>
        <v>3601.903197661552</v>
      </c>
      <c r="G540">
        <f t="shared" si="49"/>
        <v>8.4040297554137826</v>
      </c>
      <c r="H540">
        <f t="shared" si="50"/>
        <v>280.99999999999955</v>
      </c>
    </row>
    <row r="541" spans="1:8" x14ac:dyDescent="0.25">
      <c r="A541">
        <f t="shared" si="47"/>
        <v>134.5</v>
      </c>
      <c r="B541">
        <f>MIN((F540-$K$5*B539+$K$6*B540)/$K$7,2*$K$1*Gearing!$A$7+B539)</f>
        <v>13556.380647956576</v>
      </c>
      <c r="C541">
        <f t="shared" si="51"/>
        <v>125.61823999999979</v>
      </c>
      <c r="D541">
        <f t="shared" si="48"/>
        <v>-3.9208318019518629E-2</v>
      </c>
      <c r="E541">
        <f>MIN(VLOOKUP(C540,Gearing!$A$2:$F$7,2,TRUE)+1,5)</f>
        <v>5</v>
      </c>
      <c r="F541">
        <f>Misc!$B$4*Misc!$B$5*VLOOKUP(E541,Gearing!$B$2:$F$7,5,FALSE)/Misc!$B$2</f>
        <v>3601.903197661552</v>
      </c>
      <c r="G541">
        <f t="shared" si="49"/>
        <v>8.4235444056438986</v>
      </c>
      <c r="H541">
        <f t="shared" si="50"/>
        <v>280.99999999999955</v>
      </c>
    </row>
    <row r="542" spans="1:8" x14ac:dyDescent="0.25">
      <c r="A542">
        <f t="shared" si="47"/>
        <v>134.75</v>
      </c>
      <c r="B542">
        <f>MIN((F541-$K$5*B540+$K$6*B541)/$K$7,2*$K$1*Gearing!$A$7+B540)</f>
        <v>13587.783982696637</v>
      </c>
      <c r="C542">
        <f t="shared" si="51"/>
        <v>125.61823999999979</v>
      </c>
      <c r="D542">
        <f t="shared" si="48"/>
        <v>3.9208318019518629E-2</v>
      </c>
      <c r="E542">
        <f>MIN(VLOOKUP(C541,Gearing!$A$2:$F$7,2,TRUE)+1,5)</f>
        <v>5</v>
      </c>
      <c r="F542">
        <f>Misc!$B$4*Misc!$B$5*VLOOKUP(E542,Gearing!$B$2:$F$7,5,FALSE)/Misc!$B$2</f>
        <v>3601.903197661552</v>
      </c>
      <c r="G542">
        <f t="shared" si="49"/>
        <v>8.4430575331915598</v>
      </c>
      <c r="H542">
        <f t="shared" si="50"/>
        <v>280.99999999999955</v>
      </c>
    </row>
    <row r="543" spans="1:8" x14ac:dyDescent="0.25">
      <c r="A543">
        <f t="shared" si="47"/>
        <v>135</v>
      </c>
      <c r="B543">
        <f>MIN((F542-$K$5*B541+$K$6*B542)/$K$7,2*$K$1*Gearing!$A$7+B541)</f>
        <v>13619.189767956575</v>
      </c>
      <c r="C543">
        <f t="shared" si="51"/>
        <v>125.61823999999979</v>
      </c>
      <c r="D543">
        <f t="shared" si="48"/>
        <v>-3.9208318019518629E-2</v>
      </c>
      <c r="E543">
        <f>MIN(VLOOKUP(C542,Gearing!$A$2:$F$7,2,TRUE)+1,5)</f>
        <v>5</v>
      </c>
      <c r="F543">
        <f>Misc!$B$4*Misc!$B$5*VLOOKUP(E543,Gearing!$B$2:$F$7,5,FALSE)/Misc!$B$2</f>
        <v>3601.903197661552</v>
      </c>
      <c r="G543">
        <f t="shared" si="49"/>
        <v>8.4625721834216776</v>
      </c>
      <c r="H543">
        <f t="shared" si="50"/>
        <v>280.99999999999955</v>
      </c>
    </row>
    <row r="544" spans="1:8" x14ac:dyDescent="0.25">
      <c r="A544">
        <f t="shared" si="47"/>
        <v>135.25</v>
      </c>
      <c r="B544">
        <f>MIN((F543-$K$5*B542+$K$6*B543)/$K$7,2*$K$1*Gearing!$A$7+B542)</f>
        <v>13650.593102696637</v>
      </c>
      <c r="C544">
        <f t="shared" si="51"/>
        <v>125.61823999999979</v>
      </c>
      <c r="D544">
        <f t="shared" si="48"/>
        <v>3.9208318019518629E-2</v>
      </c>
      <c r="E544">
        <f>MIN(VLOOKUP(C543,Gearing!$A$2:$F$7,2,TRUE)+1,5)</f>
        <v>5</v>
      </c>
      <c r="F544">
        <f>Misc!$B$4*Misc!$B$5*VLOOKUP(E544,Gearing!$B$2:$F$7,5,FALSE)/Misc!$B$2</f>
        <v>3601.903197661552</v>
      </c>
      <c r="G544">
        <f t="shared" si="49"/>
        <v>8.482085310969337</v>
      </c>
      <c r="H544">
        <f t="shared" si="50"/>
        <v>280.99999999999955</v>
      </c>
    </row>
    <row r="545" spans="1:8" x14ac:dyDescent="0.25">
      <c r="A545">
        <f t="shared" si="47"/>
        <v>135.5</v>
      </c>
      <c r="B545">
        <f>MIN((F544-$K$5*B543+$K$6*B544)/$K$7,2*$K$1*Gearing!$A$7+B543)</f>
        <v>13681.998887956575</v>
      </c>
      <c r="C545">
        <f t="shared" si="51"/>
        <v>125.61823999999979</v>
      </c>
      <c r="D545">
        <f t="shared" si="48"/>
        <v>-3.9208318019518629E-2</v>
      </c>
      <c r="E545">
        <f>MIN(VLOOKUP(C544,Gearing!$A$2:$F$7,2,TRUE)+1,5)</f>
        <v>5</v>
      </c>
      <c r="F545">
        <f>Misc!$B$4*Misc!$B$5*VLOOKUP(E545,Gearing!$B$2:$F$7,5,FALSE)/Misc!$B$2</f>
        <v>3601.903197661552</v>
      </c>
      <c r="G545">
        <f t="shared" si="49"/>
        <v>8.5015999611994548</v>
      </c>
      <c r="H545">
        <f t="shared" si="50"/>
        <v>280.99999999999955</v>
      </c>
    </row>
    <row r="546" spans="1:8" x14ac:dyDescent="0.25">
      <c r="A546">
        <f t="shared" si="47"/>
        <v>135.75</v>
      </c>
      <c r="B546">
        <f>MIN((F545-$K$5*B544+$K$6*B545)/$K$7,2*$K$1*Gearing!$A$7+B544)</f>
        <v>13713.402222696637</v>
      </c>
      <c r="C546">
        <f t="shared" si="51"/>
        <v>125.61823999999979</v>
      </c>
      <c r="D546">
        <f t="shared" si="48"/>
        <v>3.9208318019518629E-2</v>
      </c>
      <c r="E546">
        <f>MIN(VLOOKUP(C545,Gearing!$A$2:$F$7,2,TRUE)+1,5)</f>
        <v>5</v>
      </c>
      <c r="F546">
        <f>Misc!$B$4*Misc!$B$5*VLOOKUP(E546,Gearing!$B$2:$F$7,5,FALSE)/Misc!$B$2</f>
        <v>3601.903197661552</v>
      </c>
      <c r="G546">
        <f t="shared" si="49"/>
        <v>8.521113088747116</v>
      </c>
      <c r="H546">
        <f t="shared" si="50"/>
        <v>280.99999999999955</v>
      </c>
    </row>
    <row r="547" spans="1:8" x14ac:dyDescent="0.25">
      <c r="A547">
        <f t="shared" si="47"/>
        <v>136</v>
      </c>
      <c r="B547">
        <f>MIN((F546-$K$5*B545+$K$6*B546)/$K$7,2*$K$1*Gearing!$A$7+B545)</f>
        <v>13744.808007956575</v>
      </c>
      <c r="C547">
        <f t="shared" si="51"/>
        <v>125.61823999999979</v>
      </c>
      <c r="D547">
        <f t="shared" si="48"/>
        <v>-3.9208318019518629E-2</v>
      </c>
      <c r="E547">
        <f>MIN(VLOOKUP(C546,Gearing!$A$2:$F$7,2,TRUE)+1,5)</f>
        <v>5</v>
      </c>
      <c r="F547">
        <f>Misc!$B$4*Misc!$B$5*VLOOKUP(E547,Gearing!$B$2:$F$7,5,FALSE)/Misc!$B$2</f>
        <v>3601.903197661552</v>
      </c>
      <c r="G547">
        <f t="shared" si="49"/>
        <v>8.540627738977232</v>
      </c>
      <c r="H547">
        <f t="shared" si="50"/>
        <v>280.99999999999955</v>
      </c>
    </row>
    <row r="548" spans="1:8" x14ac:dyDescent="0.25">
      <c r="A548">
        <f t="shared" ref="A548:A611" si="52">A547+$K$1</f>
        <v>136.25</v>
      </c>
      <c r="B548">
        <f>MIN((F547-$K$5*B546+$K$6*B547)/$K$7,2*$K$1*Gearing!$A$7+B546)</f>
        <v>13776.211342696637</v>
      </c>
      <c r="C548">
        <f t="shared" si="51"/>
        <v>125.61823999999979</v>
      </c>
      <c r="D548">
        <f t="shared" ref="D548:D611" si="53">(B549-2*B548+B547)/$K$1^2</f>
        <v>3.9208318019518629E-2</v>
      </c>
      <c r="E548">
        <f>MIN(VLOOKUP(C547,Gearing!$A$2:$F$7,2,TRUE)+1,5)</f>
        <v>5</v>
      </c>
      <c r="F548">
        <f>Misc!$B$4*Misc!$B$5*VLOOKUP(E548,Gearing!$B$2:$F$7,5,FALSE)/Misc!$B$2</f>
        <v>3601.903197661552</v>
      </c>
      <c r="G548">
        <f t="shared" ref="G548:G611" si="54">CONVERT(B548,$B$1,$G$1)</f>
        <v>8.5601408665248933</v>
      </c>
      <c r="H548">
        <f t="shared" ref="H548:H611" si="55">CONVERT(C548,$C$1,$H$1)</f>
        <v>280.99999999999955</v>
      </c>
    </row>
    <row r="549" spans="1:8" x14ac:dyDescent="0.25">
      <c r="A549">
        <f t="shared" si="52"/>
        <v>136.5</v>
      </c>
      <c r="B549">
        <f>MIN((F548-$K$5*B547+$K$6*B548)/$K$7,2*$K$1*Gearing!$A$7+B547)</f>
        <v>13807.617127956575</v>
      </c>
      <c r="C549">
        <f t="shared" si="51"/>
        <v>125.61823999999979</v>
      </c>
      <c r="D549">
        <f t="shared" si="53"/>
        <v>-3.9208318019518629E-2</v>
      </c>
      <c r="E549">
        <f>MIN(VLOOKUP(C548,Gearing!$A$2:$F$7,2,TRUE)+1,5)</f>
        <v>5</v>
      </c>
      <c r="F549">
        <f>Misc!$B$4*Misc!$B$5*VLOOKUP(E549,Gearing!$B$2:$F$7,5,FALSE)/Misc!$B$2</f>
        <v>3601.903197661552</v>
      </c>
      <c r="G549">
        <f t="shared" si="54"/>
        <v>8.5796555167550093</v>
      </c>
      <c r="H549">
        <f t="shared" si="55"/>
        <v>280.99999999999955</v>
      </c>
    </row>
    <row r="550" spans="1:8" x14ac:dyDescent="0.25">
      <c r="A550">
        <f t="shared" si="52"/>
        <v>136.75</v>
      </c>
      <c r="B550">
        <f>MIN((F549-$K$5*B548+$K$6*B549)/$K$7,2*$K$1*Gearing!$A$7+B548)</f>
        <v>13839.020462696637</v>
      </c>
      <c r="C550">
        <f t="shared" si="51"/>
        <v>125.61823999999979</v>
      </c>
      <c r="D550">
        <f t="shared" si="53"/>
        <v>3.9208318019518629E-2</v>
      </c>
      <c r="E550">
        <f>MIN(VLOOKUP(C549,Gearing!$A$2:$F$7,2,TRUE)+1,5)</f>
        <v>5</v>
      </c>
      <c r="F550">
        <f>Misc!$B$4*Misc!$B$5*VLOOKUP(E550,Gearing!$B$2:$F$7,5,FALSE)/Misc!$B$2</f>
        <v>3601.903197661552</v>
      </c>
      <c r="G550">
        <f t="shared" si="54"/>
        <v>8.5991686443026705</v>
      </c>
      <c r="H550">
        <f t="shared" si="55"/>
        <v>280.99999999999955</v>
      </c>
    </row>
    <row r="551" spans="1:8" x14ac:dyDescent="0.25">
      <c r="A551">
        <f t="shared" si="52"/>
        <v>137</v>
      </c>
      <c r="B551">
        <f>MIN((F550-$K$5*B549+$K$6*B550)/$K$7,2*$K$1*Gearing!$A$7+B549)</f>
        <v>13870.426247956575</v>
      </c>
      <c r="C551">
        <f t="shared" si="51"/>
        <v>125.61823999999979</v>
      </c>
      <c r="D551">
        <f t="shared" si="53"/>
        <v>-3.9208318019518629E-2</v>
      </c>
      <c r="E551">
        <f>MIN(VLOOKUP(C550,Gearing!$A$2:$F$7,2,TRUE)+1,5)</f>
        <v>5</v>
      </c>
      <c r="F551">
        <f>Misc!$B$4*Misc!$B$5*VLOOKUP(E551,Gearing!$B$2:$F$7,5,FALSE)/Misc!$B$2</f>
        <v>3601.903197661552</v>
      </c>
      <c r="G551">
        <f t="shared" si="54"/>
        <v>8.6186832945327883</v>
      </c>
      <c r="H551">
        <f t="shared" si="55"/>
        <v>280.99999999999955</v>
      </c>
    </row>
    <row r="552" spans="1:8" x14ac:dyDescent="0.25">
      <c r="A552">
        <f t="shared" si="52"/>
        <v>137.25</v>
      </c>
      <c r="B552">
        <f>MIN((F551-$K$5*B550+$K$6*B551)/$K$7,2*$K$1*Gearing!$A$7+B550)</f>
        <v>13901.829582696637</v>
      </c>
      <c r="C552">
        <f t="shared" si="51"/>
        <v>125.61823999999979</v>
      </c>
      <c r="D552">
        <f t="shared" si="53"/>
        <v>3.9208318019518629E-2</v>
      </c>
      <c r="E552">
        <f>MIN(VLOOKUP(C551,Gearing!$A$2:$F$7,2,TRUE)+1,5)</f>
        <v>5</v>
      </c>
      <c r="F552">
        <f>Misc!$B$4*Misc!$B$5*VLOOKUP(E552,Gearing!$B$2:$F$7,5,FALSE)/Misc!$B$2</f>
        <v>3601.903197661552</v>
      </c>
      <c r="G552">
        <f t="shared" si="54"/>
        <v>8.6381964220804495</v>
      </c>
      <c r="H552">
        <f t="shared" si="55"/>
        <v>280.99999999999955</v>
      </c>
    </row>
    <row r="553" spans="1:8" x14ac:dyDescent="0.25">
      <c r="A553">
        <f t="shared" si="52"/>
        <v>137.5</v>
      </c>
      <c r="B553">
        <f>MIN((F552-$K$5*B551+$K$6*B552)/$K$7,2*$K$1*Gearing!$A$7+B551)</f>
        <v>13933.235367956575</v>
      </c>
      <c r="C553">
        <f t="shared" si="51"/>
        <v>125.61823999999979</v>
      </c>
      <c r="D553">
        <f t="shared" si="53"/>
        <v>-3.9208318019518629E-2</v>
      </c>
      <c r="E553">
        <f>MIN(VLOOKUP(C552,Gearing!$A$2:$F$7,2,TRUE)+1,5)</f>
        <v>5</v>
      </c>
      <c r="F553">
        <f>Misc!$B$4*Misc!$B$5*VLOOKUP(E553,Gearing!$B$2:$F$7,5,FALSE)/Misc!$B$2</f>
        <v>3601.903197661552</v>
      </c>
      <c r="G553">
        <f t="shared" si="54"/>
        <v>8.6577110723105655</v>
      </c>
      <c r="H553">
        <f t="shared" si="55"/>
        <v>280.99999999999955</v>
      </c>
    </row>
    <row r="554" spans="1:8" x14ac:dyDescent="0.25">
      <c r="A554">
        <f t="shared" si="52"/>
        <v>137.75</v>
      </c>
      <c r="B554">
        <f>MIN((F553-$K$5*B552+$K$6*B553)/$K$7,2*$K$1*Gearing!$A$7+B552)</f>
        <v>13964.638702696637</v>
      </c>
      <c r="C554">
        <f t="shared" si="51"/>
        <v>125.61823999999979</v>
      </c>
      <c r="D554">
        <f t="shared" si="53"/>
        <v>3.9208318019518629E-2</v>
      </c>
      <c r="E554">
        <f>MIN(VLOOKUP(C553,Gearing!$A$2:$F$7,2,TRUE)+1,5)</f>
        <v>5</v>
      </c>
      <c r="F554">
        <f>Misc!$B$4*Misc!$B$5*VLOOKUP(E554,Gearing!$B$2:$F$7,5,FALSE)/Misc!$B$2</f>
        <v>3601.903197661552</v>
      </c>
      <c r="G554">
        <f t="shared" si="54"/>
        <v>8.6772241998582267</v>
      </c>
      <c r="H554">
        <f t="shared" si="55"/>
        <v>280.99999999999955</v>
      </c>
    </row>
    <row r="555" spans="1:8" x14ac:dyDescent="0.25">
      <c r="A555">
        <f t="shared" si="52"/>
        <v>138</v>
      </c>
      <c r="B555">
        <f>MIN((F554-$K$5*B553+$K$6*B554)/$K$7,2*$K$1*Gearing!$A$7+B553)</f>
        <v>13996.044487956575</v>
      </c>
      <c r="C555">
        <f t="shared" si="51"/>
        <v>125.61823999999979</v>
      </c>
      <c r="D555">
        <f t="shared" si="53"/>
        <v>-3.9208318019518629E-2</v>
      </c>
      <c r="E555">
        <f>MIN(VLOOKUP(C554,Gearing!$A$2:$F$7,2,TRUE)+1,5)</f>
        <v>5</v>
      </c>
      <c r="F555">
        <f>Misc!$B$4*Misc!$B$5*VLOOKUP(E555,Gearing!$B$2:$F$7,5,FALSE)/Misc!$B$2</f>
        <v>3601.903197661552</v>
      </c>
      <c r="G555">
        <f t="shared" si="54"/>
        <v>8.6967388500883427</v>
      </c>
      <c r="H555">
        <f t="shared" si="55"/>
        <v>280.99999999999955</v>
      </c>
    </row>
    <row r="556" spans="1:8" x14ac:dyDescent="0.25">
      <c r="A556">
        <f t="shared" si="52"/>
        <v>138.25</v>
      </c>
      <c r="B556">
        <f>MIN((F555-$K$5*B554+$K$6*B555)/$K$7,2*$K$1*Gearing!$A$7+B554)</f>
        <v>14027.447822696637</v>
      </c>
      <c r="C556">
        <f t="shared" si="51"/>
        <v>125.61823999999979</v>
      </c>
      <c r="D556">
        <f t="shared" si="53"/>
        <v>3.9208318019518629E-2</v>
      </c>
      <c r="E556">
        <f>MIN(VLOOKUP(C555,Gearing!$A$2:$F$7,2,TRUE)+1,5)</f>
        <v>5</v>
      </c>
      <c r="F556">
        <f>Misc!$B$4*Misc!$B$5*VLOOKUP(E556,Gearing!$B$2:$F$7,5,FALSE)/Misc!$B$2</f>
        <v>3601.903197661552</v>
      </c>
      <c r="G556">
        <f t="shared" si="54"/>
        <v>8.7162519776360039</v>
      </c>
      <c r="H556">
        <f t="shared" si="55"/>
        <v>280.99999999999955</v>
      </c>
    </row>
    <row r="557" spans="1:8" x14ac:dyDescent="0.25">
      <c r="A557">
        <f t="shared" si="52"/>
        <v>138.5</v>
      </c>
      <c r="B557">
        <f>MIN((F556-$K$5*B555+$K$6*B556)/$K$7,2*$K$1*Gearing!$A$7+B555)</f>
        <v>14058.853607956575</v>
      </c>
      <c r="C557">
        <f t="shared" si="51"/>
        <v>125.61823999999979</v>
      </c>
      <c r="D557">
        <f t="shared" si="53"/>
        <v>-3.9208318019518629E-2</v>
      </c>
      <c r="E557">
        <f>MIN(VLOOKUP(C556,Gearing!$A$2:$F$7,2,TRUE)+1,5)</f>
        <v>5</v>
      </c>
      <c r="F557">
        <f>Misc!$B$4*Misc!$B$5*VLOOKUP(E557,Gearing!$B$2:$F$7,5,FALSE)/Misc!$B$2</f>
        <v>3601.903197661552</v>
      </c>
      <c r="G557">
        <f t="shared" si="54"/>
        <v>8.7357666278661217</v>
      </c>
      <c r="H557">
        <f t="shared" si="55"/>
        <v>280.99999999999955</v>
      </c>
    </row>
    <row r="558" spans="1:8" x14ac:dyDescent="0.25">
      <c r="A558">
        <f t="shared" si="52"/>
        <v>138.75</v>
      </c>
      <c r="B558">
        <f>MIN((F557-$K$5*B556+$K$6*B557)/$K$7,2*$K$1*Gearing!$A$7+B556)</f>
        <v>14090.256942696637</v>
      </c>
      <c r="C558">
        <f t="shared" si="51"/>
        <v>125.61823999999979</v>
      </c>
      <c r="D558">
        <f t="shared" si="53"/>
        <v>3.9208318019518629E-2</v>
      </c>
      <c r="E558">
        <f>MIN(VLOOKUP(C557,Gearing!$A$2:$F$7,2,TRUE)+1,5)</f>
        <v>5</v>
      </c>
      <c r="F558">
        <f>Misc!$B$4*Misc!$B$5*VLOOKUP(E558,Gearing!$B$2:$F$7,5,FALSE)/Misc!$B$2</f>
        <v>3601.903197661552</v>
      </c>
      <c r="G558">
        <f t="shared" si="54"/>
        <v>8.7552797554137811</v>
      </c>
      <c r="H558">
        <f t="shared" si="55"/>
        <v>280.99999999999955</v>
      </c>
    </row>
    <row r="559" spans="1:8" x14ac:dyDescent="0.25">
      <c r="A559">
        <f t="shared" si="52"/>
        <v>139</v>
      </c>
      <c r="B559">
        <f>MIN((F558-$K$5*B557+$K$6*B558)/$K$7,2*$K$1*Gearing!$A$7+B557)</f>
        <v>14121.662727956575</v>
      </c>
      <c r="C559">
        <f t="shared" si="51"/>
        <v>125.61823999999979</v>
      </c>
      <c r="D559">
        <f t="shared" si="53"/>
        <v>-3.9208318019518629E-2</v>
      </c>
      <c r="E559">
        <f>MIN(VLOOKUP(C558,Gearing!$A$2:$F$7,2,TRUE)+1,5)</f>
        <v>5</v>
      </c>
      <c r="F559">
        <f>Misc!$B$4*Misc!$B$5*VLOOKUP(E559,Gearing!$B$2:$F$7,5,FALSE)/Misc!$B$2</f>
        <v>3601.903197661552</v>
      </c>
      <c r="G559">
        <f t="shared" si="54"/>
        <v>8.7747944056438989</v>
      </c>
      <c r="H559">
        <f t="shared" si="55"/>
        <v>280.99999999999955</v>
      </c>
    </row>
    <row r="560" spans="1:8" x14ac:dyDescent="0.25">
      <c r="A560">
        <f t="shared" si="52"/>
        <v>139.25</v>
      </c>
      <c r="B560">
        <f>MIN((F559-$K$5*B558+$K$6*B559)/$K$7,2*$K$1*Gearing!$A$7+B558)</f>
        <v>14153.066062696636</v>
      </c>
      <c r="C560">
        <f t="shared" si="51"/>
        <v>125.61823999999979</v>
      </c>
      <c r="D560">
        <f t="shared" si="53"/>
        <v>3.9208318019518629E-2</v>
      </c>
      <c r="E560">
        <f>MIN(VLOOKUP(C559,Gearing!$A$2:$F$7,2,TRUE)+1,5)</f>
        <v>5</v>
      </c>
      <c r="F560">
        <f>Misc!$B$4*Misc!$B$5*VLOOKUP(E560,Gearing!$B$2:$F$7,5,FALSE)/Misc!$B$2</f>
        <v>3601.903197661552</v>
      </c>
      <c r="G560">
        <f t="shared" si="54"/>
        <v>8.7943075331915601</v>
      </c>
      <c r="H560">
        <f t="shared" si="55"/>
        <v>280.99999999999955</v>
      </c>
    </row>
    <row r="561" spans="1:8" x14ac:dyDescent="0.25">
      <c r="A561">
        <f t="shared" si="52"/>
        <v>139.5</v>
      </c>
      <c r="B561">
        <f>MIN((F560-$K$5*B559+$K$6*B560)/$K$7,2*$K$1*Gearing!$A$7+B559)</f>
        <v>14184.471847956574</v>
      </c>
      <c r="C561">
        <f t="shared" si="51"/>
        <v>125.61823999999979</v>
      </c>
      <c r="D561">
        <f t="shared" si="53"/>
        <v>-3.9208318019518629E-2</v>
      </c>
      <c r="E561">
        <f>MIN(VLOOKUP(C560,Gearing!$A$2:$F$7,2,TRUE)+1,5)</f>
        <v>5</v>
      </c>
      <c r="F561">
        <f>Misc!$B$4*Misc!$B$5*VLOOKUP(E561,Gearing!$B$2:$F$7,5,FALSE)/Misc!$B$2</f>
        <v>3601.903197661552</v>
      </c>
      <c r="G561">
        <f t="shared" si="54"/>
        <v>8.8138221834216761</v>
      </c>
      <c r="H561">
        <f t="shared" si="55"/>
        <v>280.99999999999955</v>
      </c>
    </row>
    <row r="562" spans="1:8" x14ac:dyDescent="0.25">
      <c r="A562">
        <f t="shared" si="52"/>
        <v>139.75</v>
      </c>
      <c r="B562">
        <f>MIN((F561-$K$5*B560+$K$6*B561)/$K$7,2*$K$1*Gearing!$A$7+B560)</f>
        <v>14215.875182696636</v>
      </c>
      <c r="C562">
        <f t="shared" si="51"/>
        <v>125.61823999999979</v>
      </c>
      <c r="D562">
        <f t="shared" si="53"/>
        <v>3.9208318019518629E-2</v>
      </c>
      <c r="E562">
        <f>MIN(VLOOKUP(C561,Gearing!$A$2:$F$7,2,TRUE)+1,5)</f>
        <v>5</v>
      </c>
      <c r="F562">
        <f>Misc!$B$4*Misc!$B$5*VLOOKUP(E562,Gearing!$B$2:$F$7,5,FALSE)/Misc!$B$2</f>
        <v>3601.903197661552</v>
      </c>
      <c r="G562">
        <f t="shared" si="54"/>
        <v>8.8333353109693373</v>
      </c>
      <c r="H562">
        <f t="shared" si="55"/>
        <v>280.99999999999955</v>
      </c>
    </row>
    <row r="563" spans="1:8" x14ac:dyDescent="0.25">
      <c r="A563">
        <f t="shared" si="52"/>
        <v>140</v>
      </c>
      <c r="B563">
        <f>MIN((F562-$K$5*B561+$K$6*B562)/$K$7,2*$K$1*Gearing!$A$7+B561)</f>
        <v>14247.280967956574</v>
      </c>
      <c r="C563">
        <f t="shared" si="51"/>
        <v>125.61823999999979</v>
      </c>
      <c r="D563">
        <f t="shared" si="53"/>
        <v>-3.9208318019518629E-2</v>
      </c>
      <c r="E563">
        <f>MIN(VLOOKUP(C562,Gearing!$A$2:$F$7,2,TRUE)+1,5)</f>
        <v>5</v>
      </c>
      <c r="F563">
        <f>Misc!$B$4*Misc!$B$5*VLOOKUP(E563,Gearing!$B$2:$F$7,5,FALSE)/Misc!$B$2</f>
        <v>3601.903197661552</v>
      </c>
      <c r="G563">
        <f t="shared" si="54"/>
        <v>8.8528499611994551</v>
      </c>
      <c r="H563">
        <f t="shared" si="55"/>
        <v>280.99999999999955</v>
      </c>
    </row>
    <row r="564" spans="1:8" x14ac:dyDescent="0.25">
      <c r="A564">
        <f t="shared" si="52"/>
        <v>140.25</v>
      </c>
      <c r="B564">
        <f>MIN((F563-$K$5*B562+$K$6*B563)/$K$7,2*$K$1*Gearing!$A$7+B562)</f>
        <v>14278.684302696636</v>
      </c>
      <c r="C564">
        <f t="shared" si="51"/>
        <v>125.61823999999979</v>
      </c>
      <c r="D564">
        <f t="shared" si="53"/>
        <v>3.9208318019518629E-2</v>
      </c>
      <c r="E564">
        <f>MIN(VLOOKUP(C563,Gearing!$A$2:$F$7,2,TRUE)+1,5)</f>
        <v>5</v>
      </c>
      <c r="F564">
        <f>Misc!$B$4*Misc!$B$5*VLOOKUP(E564,Gearing!$B$2:$F$7,5,FALSE)/Misc!$B$2</f>
        <v>3601.903197661552</v>
      </c>
      <c r="G564">
        <f t="shared" si="54"/>
        <v>8.8723630887471145</v>
      </c>
      <c r="H564">
        <f t="shared" si="55"/>
        <v>280.99999999999955</v>
      </c>
    </row>
    <row r="565" spans="1:8" x14ac:dyDescent="0.25">
      <c r="A565">
        <f t="shared" si="52"/>
        <v>140.5</v>
      </c>
      <c r="B565">
        <f>MIN((F564-$K$5*B563+$K$6*B564)/$K$7,2*$K$1*Gearing!$A$7+B563)</f>
        <v>14310.090087956574</v>
      </c>
      <c r="C565">
        <f t="shared" si="51"/>
        <v>125.61823999999979</v>
      </c>
      <c r="D565">
        <f t="shared" si="53"/>
        <v>-3.9208318019518629E-2</v>
      </c>
      <c r="E565">
        <f>MIN(VLOOKUP(C564,Gearing!$A$2:$F$7,2,TRUE)+1,5)</f>
        <v>5</v>
      </c>
      <c r="F565">
        <f>Misc!$B$4*Misc!$B$5*VLOOKUP(E565,Gearing!$B$2:$F$7,5,FALSE)/Misc!$B$2</f>
        <v>3601.903197661552</v>
      </c>
      <c r="G565">
        <f t="shared" si="54"/>
        <v>8.8918777389772323</v>
      </c>
      <c r="H565">
        <f t="shared" si="55"/>
        <v>280.99999999999955</v>
      </c>
    </row>
    <row r="566" spans="1:8" x14ac:dyDescent="0.25">
      <c r="A566">
        <f t="shared" si="52"/>
        <v>140.75</v>
      </c>
      <c r="B566">
        <f>MIN((F565-$K$5*B564+$K$6*B565)/$K$7,2*$K$1*Gearing!$A$7+B564)</f>
        <v>14341.493422696636</v>
      </c>
      <c r="C566">
        <f t="shared" si="51"/>
        <v>125.61823999999979</v>
      </c>
      <c r="D566">
        <f t="shared" si="53"/>
        <v>3.9208318019518629E-2</v>
      </c>
      <c r="E566">
        <f>MIN(VLOOKUP(C565,Gearing!$A$2:$F$7,2,TRUE)+1,5)</f>
        <v>5</v>
      </c>
      <c r="F566">
        <f>Misc!$B$4*Misc!$B$5*VLOOKUP(E566,Gearing!$B$2:$F$7,5,FALSE)/Misc!$B$2</f>
        <v>3601.903197661552</v>
      </c>
      <c r="G566">
        <f t="shared" si="54"/>
        <v>8.9113908665248935</v>
      </c>
      <c r="H566">
        <f t="shared" si="55"/>
        <v>280.99999999999955</v>
      </c>
    </row>
    <row r="567" spans="1:8" x14ac:dyDescent="0.25">
      <c r="A567">
        <f t="shared" si="52"/>
        <v>141</v>
      </c>
      <c r="B567">
        <f>MIN((F566-$K$5*B565+$K$6*B566)/$K$7,2*$K$1*Gearing!$A$7+B565)</f>
        <v>14372.899207956574</v>
      </c>
      <c r="C567">
        <f t="shared" si="51"/>
        <v>125.61823999999979</v>
      </c>
      <c r="D567">
        <f t="shared" si="53"/>
        <v>-3.9208318019518629E-2</v>
      </c>
      <c r="E567">
        <f>MIN(VLOOKUP(C566,Gearing!$A$2:$F$7,2,TRUE)+1,5)</f>
        <v>5</v>
      </c>
      <c r="F567">
        <f>Misc!$B$4*Misc!$B$5*VLOOKUP(E567,Gearing!$B$2:$F$7,5,FALSE)/Misc!$B$2</f>
        <v>3601.903197661552</v>
      </c>
      <c r="G567">
        <f t="shared" si="54"/>
        <v>8.9309055167550095</v>
      </c>
      <c r="H567">
        <f t="shared" si="55"/>
        <v>280.99999999999955</v>
      </c>
    </row>
    <row r="568" spans="1:8" x14ac:dyDescent="0.25">
      <c r="A568">
        <f t="shared" si="52"/>
        <v>141.25</v>
      </c>
      <c r="B568">
        <f>MIN((F567-$K$5*B566+$K$6*B567)/$K$7,2*$K$1*Gearing!$A$7+B566)</f>
        <v>14404.302542696636</v>
      </c>
      <c r="C568">
        <f t="shared" si="51"/>
        <v>125.61823999999979</v>
      </c>
      <c r="D568">
        <f t="shared" si="53"/>
        <v>3.9208318019518629E-2</v>
      </c>
      <c r="E568">
        <f>MIN(VLOOKUP(C567,Gearing!$A$2:$F$7,2,TRUE)+1,5)</f>
        <v>5</v>
      </c>
      <c r="F568">
        <f>Misc!$B$4*Misc!$B$5*VLOOKUP(E568,Gearing!$B$2:$F$7,5,FALSE)/Misc!$B$2</f>
        <v>3601.903197661552</v>
      </c>
      <c r="G568">
        <f t="shared" si="54"/>
        <v>8.9504186443026708</v>
      </c>
      <c r="H568">
        <f t="shared" si="55"/>
        <v>280.99999999999955</v>
      </c>
    </row>
    <row r="569" spans="1:8" x14ac:dyDescent="0.25">
      <c r="A569">
        <f t="shared" si="52"/>
        <v>141.5</v>
      </c>
      <c r="B569">
        <f>MIN((F568-$K$5*B567+$K$6*B568)/$K$7,2*$K$1*Gearing!$A$7+B567)</f>
        <v>14435.708327956574</v>
      </c>
      <c r="C569">
        <f t="shared" si="51"/>
        <v>125.61823999999979</v>
      </c>
      <c r="D569">
        <f t="shared" si="53"/>
        <v>-3.9208318019518629E-2</v>
      </c>
      <c r="E569">
        <f>MIN(VLOOKUP(C568,Gearing!$A$2:$F$7,2,TRUE)+1,5)</f>
        <v>5</v>
      </c>
      <c r="F569">
        <f>Misc!$B$4*Misc!$B$5*VLOOKUP(E569,Gearing!$B$2:$F$7,5,FALSE)/Misc!$B$2</f>
        <v>3601.903197661552</v>
      </c>
      <c r="G569">
        <f t="shared" si="54"/>
        <v>8.9699332945327885</v>
      </c>
      <c r="H569">
        <f t="shared" si="55"/>
        <v>280.99999999999955</v>
      </c>
    </row>
    <row r="570" spans="1:8" x14ac:dyDescent="0.25">
      <c r="A570">
        <f t="shared" si="52"/>
        <v>141.75</v>
      </c>
      <c r="B570">
        <f>MIN((F569-$K$5*B568+$K$6*B569)/$K$7,2*$K$1*Gearing!$A$7+B568)</f>
        <v>14467.111662696636</v>
      </c>
      <c r="C570">
        <f t="shared" si="51"/>
        <v>125.61823999999979</v>
      </c>
      <c r="D570">
        <f t="shared" si="53"/>
        <v>3.9208318019518629E-2</v>
      </c>
      <c r="E570">
        <f>MIN(VLOOKUP(C569,Gearing!$A$2:$F$7,2,TRUE)+1,5)</f>
        <v>5</v>
      </c>
      <c r="F570">
        <f>Misc!$B$4*Misc!$B$5*VLOOKUP(E570,Gearing!$B$2:$F$7,5,FALSE)/Misc!$B$2</f>
        <v>3601.903197661552</v>
      </c>
      <c r="G570">
        <f t="shared" si="54"/>
        <v>8.9894464220804462</v>
      </c>
      <c r="H570">
        <f t="shared" si="55"/>
        <v>280.99999999999955</v>
      </c>
    </row>
    <row r="571" spans="1:8" x14ac:dyDescent="0.25">
      <c r="A571">
        <f t="shared" si="52"/>
        <v>142</v>
      </c>
      <c r="B571">
        <f>MIN((F570-$K$5*B569+$K$6*B570)/$K$7,2*$K$1*Gearing!$A$7+B569)</f>
        <v>14498.517447956574</v>
      </c>
      <c r="C571">
        <f t="shared" si="51"/>
        <v>125.61823999999979</v>
      </c>
      <c r="D571">
        <f t="shared" si="53"/>
        <v>-3.9208318019518629E-2</v>
      </c>
      <c r="E571">
        <f>MIN(VLOOKUP(C570,Gearing!$A$2:$F$7,2,TRUE)+1,5)</f>
        <v>5</v>
      </c>
      <c r="F571">
        <f>Misc!$B$4*Misc!$B$5*VLOOKUP(E571,Gearing!$B$2:$F$7,5,FALSE)/Misc!$B$2</f>
        <v>3601.903197661552</v>
      </c>
      <c r="G571">
        <f t="shared" si="54"/>
        <v>9.0089610723105658</v>
      </c>
      <c r="H571">
        <f t="shared" si="55"/>
        <v>280.99999999999955</v>
      </c>
    </row>
    <row r="572" spans="1:8" x14ac:dyDescent="0.25">
      <c r="A572">
        <f t="shared" si="52"/>
        <v>142.25</v>
      </c>
      <c r="B572">
        <f>MIN((F571-$K$5*B570+$K$6*B571)/$K$7,2*$K$1*Gearing!$A$7+B570)</f>
        <v>14529.920782696636</v>
      </c>
      <c r="C572">
        <f t="shared" si="51"/>
        <v>125.61823999999979</v>
      </c>
      <c r="D572">
        <f t="shared" si="53"/>
        <v>3.9208318019518629E-2</v>
      </c>
      <c r="E572">
        <f>MIN(VLOOKUP(C571,Gearing!$A$2:$F$7,2,TRUE)+1,5)</f>
        <v>5</v>
      </c>
      <c r="F572">
        <f>Misc!$B$4*Misc!$B$5*VLOOKUP(E572,Gearing!$B$2:$F$7,5,FALSE)/Misc!$B$2</f>
        <v>3601.903197661552</v>
      </c>
      <c r="G572">
        <f t="shared" si="54"/>
        <v>9.0284741998582252</v>
      </c>
      <c r="H572">
        <f t="shared" si="55"/>
        <v>280.99999999999955</v>
      </c>
    </row>
    <row r="573" spans="1:8" x14ac:dyDescent="0.25">
      <c r="A573">
        <f t="shared" si="52"/>
        <v>142.5</v>
      </c>
      <c r="B573">
        <f>MIN((F572-$K$5*B571+$K$6*B572)/$K$7,2*$K$1*Gearing!$A$7+B571)</f>
        <v>14561.326567956574</v>
      </c>
      <c r="C573">
        <f t="shared" si="51"/>
        <v>125.61823999999979</v>
      </c>
      <c r="D573">
        <f t="shared" si="53"/>
        <v>-3.9208318019518629E-2</v>
      </c>
      <c r="E573">
        <f>MIN(VLOOKUP(C572,Gearing!$A$2:$F$7,2,TRUE)+1,5)</f>
        <v>5</v>
      </c>
      <c r="F573">
        <f>Misc!$B$4*Misc!$B$5*VLOOKUP(E573,Gearing!$B$2:$F$7,5,FALSE)/Misc!$B$2</f>
        <v>3601.903197661552</v>
      </c>
      <c r="G573">
        <f t="shared" si="54"/>
        <v>9.047988850088343</v>
      </c>
      <c r="H573">
        <f t="shared" si="55"/>
        <v>280.99999999999955</v>
      </c>
    </row>
    <row r="574" spans="1:8" x14ac:dyDescent="0.25">
      <c r="A574">
        <f t="shared" si="52"/>
        <v>142.75</v>
      </c>
      <c r="B574">
        <f>MIN((F573-$K$5*B572+$K$6*B573)/$K$7,2*$K$1*Gearing!$A$7+B572)</f>
        <v>14592.729902696636</v>
      </c>
      <c r="C574">
        <f t="shared" si="51"/>
        <v>125.61823999999979</v>
      </c>
      <c r="D574">
        <f t="shared" si="53"/>
        <v>3.9208318019518629E-2</v>
      </c>
      <c r="E574">
        <f>MIN(VLOOKUP(C573,Gearing!$A$2:$F$7,2,TRUE)+1,5)</f>
        <v>5</v>
      </c>
      <c r="F574">
        <f>Misc!$B$4*Misc!$B$5*VLOOKUP(E574,Gearing!$B$2:$F$7,5,FALSE)/Misc!$B$2</f>
        <v>3601.903197661552</v>
      </c>
      <c r="G574">
        <f t="shared" si="54"/>
        <v>9.0675019776360024</v>
      </c>
      <c r="H574">
        <f t="shared" si="55"/>
        <v>280.99999999999955</v>
      </c>
    </row>
    <row r="575" spans="1:8" x14ac:dyDescent="0.25">
      <c r="A575">
        <f t="shared" si="52"/>
        <v>143</v>
      </c>
      <c r="B575">
        <f>MIN((F574-$K$5*B573+$K$6*B574)/$K$7,2*$K$1*Gearing!$A$7+B573)</f>
        <v>14624.135687956574</v>
      </c>
      <c r="C575">
        <f t="shared" si="51"/>
        <v>125.61823999999979</v>
      </c>
      <c r="D575">
        <f t="shared" si="53"/>
        <v>-3.9208318019518629E-2</v>
      </c>
      <c r="E575">
        <f>MIN(VLOOKUP(C574,Gearing!$A$2:$F$7,2,TRUE)+1,5)</f>
        <v>5</v>
      </c>
      <c r="F575">
        <f>Misc!$B$4*Misc!$B$5*VLOOKUP(E575,Gearing!$B$2:$F$7,5,FALSE)/Misc!$B$2</f>
        <v>3601.903197661552</v>
      </c>
      <c r="G575">
        <f t="shared" si="54"/>
        <v>9.087016627866122</v>
      </c>
      <c r="H575">
        <f t="shared" si="55"/>
        <v>280.99999999999955</v>
      </c>
    </row>
    <row r="576" spans="1:8" x14ac:dyDescent="0.25">
      <c r="A576">
        <f t="shared" si="52"/>
        <v>143.25</v>
      </c>
      <c r="B576">
        <f>MIN((F575-$K$5*B574+$K$6*B575)/$K$7,2*$K$1*Gearing!$A$7+B574)</f>
        <v>14655.539022696636</v>
      </c>
      <c r="C576">
        <f t="shared" si="51"/>
        <v>125.61823999999979</v>
      </c>
      <c r="D576">
        <f t="shared" si="53"/>
        <v>3.9208318019518629E-2</v>
      </c>
      <c r="E576">
        <f>MIN(VLOOKUP(C575,Gearing!$A$2:$F$7,2,TRUE)+1,5)</f>
        <v>5</v>
      </c>
      <c r="F576">
        <f>Misc!$B$4*Misc!$B$5*VLOOKUP(E576,Gearing!$B$2:$F$7,5,FALSE)/Misc!$B$2</f>
        <v>3601.903197661552</v>
      </c>
      <c r="G576">
        <f t="shared" si="54"/>
        <v>9.1065297554137796</v>
      </c>
      <c r="H576">
        <f t="shared" si="55"/>
        <v>280.99999999999955</v>
      </c>
    </row>
    <row r="577" spans="1:8" x14ac:dyDescent="0.25">
      <c r="A577">
        <f t="shared" si="52"/>
        <v>143.5</v>
      </c>
      <c r="B577">
        <f>MIN((F576-$K$5*B575+$K$6*B576)/$K$7,2*$K$1*Gearing!$A$7+B575)</f>
        <v>14686.944807956574</v>
      </c>
      <c r="C577">
        <f t="shared" si="51"/>
        <v>125.61823999999979</v>
      </c>
      <c r="D577">
        <f t="shared" si="53"/>
        <v>-3.9208318019518629E-2</v>
      </c>
      <c r="E577">
        <f>MIN(VLOOKUP(C576,Gearing!$A$2:$F$7,2,TRUE)+1,5)</f>
        <v>5</v>
      </c>
      <c r="F577">
        <f>Misc!$B$4*Misc!$B$5*VLOOKUP(E577,Gearing!$B$2:$F$7,5,FALSE)/Misc!$B$2</f>
        <v>3601.903197661552</v>
      </c>
      <c r="G577">
        <f t="shared" si="54"/>
        <v>9.1260444056438992</v>
      </c>
      <c r="H577">
        <f t="shared" si="55"/>
        <v>280.99999999999955</v>
      </c>
    </row>
    <row r="578" spans="1:8" x14ac:dyDescent="0.25">
      <c r="A578">
        <f t="shared" si="52"/>
        <v>143.75</v>
      </c>
      <c r="B578">
        <f>MIN((F577-$K$5*B576+$K$6*B577)/$K$7,2*$K$1*Gearing!$A$7+B576)</f>
        <v>14718.348142696635</v>
      </c>
      <c r="C578">
        <f t="shared" si="51"/>
        <v>125.61823999999979</v>
      </c>
      <c r="D578">
        <f t="shared" si="53"/>
        <v>3.9208318019518629E-2</v>
      </c>
      <c r="E578">
        <f>MIN(VLOOKUP(C577,Gearing!$A$2:$F$7,2,TRUE)+1,5)</f>
        <v>5</v>
      </c>
      <c r="F578">
        <f>Misc!$B$4*Misc!$B$5*VLOOKUP(E578,Gearing!$B$2:$F$7,5,FALSE)/Misc!$B$2</f>
        <v>3601.903197661552</v>
      </c>
      <c r="G578">
        <f t="shared" si="54"/>
        <v>9.1455575331915586</v>
      </c>
      <c r="H578">
        <f t="shared" si="55"/>
        <v>280.99999999999955</v>
      </c>
    </row>
    <row r="579" spans="1:8" x14ac:dyDescent="0.25">
      <c r="A579">
        <f t="shared" si="52"/>
        <v>144</v>
      </c>
      <c r="B579">
        <f>MIN((F578-$K$5*B577+$K$6*B578)/$K$7,2*$K$1*Gearing!$A$7+B577)</f>
        <v>14749.753927956574</v>
      </c>
      <c r="C579">
        <f t="shared" si="51"/>
        <v>125.61823999999979</v>
      </c>
      <c r="D579">
        <f t="shared" si="53"/>
        <v>-3.9208318019518629E-2</v>
      </c>
      <c r="E579">
        <f>MIN(VLOOKUP(C578,Gearing!$A$2:$F$7,2,TRUE)+1,5)</f>
        <v>5</v>
      </c>
      <c r="F579">
        <f>Misc!$B$4*Misc!$B$5*VLOOKUP(E579,Gearing!$B$2:$F$7,5,FALSE)/Misc!$B$2</f>
        <v>3601.903197661552</v>
      </c>
      <c r="G579">
        <f t="shared" si="54"/>
        <v>9.1650721834216764</v>
      </c>
      <c r="H579">
        <f t="shared" si="55"/>
        <v>280.99999999999955</v>
      </c>
    </row>
    <row r="580" spans="1:8" x14ac:dyDescent="0.25">
      <c r="A580">
        <f t="shared" si="52"/>
        <v>144.25</v>
      </c>
      <c r="B580">
        <f>MIN((F579-$K$5*B578+$K$6*B579)/$K$7,2*$K$1*Gearing!$A$7+B578)</f>
        <v>14781.157262696635</v>
      </c>
      <c r="C580">
        <f t="shared" si="51"/>
        <v>125.61823999999979</v>
      </c>
      <c r="D580">
        <f t="shared" si="53"/>
        <v>3.9208318019518629E-2</v>
      </c>
      <c r="E580">
        <f>MIN(VLOOKUP(C579,Gearing!$A$2:$F$7,2,TRUE)+1,5)</f>
        <v>5</v>
      </c>
      <c r="F580">
        <f>Misc!$B$4*Misc!$B$5*VLOOKUP(E580,Gearing!$B$2:$F$7,5,FALSE)/Misc!$B$2</f>
        <v>3601.903197661552</v>
      </c>
      <c r="G580">
        <f t="shared" si="54"/>
        <v>9.1845853109693358</v>
      </c>
      <c r="H580">
        <f t="shared" si="55"/>
        <v>280.99999999999955</v>
      </c>
    </row>
    <row r="581" spans="1:8" x14ac:dyDescent="0.25">
      <c r="A581">
        <f t="shared" si="52"/>
        <v>144.5</v>
      </c>
      <c r="B581">
        <f>MIN((F580-$K$5*B579+$K$6*B580)/$K$7,2*$K$1*Gearing!$A$7+B579)</f>
        <v>14812.563047956573</v>
      </c>
      <c r="C581">
        <f t="shared" si="51"/>
        <v>125.61823999999979</v>
      </c>
      <c r="D581">
        <f t="shared" si="53"/>
        <v>-3.9208318019518629E-2</v>
      </c>
      <c r="E581">
        <f>MIN(VLOOKUP(C580,Gearing!$A$2:$F$7,2,TRUE)+1,5)</f>
        <v>5</v>
      </c>
      <c r="F581">
        <f>Misc!$B$4*Misc!$B$5*VLOOKUP(E581,Gearing!$B$2:$F$7,5,FALSE)/Misc!$B$2</f>
        <v>3601.903197661552</v>
      </c>
      <c r="G581">
        <f t="shared" si="54"/>
        <v>9.2040999611994518</v>
      </c>
      <c r="H581">
        <f t="shared" si="55"/>
        <v>280.99999999999955</v>
      </c>
    </row>
    <row r="582" spans="1:8" x14ac:dyDescent="0.25">
      <c r="A582">
        <f t="shared" si="52"/>
        <v>144.75</v>
      </c>
      <c r="B582">
        <f>MIN((F581-$K$5*B580+$K$6*B581)/$K$7,2*$K$1*Gearing!$A$7+B580)</f>
        <v>14843.966382696635</v>
      </c>
      <c r="C582">
        <f t="shared" si="51"/>
        <v>125.61823999999979</v>
      </c>
      <c r="D582">
        <f t="shared" si="53"/>
        <v>3.9208318019518629E-2</v>
      </c>
      <c r="E582">
        <f>MIN(VLOOKUP(C581,Gearing!$A$2:$F$7,2,TRUE)+1,5)</f>
        <v>5</v>
      </c>
      <c r="F582">
        <f>Misc!$B$4*Misc!$B$5*VLOOKUP(E582,Gearing!$B$2:$F$7,5,FALSE)/Misc!$B$2</f>
        <v>3601.903197661552</v>
      </c>
      <c r="G582">
        <f t="shared" si="54"/>
        <v>9.2236130887471131</v>
      </c>
      <c r="H582">
        <f t="shared" si="55"/>
        <v>280.99999999999955</v>
      </c>
    </row>
    <row r="583" spans="1:8" x14ac:dyDescent="0.25">
      <c r="A583">
        <f t="shared" si="52"/>
        <v>145</v>
      </c>
      <c r="B583">
        <f>MIN((F582-$K$5*B581+$K$6*B582)/$K$7,2*$K$1*Gearing!$A$7+B581)</f>
        <v>14875.372167956573</v>
      </c>
      <c r="C583">
        <f t="shared" si="51"/>
        <v>125.61823999999979</v>
      </c>
      <c r="D583">
        <f t="shared" si="53"/>
        <v>-3.9208318019518629E-2</v>
      </c>
      <c r="E583">
        <f>MIN(VLOOKUP(C582,Gearing!$A$2:$F$7,2,TRUE)+1,5)</f>
        <v>5</v>
      </c>
      <c r="F583">
        <f>Misc!$B$4*Misc!$B$5*VLOOKUP(E583,Gearing!$B$2:$F$7,5,FALSE)/Misc!$B$2</f>
        <v>3601.903197661552</v>
      </c>
      <c r="G583">
        <f t="shared" si="54"/>
        <v>9.2431277389772308</v>
      </c>
      <c r="H583">
        <f t="shared" si="55"/>
        <v>280.99999999999955</v>
      </c>
    </row>
    <row r="584" spans="1:8" x14ac:dyDescent="0.25">
      <c r="A584">
        <f t="shared" si="52"/>
        <v>145.25</v>
      </c>
      <c r="B584">
        <f>MIN((F583-$K$5*B582+$K$6*B583)/$K$7,2*$K$1*Gearing!$A$7+B582)</f>
        <v>14906.775502696635</v>
      </c>
      <c r="C584">
        <f t="shared" si="51"/>
        <v>125.61823999999979</v>
      </c>
      <c r="D584">
        <f t="shared" si="53"/>
        <v>3.9208318019518629E-2</v>
      </c>
      <c r="E584">
        <f>MIN(VLOOKUP(C583,Gearing!$A$2:$F$7,2,TRUE)+1,5)</f>
        <v>5</v>
      </c>
      <c r="F584">
        <f>Misc!$B$4*Misc!$B$5*VLOOKUP(E584,Gearing!$B$2:$F$7,5,FALSE)/Misc!$B$2</f>
        <v>3601.903197661552</v>
      </c>
      <c r="G584">
        <f t="shared" si="54"/>
        <v>9.2626408665248903</v>
      </c>
      <c r="H584">
        <f t="shared" si="55"/>
        <v>280.99999999999955</v>
      </c>
    </row>
    <row r="585" spans="1:8" x14ac:dyDescent="0.25">
      <c r="A585">
        <f t="shared" si="52"/>
        <v>145.5</v>
      </c>
      <c r="B585">
        <f>MIN((F584-$K$5*B583+$K$6*B584)/$K$7,2*$K$1*Gearing!$A$7+B583)</f>
        <v>14938.181287956573</v>
      </c>
      <c r="C585">
        <f t="shared" si="51"/>
        <v>125.61823999999979</v>
      </c>
      <c r="D585">
        <f t="shared" si="53"/>
        <v>-3.9208318019518629E-2</v>
      </c>
      <c r="E585">
        <f>MIN(VLOOKUP(C584,Gearing!$A$2:$F$7,2,TRUE)+1,5)</f>
        <v>5</v>
      </c>
      <c r="F585">
        <f>Misc!$B$4*Misc!$B$5*VLOOKUP(E585,Gearing!$B$2:$F$7,5,FALSE)/Misc!$B$2</f>
        <v>3601.903197661552</v>
      </c>
      <c r="G585">
        <f t="shared" si="54"/>
        <v>9.2821555167550081</v>
      </c>
      <c r="H585">
        <f t="shared" si="55"/>
        <v>280.99999999999955</v>
      </c>
    </row>
    <row r="586" spans="1:8" x14ac:dyDescent="0.25">
      <c r="A586">
        <f t="shared" si="52"/>
        <v>145.75</v>
      </c>
      <c r="B586">
        <f>MIN((F585-$K$5*B584+$K$6*B585)/$K$7,2*$K$1*Gearing!$A$7+B584)</f>
        <v>14969.584622696635</v>
      </c>
      <c r="C586">
        <f t="shared" si="51"/>
        <v>125.61823999999979</v>
      </c>
      <c r="D586">
        <f t="shared" si="53"/>
        <v>3.9208318019518629E-2</v>
      </c>
      <c r="E586">
        <f>MIN(VLOOKUP(C585,Gearing!$A$2:$F$7,2,TRUE)+1,5)</f>
        <v>5</v>
      </c>
      <c r="F586">
        <f>Misc!$B$4*Misc!$B$5*VLOOKUP(E586,Gearing!$B$2:$F$7,5,FALSE)/Misc!$B$2</f>
        <v>3601.903197661552</v>
      </c>
      <c r="G586">
        <f t="shared" si="54"/>
        <v>9.3016686443026693</v>
      </c>
      <c r="H586">
        <f t="shared" si="55"/>
        <v>280.99999999999955</v>
      </c>
    </row>
    <row r="587" spans="1:8" x14ac:dyDescent="0.25">
      <c r="A587">
        <f t="shared" si="52"/>
        <v>146</v>
      </c>
      <c r="B587">
        <f>MIN((F586-$K$5*B585+$K$6*B586)/$K$7,2*$K$1*Gearing!$A$7+B585)</f>
        <v>15000.990407956573</v>
      </c>
      <c r="C587">
        <f t="shared" si="51"/>
        <v>125.61823999999979</v>
      </c>
      <c r="D587">
        <f t="shared" si="53"/>
        <v>-3.9208318019518629E-2</v>
      </c>
      <c r="E587">
        <f>MIN(VLOOKUP(C586,Gearing!$A$2:$F$7,2,TRUE)+1,5)</f>
        <v>5</v>
      </c>
      <c r="F587">
        <f>Misc!$B$4*Misc!$B$5*VLOOKUP(E587,Gearing!$B$2:$F$7,5,FALSE)/Misc!$B$2</f>
        <v>3601.903197661552</v>
      </c>
      <c r="G587">
        <f t="shared" si="54"/>
        <v>9.3211832945327853</v>
      </c>
      <c r="H587">
        <f t="shared" si="55"/>
        <v>280.99999999999955</v>
      </c>
    </row>
    <row r="588" spans="1:8" x14ac:dyDescent="0.25">
      <c r="A588">
        <f t="shared" si="52"/>
        <v>146.25</v>
      </c>
      <c r="B588">
        <f>MIN((F587-$K$5*B586+$K$6*B587)/$K$7,2*$K$1*Gearing!$A$7+B586)</f>
        <v>15032.393742696635</v>
      </c>
      <c r="C588">
        <f t="shared" si="51"/>
        <v>125.61823999999979</v>
      </c>
      <c r="D588">
        <f t="shared" si="53"/>
        <v>3.9208318019518629E-2</v>
      </c>
      <c r="E588">
        <f>MIN(VLOOKUP(C587,Gearing!$A$2:$F$7,2,TRUE)+1,5)</f>
        <v>5</v>
      </c>
      <c r="F588">
        <f>Misc!$B$4*Misc!$B$5*VLOOKUP(E588,Gearing!$B$2:$F$7,5,FALSE)/Misc!$B$2</f>
        <v>3601.903197661552</v>
      </c>
      <c r="G588">
        <f t="shared" si="54"/>
        <v>9.3406964220804465</v>
      </c>
      <c r="H588">
        <f t="shared" si="55"/>
        <v>280.99999999999955</v>
      </c>
    </row>
    <row r="589" spans="1:8" x14ac:dyDescent="0.25">
      <c r="A589">
        <f t="shared" si="52"/>
        <v>146.5</v>
      </c>
      <c r="B589">
        <f>MIN((F588-$K$5*B587+$K$6*B588)/$K$7,2*$K$1*Gearing!$A$7+B587)</f>
        <v>15063.799527956573</v>
      </c>
      <c r="C589">
        <f t="shared" si="51"/>
        <v>125.61823999999979</v>
      </c>
      <c r="D589">
        <f t="shared" si="53"/>
        <v>-3.9208318019518629E-2</v>
      </c>
      <c r="E589">
        <f>MIN(VLOOKUP(C588,Gearing!$A$2:$F$7,2,TRUE)+1,5)</f>
        <v>5</v>
      </c>
      <c r="F589">
        <f>Misc!$B$4*Misc!$B$5*VLOOKUP(E589,Gearing!$B$2:$F$7,5,FALSE)/Misc!$B$2</f>
        <v>3601.903197661552</v>
      </c>
      <c r="G589">
        <f t="shared" si="54"/>
        <v>9.3602110723105643</v>
      </c>
      <c r="H589">
        <f t="shared" si="55"/>
        <v>280.99999999999955</v>
      </c>
    </row>
    <row r="590" spans="1:8" x14ac:dyDescent="0.25">
      <c r="A590">
        <f t="shared" si="52"/>
        <v>146.75</v>
      </c>
      <c r="B590">
        <f>MIN((F589-$K$5*B588+$K$6*B589)/$K$7,2*$K$1*Gearing!$A$7+B588)</f>
        <v>15095.202862696635</v>
      </c>
      <c r="C590">
        <f t="shared" si="51"/>
        <v>125.61823999999979</v>
      </c>
      <c r="D590">
        <f t="shared" si="53"/>
        <v>3.9208318019518629E-2</v>
      </c>
      <c r="E590">
        <f>MIN(VLOOKUP(C589,Gearing!$A$2:$F$7,2,TRUE)+1,5)</f>
        <v>5</v>
      </c>
      <c r="F590">
        <f>Misc!$B$4*Misc!$B$5*VLOOKUP(E590,Gearing!$B$2:$F$7,5,FALSE)/Misc!$B$2</f>
        <v>3601.903197661552</v>
      </c>
      <c r="G590">
        <f t="shared" si="54"/>
        <v>9.3797241998582237</v>
      </c>
      <c r="H590">
        <f t="shared" si="55"/>
        <v>280.99999999999955</v>
      </c>
    </row>
    <row r="591" spans="1:8" x14ac:dyDescent="0.25">
      <c r="A591">
        <f t="shared" si="52"/>
        <v>147</v>
      </c>
      <c r="B591">
        <f>MIN((F590-$K$5*B589+$K$6*B590)/$K$7,2*$K$1*Gearing!$A$7+B589)</f>
        <v>15126.608647956573</v>
      </c>
      <c r="C591">
        <f t="shared" si="51"/>
        <v>125.61823999999979</v>
      </c>
      <c r="D591">
        <f t="shared" si="53"/>
        <v>-3.9208318019518629E-2</v>
      </c>
      <c r="E591">
        <f>MIN(VLOOKUP(C590,Gearing!$A$2:$F$7,2,TRUE)+1,5)</f>
        <v>5</v>
      </c>
      <c r="F591">
        <f>Misc!$B$4*Misc!$B$5*VLOOKUP(E591,Gearing!$B$2:$F$7,5,FALSE)/Misc!$B$2</f>
        <v>3601.903197661552</v>
      </c>
      <c r="G591">
        <f t="shared" si="54"/>
        <v>9.3992388500883415</v>
      </c>
      <c r="H591">
        <f t="shared" si="55"/>
        <v>280.99999999999955</v>
      </c>
    </row>
    <row r="592" spans="1:8" x14ac:dyDescent="0.25">
      <c r="A592">
        <f t="shared" si="52"/>
        <v>147.25</v>
      </c>
      <c r="B592">
        <f>MIN((F591-$K$5*B590+$K$6*B591)/$K$7,2*$K$1*Gearing!$A$7+B590)</f>
        <v>15158.011982696635</v>
      </c>
      <c r="C592">
        <f t="shared" si="51"/>
        <v>125.61823999999979</v>
      </c>
      <c r="D592">
        <f t="shared" si="53"/>
        <v>3.9208318019518629E-2</v>
      </c>
      <c r="E592">
        <f>MIN(VLOOKUP(C591,Gearing!$A$2:$F$7,2,TRUE)+1,5)</f>
        <v>5</v>
      </c>
      <c r="F592">
        <f>Misc!$B$4*Misc!$B$5*VLOOKUP(E592,Gearing!$B$2:$F$7,5,FALSE)/Misc!$B$2</f>
        <v>3601.903197661552</v>
      </c>
      <c r="G592">
        <f t="shared" si="54"/>
        <v>9.4187519776360027</v>
      </c>
      <c r="H592">
        <f t="shared" si="55"/>
        <v>280.99999999999955</v>
      </c>
    </row>
    <row r="593" spans="1:8" x14ac:dyDescent="0.25">
      <c r="A593">
        <f t="shared" si="52"/>
        <v>147.5</v>
      </c>
      <c r="B593">
        <f>MIN((F592-$K$5*B591+$K$6*B592)/$K$7,2*$K$1*Gearing!$A$7+B591)</f>
        <v>15189.417767956573</v>
      </c>
      <c r="C593">
        <f t="shared" si="51"/>
        <v>125.61823999999979</v>
      </c>
      <c r="D593">
        <f t="shared" si="53"/>
        <v>-3.9208318019518629E-2</v>
      </c>
      <c r="E593">
        <f>MIN(VLOOKUP(C592,Gearing!$A$2:$F$7,2,TRUE)+1,5)</f>
        <v>5</v>
      </c>
      <c r="F593">
        <f>Misc!$B$4*Misc!$B$5*VLOOKUP(E593,Gearing!$B$2:$F$7,5,FALSE)/Misc!$B$2</f>
        <v>3601.903197661552</v>
      </c>
      <c r="G593">
        <f t="shared" si="54"/>
        <v>9.4382666278661187</v>
      </c>
      <c r="H593">
        <f t="shared" si="55"/>
        <v>280.99999999999955</v>
      </c>
    </row>
    <row r="594" spans="1:8" x14ac:dyDescent="0.25">
      <c r="A594">
        <f t="shared" si="52"/>
        <v>147.75</v>
      </c>
      <c r="B594">
        <f>MIN((F593-$K$5*B592+$K$6*B593)/$K$7,2*$K$1*Gearing!$A$7+B592)</f>
        <v>15220.821102696635</v>
      </c>
      <c r="C594">
        <f t="shared" si="51"/>
        <v>125.61823999999979</v>
      </c>
      <c r="D594">
        <f t="shared" si="53"/>
        <v>3.9208318019518629E-2</v>
      </c>
      <c r="E594">
        <f>MIN(VLOOKUP(C593,Gearing!$A$2:$F$7,2,TRUE)+1,5)</f>
        <v>5</v>
      </c>
      <c r="F594">
        <f>Misc!$B$4*Misc!$B$5*VLOOKUP(E594,Gearing!$B$2:$F$7,5,FALSE)/Misc!$B$2</f>
        <v>3601.903197661552</v>
      </c>
      <c r="G594">
        <f t="shared" si="54"/>
        <v>9.4577797554137799</v>
      </c>
      <c r="H594">
        <f t="shared" si="55"/>
        <v>280.99999999999955</v>
      </c>
    </row>
    <row r="595" spans="1:8" x14ac:dyDescent="0.25">
      <c r="A595">
        <f t="shared" si="52"/>
        <v>148</v>
      </c>
      <c r="B595">
        <f>MIN((F594-$K$5*B593+$K$6*B594)/$K$7,2*$K$1*Gearing!$A$7+B593)</f>
        <v>15252.226887956573</v>
      </c>
      <c r="C595">
        <f t="shared" si="51"/>
        <v>125.61823999999979</v>
      </c>
      <c r="D595">
        <f t="shared" si="53"/>
        <v>-3.9208318019518629E-2</v>
      </c>
      <c r="E595">
        <f>MIN(VLOOKUP(C594,Gearing!$A$2:$F$7,2,TRUE)+1,5)</f>
        <v>5</v>
      </c>
      <c r="F595">
        <f>Misc!$B$4*Misc!$B$5*VLOOKUP(E595,Gearing!$B$2:$F$7,5,FALSE)/Misc!$B$2</f>
        <v>3601.903197661552</v>
      </c>
      <c r="G595">
        <f t="shared" si="54"/>
        <v>9.4772944056438977</v>
      </c>
      <c r="H595">
        <f t="shared" si="55"/>
        <v>280.99999999999955</v>
      </c>
    </row>
    <row r="596" spans="1:8" x14ac:dyDescent="0.25">
      <c r="A596">
        <f t="shared" si="52"/>
        <v>148.25</v>
      </c>
      <c r="B596">
        <f>MIN((F595-$K$5*B594+$K$6*B595)/$K$7,2*$K$1*Gearing!$A$7+B594)</f>
        <v>15283.630222696635</v>
      </c>
      <c r="C596">
        <f t="shared" si="51"/>
        <v>125.61823999999979</v>
      </c>
      <c r="D596">
        <f t="shared" si="53"/>
        <v>3.9208318019518629E-2</v>
      </c>
      <c r="E596">
        <f>MIN(VLOOKUP(C595,Gearing!$A$2:$F$7,2,TRUE)+1,5)</f>
        <v>5</v>
      </c>
      <c r="F596">
        <f>Misc!$B$4*Misc!$B$5*VLOOKUP(E596,Gearing!$B$2:$F$7,5,FALSE)/Misc!$B$2</f>
        <v>3601.903197661552</v>
      </c>
      <c r="G596">
        <f t="shared" si="54"/>
        <v>9.4968075331915571</v>
      </c>
      <c r="H596">
        <f t="shared" si="55"/>
        <v>280.99999999999955</v>
      </c>
    </row>
    <row r="597" spans="1:8" x14ac:dyDescent="0.25">
      <c r="A597">
        <f t="shared" si="52"/>
        <v>148.5</v>
      </c>
      <c r="B597">
        <f>MIN((F596-$K$5*B595+$K$6*B596)/$K$7,2*$K$1*Gearing!$A$7+B595)</f>
        <v>15315.036007956573</v>
      </c>
      <c r="C597">
        <f t="shared" si="51"/>
        <v>125.61823999999979</v>
      </c>
      <c r="D597">
        <f t="shared" si="53"/>
        <v>-3.9208318019518629E-2</v>
      </c>
      <c r="E597">
        <f>MIN(VLOOKUP(C596,Gearing!$A$2:$F$7,2,TRUE)+1,5)</f>
        <v>5</v>
      </c>
      <c r="F597">
        <f>Misc!$B$4*Misc!$B$5*VLOOKUP(E597,Gearing!$B$2:$F$7,5,FALSE)/Misc!$B$2</f>
        <v>3601.903197661552</v>
      </c>
      <c r="G597">
        <f t="shared" si="54"/>
        <v>9.5163221834216749</v>
      </c>
      <c r="H597">
        <f t="shared" si="55"/>
        <v>280.99999999999955</v>
      </c>
    </row>
    <row r="598" spans="1:8" x14ac:dyDescent="0.25">
      <c r="A598">
        <f t="shared" si="52"/>
        <v>148.75</v>
      </c>
      <c r="B598">
        <f>MIN((F597-$K$5*B596+$K$6*B597)/$K$7,2*$K$1*Gearing!$A$7+B596)</f>
        <v>15346.439342696634</v>
      </c>
      <c r="C598">
        <f t="shared" si="51"/>
        <v>125.61823999999979</v>
      </c>
      <c r="D598">
        <f t="shared" si="53"/>
        <v>3.9208318019518629E-2</v>
      </c>
      <c r="E598">
        <f>MIN(VLOOKUP(C597,Gearing!$A$2:$F$7,2,TRUE)+1,5)</f>
        <v>5</v>
      </c>
      <c r="F598">
        <f>Misc!$B$4*Misc!$B$5*VLOOKUP(E598,Gearing!$B$2:$F$7,5,FALSE)/Misc!$B$2</f>
        <v>3601.903197661552</v>
      </c>
      <c r="G598">
        <f t="shared" si="54"/>
        <v>9.5358353109693361</v>
      </c>
      <c r="H598">
        <f t="shared" si="55"/>
        <v>280.99999999999955</v>
      </c>
    </row>
    <row r="599" spans="1:8" x14ac:dyDescent="0.25">
      <c r="A599">
        <f t="shared" si="52"/>
        <v>149</v>
      </c>
      <c r="B599">
        <f>MIN((F598-$K$5*B597+$K$6*B598)/$K$7,2*$K$1*Gearing!$A$7+B597)</f>
        <v>15377.845127956572</v>
      </c>
      <c r="C599">
        <f t="shared" ref="C599:C662" si="56">(B600-B598)/2/$K$1</f>
        <v>125.61823999999979</v>
      </c>
      <c r="D599">
        <f t="shared" si="53"/>
        <v>-3.9208318019518629E-2</v>
      </c>
      <c r="E599">
        <f>MIN(VLOOKUP(C598,Gearing!$A$2:$F$7,2,TRUE)+1,5)</f>
        <v>5</v>
      </c>
      <c r="F599">
        <f>Misc!$B$4*Misc!$B$5*VLOOKUP(E599,Gearing!$B$2:$F$7,5,FALSE)/Misc!$B$2</f>
        <v>3601.903197661552</v>
      </c>
      <c r="G599">
        <f t="shared" si="54"/>
        <v>9.5553499611994521</v>
      </c>
      <c r="H599">
        <f t="shared" si="55"/>
        <v>280.99999999999955</v>
      </c>
    </row>
    <row r="600" spans="1:8" x14ac:dyDescent="0.25">
      <c r="A600">
        <f t="shared" si="52"/>
        <v>149.25</v>
      </c>
      <c r="B600">
        <f>MIN((F599-$K$5*B598+$K$6*B599)/$K$7,2*$K$1*Gearing!$A$7+B598)</f>
        <v>15409.248462696634</v>
      </c>
      <c r="C600">
        <f t="shared" si="56"/>
        <v>125.61823999999979</v>
      </c>
      <c r="D600">
        <f t="shared" si="53"/>
        <v>3.9208318019518629E-2</v>
      </c>
      <c r="E600">
        <f>MIN(VLOOKUP(C599,Gearing!$A$2:$F$7,2,TRUE)+1,5)</f>
        <v>5</v>
      </c>
      <c r="F600">
        <f>Misc!$B$4*Misc!$B$5*VLOOKUP(E600,Gearing!$B$2:$F$7,5,FALSE)/Misc!$B$2</f>
        <v>3601.903197661552</v>
      </c>
      <c r="G600">
        <f t="shared" si="54"/>
        <v>9.5748630887471133</v>
      </c>
      <c r="H600">
        <f t="shared" si="55"/>
        <v>280.99999999999955</v>
      </c>
    </row>
    <row r="601" spans="1:8" x14ac:dyDescent="0.25">
      <c r="A601">
        <f t="shared" si="52"/>
        <v>149.5</v>
      </c>
      <c r="B601">
        <f>MIN((F600-$K$5*B599+$K$6*B600)/$K$7,2*$K$1*Gearing!$A$7+B599)</f>
        <v>15440.654247956572</v>
      </c>
      <c r="C601">
        <f t="shared" si="56"/>
        <v>125.61823999999979</v>
      </c>
      <c r="D601">
        <f t="shared" si="53"/>
        <v>-3.9208318019518629E-2</v>
      </c>
      <c r="E601">
        <f>MIN(VLOOKUP(C600,Gearing!$A$2:$F$7,2,TRUE)+1,5)</f>
        <v>5</v>
      </c>
      <c r="F601">
        <f>Misc!$B$4*Misc!$B$5*VLOOKUP(E601,Gearing!$B$2:$F$7,5,FALSE)/Misc!$B$2</f>
        <v>3601.903197661552</v>
      </c>
      <c r="G601">
        <f t="shared" si="54"/>
        <v>9.5943777389772311</v>
      </c>
      <c r="H601">
        <f t="shared" si="55"/>
        <v>280.99999999999955</v>
      </c>
    </row>
    <row r="602" spans="1:8" x14ac:dyDescent="0.25">
      <c r="A602">
        <f t="shared" si="52"/>
        <v>149.75</v>
      </c>
      <c r="B602">
        <f>MIN((F601-$K$5*B600+$K$6*B601)/$K$7,2*$K$1*Gearing!$A$7+B600)</f>
        <v>15472.057582696634</v>
      </c>
      <c r="C602">
        <f t="shared" si="56"/>
        <v>125.61823999999979</v>
      </c>
      <c r="D602">
        <f t="shared" si="53"/>
        <v>3.9208318019518629E-2</v>
      </c>
      <c r="E602">
        <f>MIN(VLOOKUP(C601,Gearing!$A$2:$F$7,2,TRUE)+1,5)</f>
        <v>5</v>
      </c>
      <c r="F602">
        <f>Misc!$B$4*Misc!$B$5*VLOOKUP(E602,Gearing!$B$2:$F$7,5,FALSE)/Misc!$B$2</f>
        <v>3601.903197661552</v>
      </c>
      <c r="G602">
        <f t="shared" si="54"/>
        <v>9.6138908665248906</v>
      </c>
      <c r="H602">
        <f t="shared" si="55"/>
        <v>280.99999999999955</v>
      </c>
    </row>
    <row r="603" spans="1:8" x14ac:dyDescent="0.25">
      <c r="A603">
        <f t="shared" si="52"/>
        <v>150</v>
      </c>
      <c r="B603">
        <f>MIN((F602-$K$5*B601+$K$6*B602)/$K$7,2*$K$1*Gearing!$A$7+B601)</f>
        <v>15503.463367956572</v>
      </c>
      <c r="C603">
        <f t="shared" si="56"/>
        <v>125.61823999999979</v>
      </c>
      <c r="D603">
        <f t="shared" si="53"/>
        <v>-3.9208318019518629E-2</v>
      </c>
      <c r="E603">
        <f>MIN(VLOOKUP(C602,Gearing!$A$2:$F$7,2,TRUE)+1,5)</f>
        <v>5</v>
      </c>
      <c r="F603">
        <f>Misc!$B$4*Misc!$B$5*VLOOKUP(E603,Gearing!$B$2:$F$7,5,FALSE)/Misc!$B$2</f>
        <v>3601.903197661552</v>
      </c>
      <c r="G603">
        <f t="shared" si="54"/>
        <v>9.6334055167550083</v>
      </c>
      <c r="H603">
        <f t="shared" si="55"/>
        <v>280.99999999999955</v>
      </c>
    </row>
    <row r="604" spans="1:8" x14ac:dyDescent="0.25">
      <c r="A604">
        <f t="shared" si="52"/>
        <v>150.25</v>
      </c>
      <c r="B604">
        <f>MIN((F603-$K$5*B602+$K$6*B603)/$K$7,2*$K$1*Gearing!$A$7+B602)</f>
        <v>15534.866702696634</v>
      </c>
      <c r="C604">
        <f t="shared" si="56"/>
        <v>125.61823999999979</v>
      </c>
      <c r="D604">
        <f t="shared" si="53"/>
        <v>3.9208318019518629E-2</v>
      </c>
      <c r="E604">
        <f>MIN(VLOOKUP(C603,Gearing!$A$2:$F$7,2,TRUE)+1,5)</f>
        <v>5</v>
      </c>
      <c r="F604">
        <f>Misc!$B$4*Misc!$B$5*VLOOKUP(E604,Gearing!$B$2:$F$7,5,FALSE)/Misc!$B$2</f>
        <v>3601.903197661552</v>
      </c>
      <c r="G604">
        <f t="shared" si="54"/>
        <v>9.6529186443026695</v>
      </c>
      <c r="H604">
        <f t="shared" si="55"/>
        <v>280.99999999999955</v>
      </c>
    </row>
    <row r="605" spans="1:8" x14ac:dyDescent="0.25">
      <c r="A605">
        <f t="shared" si="52"/>
        <v>150.5</v>
      </c>
      <c r="B605">
        <f>MIN((F604-$K$5*B603+$K$6*B604)/$K$7,2*$K$1*Gearing!$A$7+B603)</f>
        <v>15566.272487956572</v>
      </c>
      <c r="C605">
        <f t="shared" si="56"/>
        <v>125.61823999999979</v>
      </c>
      <c r="D605">
        <f t="shared" si="53"/>
        <v>-3.9208318019518629E-2</v>
      </c>
      <c r="E605">
        <f>MIN(VLOOKUP(C604,Gearing!$A$2:$F$7,2,TRUE)+1,5)</f>
        <v>5</v>
      </c>
      <c r="F605">
        <f>Misc!$B$4*Misc!$B$5*VLOOKUP(E605,Gearing!$B$2:$F$7,5,FALSE)/Misc!$B$2</f>
        <v>3601.903197661552</v>
      </c>
      <c r="G605">
        <f t="shared" si="54"/>
        <v>9.6724332945327856</v>
      </c>
      <c r="H605">
        <f t="shared" si="55"/>
        <v>280.99999999999955</v>
      </c>
    </row>
    <row r="606" spans="1:8" x14ac:dyDescent="0.25">
      <c r="A606">
        <f t="shared" si="52"/>
        <v>150.75</v>
      </c>
      <c r="B606">
        <f>MIN((F605-$K$5*B604+$K$6*B605)/$K$7,2*$K$1*Gearing!$A$7+B604)</f>
        <v>15597.675822696634</v>
      </c>
      <c r="C606">
        <f t="shared" si="56"/>
        <v>125.61823999999979</v>
      </c>
      <c r="D606">
        <f t="shared" si="53"/>
        <v>3.9208318019518629E-2</v>
      </c>
      <c r="E606">
        <f>MIN(VLOOKUP(C605,Gearing!$A$2:$F$7,2,TRUE)+1,5)</f>
        <v>5</v>
      </c>
      <c r="F606">
        <f>Misc!$B$4*Misc!$B$5*VLOOKUP(E606,Gearing!$B$2:$F$7,5,FALSE)/Misc!$B$2</f>
        <v>3601.903197661552</v>
      </c>
      <c r="G606">
        <f t="shared" si="54"/>
        <v>9.6919464220804468</v>
      </c>
      <c r="H606">
        <f t="shared" si="55"/>
        <v>280.99999999999955</v>
      </c>
    </row>
    <row r="607" spans="1:8" x14ac:dyDescent="0.25">
      <c r="A607">
        <f t="shared" si="52"/>
        <v>151</v>
      </c>
      <c r="B607">
        <f>MIN((F606-$K$5*B605+$K$6*B606)/$K$7,2*$K$1*Gearing!$A$7+B605)</f>
        <v>15629.081607956572</v>
      </c>
      <c r="C607">
        <f t="shared" si="56"/>
        <v>125.61823999999979</v>
      </c>
      <c r="D607">
        <f t="shared" si="53"/>
        <v>-3.9208318019518629E-2</v>
      </c>
      <c r="E607">
        <f>MIN(VLOOKUP(C606,Gearing!$A$2:$F$7,2,TRUE)+1,5)</f>
        <v>5</v>
      </c>
      <c r="F607">
        <f>Misc!$B$4*Misc!$B$5*VLOOKUP(E607,Gearing!$B$2:$F$7,5,FALSE)/Misc!$B$2</f>
        <v>3601.903197661552</v>
      </c>
      <c r="G607">
        <f t="shared" si="54"/>
        <v>9.7114610723105645</v>
      </c>
      <c r="H607">
        <f t="shared" si="55"/>
        <v>280.99999999999955</v>
      </c>
    </row>
    <row r="608" spans="1:8" x14ac:dyDescent="0.25">
      <c r="A608">
        <f t="shared" si="52"/>
        <v>151.25</v>
      </c>
      <c r="B608">
        <f>MIN((F607-$K$5*B606+$K$6*B607)/$K$7,2*$K$1*Gearing!$A$7+B606)</f>
        <v>15660.484942696634</v>
      </c>
      <c r="C608">
        <f t="shared" si="56"/>
        <v>125.61823999999979</v>
      </c>
      <c r="D608">
        <f t="shared" si="53"/>
        <v>3.9208318019518629E-2</v>
      </c>
      <c r="E608">
        <f>MIN(VLOOKUP(C607,Gearing!$A$2:$F$7,2,TRUE)+1,5)</f>
        <v>5</v>
      </c>
      <c r="F608">
        <f>Misc!$B$4*Misc!$B$5*VLOOKUP(E608,Gearing!$B$2:$F$7,5,FALSE)/Misc!$B$2</f>
        <v>3601.903197661552</v>
      </c>
      <c r="G608">
        <f t="shared" si="54"/>
        <v>9.730974199858224</v>
      </c>
      <c r="H608">
        <f t="shared" si="55"/>
        <v>280.99999999999955</v>
      </c>
    </row>
    <row r="609" spans="1:8" x14ac:dyDescent="0.25">
      <c r="A609">
        <f t="shared" si="52"/>
        <v>151.5</v>
      </c>
      <c r="B609">
        <f>MIN((F608-$K$5*B607+$K$6*B608)/$K$7,2*$K$1*Gearing!$A$7+B607)</f>
        <v>15691.890727956572</v>
      </c>
      <c r="C609">
        <f t="shared" si="56"/>
        <v>125.61823999999979</v>
      </c>
      <c r="D609">
        <f t="shared" si="53"/>
        <v>-3.9208318019518629E-2</v>
      </c>
      <c r="E609">
        <f>MIN(VLOOKUP(C608,Gearing!$A$2:$F$7,2,TRUE)+1,5)</f>
        <v>5</v>
      </c>
      <c r="F609">
        <f>Misc!$B$4*Misc!$B$5*VLOOKUP(E609,Gearing!$B$2:$F$7,5,FALSE)/Misc!$B$2</f>
        <v>3601.903197661552</v>
      </c>
      <c r="G609">
        <f t="shared" si="54"/>
        <v>9.7504888500883418</v>
      </c>
      <c r="H609">
        <f t="shared" si="55"/>
        <v>280.99999999999955</v>
      </c>
    </row>
    <row r="610" spans="1:8" x14ac:dyDescent="0.25">
      <c r="A610">
        <f t="shared" si="52"/>
        <v>151.75</v>
      </c>
      <c r="B610">
        <f>MIN((F609-$K$5*B608+$K$6*B609)/$K$7,2*$K$1*Gearing!$A$7+B608)</f>
        <v>15723.294062696634</v>
      </c>
      <c r="C610">
        <f t="shared" si="56"/>
        <v>125.61823999999979</v>
      </c>
      <c r="D610">
        <f t="shared" si="53"/>
        <v>3.9208318019518629E-2</v>
      </c>
      <c r="E610">
        <f>MIN(VLOOKUP(C609,Gearing!$A$2:$F$7,2,TRUE)+1,5)</f>
        <v>5</v>
      </c>
      <c r="F610">
        <f>Misc!$B$4*Misc!$B$5*VLOOKUP(E610,Gearing!$B$2:$F$7,5,FALSE)/Misc!$B$2</f>
        <v>3601.903197661552</v>
      </c>
      <c r="G610">
        <f t="shared" si="54"/>
        <v>9.770001977636003</v>
      </c>
      <c r="H610">
        <f t="shared" si="55"/>
        <v>280.99999999999955</v>
      </c>
    </row>
    <row r="611" spans="1:8" x14ac:dyDescent="0.25">
      <c r="A611">
        <f t="shared" si="52"/>
        <v>152</v>
      </c>
      <c r="B611">
        <f>MIN((F610-$K$5*B609+$K$6*B610)/$K$7,2*$K$1*Gearing!$A$7+B609)</f>
        <v>15754.699847956572</v>
      </c>
      <c r="C611">
        <f t="shared" si="56"/>
        <v>125.61823999999979</v>
      </c>
      <c r="D611">
        <f t="shared" si="53"/>
        <v>-3.9208318019518629E-2</v>
      </c>
      <c r="E611">
        <f>MIN(VLOOKUP(C610,Gearing!$A$2:$F$7,2,TRUE)+1,5)</f>
        <v>5</v>
      </c>
      <c r="F611">
        <f>Misc!$B$4*Misc!$B$5*VLOOKUP(E611,Gearing!$B$2:$F$7,5,FALSE)/Misc!$B$2</f>
        <v>3601.903197661552</v>
      </c>
      <c r="G611">
        <f t="shared" si="54"/>
        <v>9.789516627866119</v>
      </c>
      <c r="H611">
        <f t="shared" si="55"/>
        <v>280.99999999999955</v>
      </c>
    </row>
    <row r="612" spans="1:8" x14ac:dyDescent="0.25">
      <c r="A612">
        <f t="shared" ref="A612:A675" si="57">A611+$K$1</f>
        <v>152.25</v>
      </c>
      <c r="B612">
        <f>MIN((F611-$K$5*B610+$K$6*B611)/$K$7,2*$K$1*Gearing!$A$7+B610)</f>
        <v>15786.103182696634</v>
      </c>
      <c r="C612">
        <f t="shared" si="56"/>
        <v>125.61823999999979</v>
      </c>
      <c r="D612">
        <f t="shared" ref="D612:D675" si="58">(B613-2*B612+B611)/$K$1^2</f>
        <v>3.9208318019518629E-2</v>
      </c>
      <c r="E612">
        <f>MIN(VLOOKUP(C611,Gearing!$A$2:$F$7,2,TRUE)+1,5)</f>
        <v>5</v>
      </c>
      <c r="F612">
        <f>Misc!$B$4*Misc!$B$5*VLOOKUP(E612,Gearing!$B$2:$F$7,5,FALSE)/Misc!$B$2</f>
        <v>3601.903197661552</v>
      </c>
      <c r="G612">
        <f t="shared" ref="G612:G675" si="59">CONVERT(B612,$B$1,$G$1)</f>
        <v>9.8090297554137802</v>
      </c>
      <c r="H612">
        <f t="shared" ref="H612:H675" si="60">CONVERT(C612,$C$1,$H$1)</f>
        <v>280.99999999999955</v>
      </c>
    </row>
    <row r="613" spans="1:8" x14ac:dyDescent="0.25">
      <c r="A613">
        <f t="shared" si="57"/>
        <v>152.5</v>
      </c>
      <c r="B613">
        <f>MIN((F612-$K$5*B611+$K$6*B612)/$K$7,2*$K$1*Gearing!$A$7+B611)</f>
        <v>15817.508967956572</v>
      </c>
      <c r="C613">
        <f t="shared" si="56"/>
        <v>125.61823999999979</v>
      </c>
      <c r="D613">
        <f t="shared" si="58"/>
        <v>-3.9208318019518629E-2</v>
      </c>
      <c r="E613">
        <f>MIN(VLOOKUP(C612,Gearing!$A$2:$F$7,2,TRUE)+1,5)</f>
        <v>5</v>
      </c>
      <c r="F613">
        <f>Misc!$B$4*Misc!$B$5*VLOOKUP(E613,Gearing!$B$2:$F$7,5,FALSE)/Misc!$B$2</f>
        <v>3601.903197661552</v>
      </c>
      <c r="G613">
        <f t="shared" si="59"/>
        <v>9.8285444056438962</v>
      </c>
      <c r="H613">
        <f t="shared" si="60"/>
        <v>280.99999999999955</v>
      </c>
    </row>
    <row r="614" spans="1:8" x14ac:dyDescent="0.25">
      <c r="A614">
        <f t="shared" si="57"/>
        <v>152.75</v>
      </c>
      <c r="B614">
        <f>MIN((F613-$K$5*B612+$K$6*B613)/$K$7,2*$K$1*Gearing!$A$7+B612)</f>
        <v>15848.912302696634</v>
      </c>
      <c r="C614">
        <f t="shared" si="56"/>
        <v>125.61823999999979</v>
      </c>
      <c r="D614">
        <f t="shared" si="58"/>
        <v>3.9208318019518629E-2</v>
      </c>
      <c r="E614">
        <f>MIN(VLOOKUP(C613,Gearing!$A$2:$F$7,2,TRUE)+1,5)</f>
        <v>5</v>
      </c>
      <c r="F614">
        <f>Misc!$B$4*Misc!$B$5*VLOOKUP(E614,Gearing!$B$2:$F$7,5,FALSE)/Misc!$B$2</f>
        <v>3601.903197661552</v>
      </c>
      <c r="G614">
        <f t="shared" si="59"/>
        <v>9.8480575331915574</v>
      </c>
      <c r="H614">
        <f t="shared" si="60"/>
        <v>280.99999999999955</v>
      </c>
    </row>
    <row r="615" spans="1:8" x14ac:dyDescent="0.25">
      <c r="A615">
        <f t="shared" si="57"/>
        <v>153</v>
      </c>
      <c r="B615">
        <f>MIN((F614-$K$5*B613+$K$6*B614)/$K$7,2*$K$1*Gearing!$A$7+B613)</f>
        <v>15880.318087956572</v>
      </c>
      <c r="C615">
        <f t="shared" si="56"/>
        <v>125.61823999999979</v>
      </c>
      <c r="D615">
        <f t="shared" si="58"/>
        <v>-3.9208318019518629E-2</v>
      </c>
      <c r="E615">
        <f>MIN(VLOOKUP(C614,Gearing!$A$2:$F$7,2,TRUE)+1,5)</f>
        <v>5</v>
      </c>
      <c r="F615">
        <f>Misc!$B$4*Misc!$B$5*VLOOKUP(E615,Gearing!$B$2:$F$7,5,FALSE)/Misc!$B$2</f>
        <v>3601.903197661552</v>
      </c>
      <c r="G615">
        <f t="shared" si="59"/>
        <v>9.8675721834216752</v>
      </c>
      <c r="H615">
        <f t="shared" si="60"/>
        <v>280.99999999999955</v>
      </c>
    </row>
    <row r="616" spans="1:8" x14ac:dyDescent="0.25">
      <c r="A616">
        <f t="shared" si="57"/>
        <v>153.25</v>
      </c>
      <c r="B616">
        <f>MIN((F615-$K$5*B614+$K$6*B615)/$K$7,2*$K$1*Gearing!$A$7+B614)</f>
        <v>15911.721422696633</v>
      </c>
      <c r="C616">
        <f t="shared" si="56"/>
        <v>125.61823999999979</v>
      </c>
      <c r="D616">
        <f t="shared" si="58"/>
        <v>3.9208318019518629E-2</v>
      </c>
      <c r="E616">
        <f>MIN(VLOOKUP(C615,Gearing!$A$2:$F$7,2,TRUE)+1,5)</f>
        <v>5</v>
      </c>
      <c r="F616">
        <f>Misc!$B$4*Misc!$B$5*VLOOKUP(E616,Gearing!$B$2:$F$7,5,FALSE)/Misc!$B$2</f>
        <v>3601.903197661552</v>
      </c>
      <c r="G616">
        <f t="shared" si="59"/>
        <v>9.8870853109693364</v>
      </c>
      <c r="H616">
        <f t="shared" si="60"/>
        <v>280.99999999999955</v>
      </c>
    </row>
    <row r="617" spans="1:8" x14ac:dyDescent="0.25">
      <c r="A617">
        <f t="shared" si="57"/>
        <v>153.5</v>
      </c>
      <c r="B617">
        <f>MIN((F616-$K$5*B615+$K$6*B616)/$K$7,2*$K$1*Gearing!$A$7+B615)</f>
        <v>15943.127207956572</v>
      </c>
      <c r="C617">
        <f t="shared" si="56"/>
        <v>125.61823999999979</v>
      </c>
      <c r="D617">
        <f t="shared" si="58"/>
        <v>-3.9208318019518629E-2</v>
      </c>
      <c r="E617">
        <f>MIN(VLOOKUP(C616,Gearing!$A$2:$F$7,2,TRUE)+1,5)</f>
        <v>5</v>
      </c>
      <c r="F617">
        <f>Misc!$B$4*Misc!$B$5*VLOOKUP(E617,Gearing!$B$2:$F$7,5,FALSE)/Misc!$B$2</f>
        <v>3601.903197661552</v>
      </c>
      <c r="G617">
        <f t="shared" si="59"/>
        <v>9.9065999611994524</v>
      </c>
      <c r="H617">
        <f t="shared" si="60"/>
        <v>280.99999999999955</v>
      </c>
    </row>
    <row r="618" spans="1:8" x14ac:dyDescent="0.25">
      <c r="A618">
        <f t="shared" si="57"/>
        <v>153.75</v>
      </c>
      <c r="B618">
        <f>MIN((F617-$K$5*B616+$K$6*B617)/$K$7,2*$K$1*Gearing!$A$7+B616)</f>
        <v>15974.530542696633</v>
      </c>
      <c r="C618">
        <f t="shared" si="56"/>
        <v>125.61823999999979</v>
      </c>
      <c r="D618">
        <f t="shared" si="58"/>
        <v>3.9208318019518629E-2</v>
      </c>
      <c r="E618">
        <f>MIN(VLOOKUP(C617,Gearing!$A$2:$F$7,2,TRUE)+1,5)</f>
        <v>5</v>
      </c>
      <c r="F618">
        <f>Misc!$B$4*Misc!$B$5*VLOOKUP(E618,Gearing!$B$2:$F$7,5,FALSE)/Misc!$B$2</f>
        <v>3601.903197661552</v>
      </c>
      <c r="G618">
        <f t="shared" si="59"/>
        <v>9.9261130887471136</v>
      </c>
      <c r="H618">
        <f t="shared" si="60"/>
        <v>280.99999999999955</v>
      </c>
    </row>
    <row r="619" spans="1:8" x14ac:dyDescent="0.25">
      <c r="A619">
        <f t="shared" si="57"/>
        <v>154</v>
      </c>
      <c r="B619">
        <f>MIN((F618-$K$5*B617+$K$6*B618)/$K$7,2*$K$1*Gearing!$A$7+B617)</f>
        <v>16005.936327956571</v>
      </c>
      <c r="C619">
        <f t="shared" si="56"/>
        <v>125.61823999999979</v>
      </c>
      <c r="D619">
        <f t="shared" si="58"/>
        <v>-3.9208318019518629E-2</v>
      </c>
      <c r="E619">
        <f>MIN(VLOOKUP(C618,Gearing!$A$2:$F$7,2,TRUE)+1,5)</f>
        <v>5</v>
      </c>
      <c r="F619">
        <f>Misc!$B$4*Misc!$B$5*VLOOKUP(E619,Gearing!$B$2:$F$7,5,FALSE)/Misc!$B$2</f>
        <v>3601.903197661552</v>
      </c>
      <c r="G619">
        <f t="shared" si="59"/>
        <v>9.9456277389772296</v>
      </c>
      <c r="H619">
        <f t="shared" si="60"/>
        <v>280.99999999999955</v>
      </c>
    </row>
    <row r="620" spans="1:8" x14ac:dyDescent="0.25">
      <c r="A620">
        <f t="shared" si="57"/>
        <v>154.25</v>
      </c>
      <c r="B620">
        <f>MIN((F619-$K$5*B618+$K$6*B619)/$K$7,2*$K$1*Gearing!$A$7+B618)</f>
        <v>16037.339662696633</v>
      </c>
      <c r="C620">
        <f t="shared" si="56"/>
        <v>125.61823999999979</v>
      </c>
      <c r="D620">
        <f t="shared" si="58"/>
        <v>3.9208318019518629E-2</v>
      </c>
      <c r="E620">
        <f>MIN(VLOOKUP(C619,Gearing!$A$2:$F$7,2,TRUE)+1,5)</f>
        <v>5</v>
      </c>
      <c r="F620">
        <f>Misc!$B$4*Misc!$B$5*VLOOKUP(E620,Gearing!$B$2:$F$7,5,FALSE)/Misc!$B$2</f>
        <v>3601.903197661552</v>
      </c>
      <c r="G620">
        <f t="shared" si="59"/>
        <v>9.9651408665248908</v>
      </c>
      <c r="H620">
        <f t="shared" si="60"/>
        <v>280.99999999999955</v>
      </c>
    </row>
    <row r="621" spans="1:8" x14ac:dyDescent="0.25">
      <c r="A621">
        <f t="shared" si="57"/>
        <v>154.5</v>
      </c>
      <c r="B621">
        <f>MIN((F620-$K$5*B619+$K$6*B620)/$K$7,2*$K$1*Gearing!$A$7+B619)</f>
        <v>16068.745447956571</v>
      </c>
      <c r="C621">
        <f t="shared" si="56"/>
        <v>125.61823999999979</v>
      </c>
      <c r="D621">
        <f t="shared" si="58"/>
        <v>-3.9208318019518629E-2</v>
      </c>
      <c r="E621">
        <f>MIN(VLOOKUP(C620,Gearing!$A$2:$F$7,2,TRUE)+1,5)</f>
        <v>5</v>
      </c>
      <c r="F621">
        <f>Misc!$B$4*Misc!$B$5*VLOOKUP(E621,Gearing!$B$2:$F$7,5,FALSE)/Misc!$B$2</f>
        <v>3601.903197661552</v>
      </c>
      <c r="G621">
        <f t="shared" si="59"/>
        <v>9.9846555167550086</v>
      </c>
      <c r="H621">
        <f t="shared" si="60"/>
        <v>280.99999999999955</v>
      </c>
    </row>
    <row r="622" spans="1:8" x14ac:dyDescent="0.25">
      <c r="A622">
        <f t="shared" si="57"/>
        <v>154.75</v>
      </c>
      <c r="B622">
        <f>MIN((F621-$K$5*B620+$K$6*B621)/$K$7,2*$K$1*Gearing!$A$7+B620)</f>
        <v>16100.148782696633</v>
      </c>
      <c r="C622">
        <f t="shared" si="56"/>
        <v>125.61823999999979</v>
      </c>
      <c r="D622">
        <f t="shared" si="58"/>
        <v>3.9208318019518629E-2</v>
      </c>
      <c r="E622">
        <f>MIN(VLOOKUP(C621,Gearing!$A$2:$F$7,2,TRUE)+1,5)</f>
        <v>5</v>
      </c>
      <c r="F622">
        <f>Misc!$B$4*Misc!$B$5*VLOOKUP(E622,Gearing!$B$2:$F$7,5,FALSE)/Misc!$B$2</f>
        <v>3601.903197661552</v>
      </c>
      <c r="G622">
        <f t="shared" si="59"/>
        <v>10.004168644302668</v>
      </c>
      <c r="H622">
        <f t="shared" si="60"/>
        <v>280.99999999999955</v>
      </c>
    </row>
    <row r="623" spans="1:8" x14ac:dyDescent="0.25">
      <c r="A623">
        <f t="shared" si="57"/>
        <v>155</v>
      </c>
      <c r="B623">
        <f>MIN((F622-$K$5*B621+$K$6*B622)/$K$7,2*$K$1*Gearing!$A$7+B621)</f>
        <v>16131.554567956571</v>
      </c>
      <c r="C623">
        <f t="shared" si="56"/>
        <v>125.61823999999979</v>
      </c>
      <c r="D623">
        <f t="shared" si="58"/>
        <v>-3.9208318019518629E-2</v>
      </c>
      <c r="E623">
        <f>MIN(VLOOKUP(C622,Gearing!$A$2:$F$7,2,TRUE)+1,5)</f>
        <v>5</v>
      </c>
      <c r="F623">
        <f>Misc!$B$4*Misc!$B$5*VLOOKUP(E623,Gearing!$B$2:$F$7,5,FALSE)/Misc!$B$2</f>
        <v>3601.903197661552</v>
      </c>
      <c r="G623">
        <f t="shared" si="59"/>
        <v>10.023683294532786</v>
      </c>
      <c r="H623">
        <f t="shared" si="60"/>
        <v>280.99999999999955</v>
      </c>
    </row>
    <row r="624" spans="1:8" x14ac:dyDescent="0.25">
      <c r="A624">
        <f t="shared" si="57"/>
        <v>155.25</v>
      </c>
      <c r="B624">
        <f>MIN((F623-$K$5*B622+$K$6*B623)/$K$7,2*$K$1*Gearing!$A$7+B622)</f>
        <v>16162.957902696633</v>
      </c>
      <c r="C624">
        <f t="shared" si="56"/>
        <v>125.61823999999979</v>
      </c>
      <c r="D624">
        <f t="shared" si="58"/>
        <v>3.9208318019518629E-2</v>
      </c>
      <c r="E624">
        <f>MIN(VLOOKUP(C623,Gearing!$A$2:$F$7,2,TRUE)+1,5)</f>
        <v>5</v>
      </c>
      <c r="F624">
        <f>Misc!$B$4*Misc!$B$5*VLOOKUP(E624,Gearing!$B$2:$F$7,5,FALSE)/Misc!$B$2</f>
        <v>3601.903197661552</v>
      </c>
      <c r="G624">
        <f t="shared" si="59"/>
        <v>10.043196422080447</v>
      </c>
      <c r="H624">
        <f t="shared" si="60"/>
        <v>280.99999999999955</v>
      </c>
    </row>
    <row r="625" spans="1:8" x14ac:dyDescent="0.25">
      <c r="A625">
        <f t="shared" si="57"/>
        <v>155.5</v>
      </c>
      <c r="B625">
        <f>MIN((F624-$K$5*B623+$K$6*B624)/$K$7,2*$K$1*Gearing!$A$7+B623)</f>
        <v>16194.363687956571</v>
      </c>
      <c r="C625">
        <f t="shared" si="56"/>
        <v>125.61823999999979</v>
      </c>
      <c r="D625">
        <f t="shared" si="58"/>
        <v>-3.9208318019518629E-2</v>
      </c>
      <c r="E625">
        <f>MIN(VLOOKUP(C624,Gearing!$A$2:$F$7,2,TRUE)+1,5)</f>
        <v>5</v>
      </c>
      <c r="F625">
        <f>Misc!$B$4*Misc!$B$5*VLOOKUP(E625,Gearing!$B$2:$F$7,5,FALSE)/Misc!$B$2</f>
        <v>3601.903197661552</v>
      </c>
      <c r="G625">
        <f t="shared" si="59"/>
        <v>10.062711072310563</v>
      </c>
      <c r="H625">
        <f t="shared" si="60"/>
        <v>280.99999999999955</v>
      </c>
    </row>
    <row r="626" spans="1:8" x14ac:dyDescent="0.25">
      <c r="A626">
        <f t="shared" si="57"/>
        <v>155.75</v>
      </c>
      <c r="B626">
        <f>MIN((F625-$K$5*B624+$K$6*B625)/$K$7,2*$K$1*Gearing!$A$7+B624)</f>
        <v>16225.767022696633</v>
      </c>
      <c r="C626">
        <f t="shared" si="56"/>
        <v>125.61823999999979</v>
      </c>
      <c r="D626">
        <f t="shared" si="58"/>
        <v>3.9208318019518629E-2</v>
      </c>
      <c r="E626">
        <f>MIN(VLOOKUP(C625,Gearing!$A$2:$F$7,2,TRUE)+1,5)</f>
        <v>5</v>
      </c>
      <c r="F626">
        <f>Misc!$B$4*Misc!$B$5*VLOOKUP(E626,Gearing!$B$2:$F$7,5,FALSE)/Misc!$B$2</f>
        <v>3601.903197661552</v>
      </c>
      <c r="G626">
        <f t="shared" si="59"/>
        <v>10.082224199858224</v>
      </c>
      <c r="H626">
        <f t="shared" si="60"/>
        <v>280.99999999999955</v>
      </c>
    </row>
    <row r="627" spans="1:8" x14ac:dyDescent="0.25">
      <c r="A627">
        <f t="shared" si="57"/>
        <v>156</v>
      </c>
      <c r="B627">
        <f>MIN((F626-$K$5*B625+$K$6*B626)/$K$7,2*$K$1*Gearing!$A$7+B625)</f>
        <v>16257.172807956571</v>
      </c>
      <c r="C627">
        <f t="shared" si="56"/>
        <v>125.61823999999979</v>
      </c>
      <c r="D627">
        <f t="shared" si="58"/>
        <v>-3.9208318019518629E-2</v>
      </c>
      <c r="E627">
        <f>MIN(VLOOKUP(C626,Gearing!$A$2:$F$7,2,TRUE)+1,5)</f>
        <v>5</v>
      </c>
      <c r="F627">
        <f>Misc!$B$4*Misc!$B$5*VLOOKUP(E627,Gearing!$B$2:$F$7,5,FALSE)/Misc!$B$2</f>
        <v>3601.903197661552</v>
      </c>
      <c r="G627">
        <f t="shared" si="59"/>
        <v>10.101738850088342</v>
      </c>
      <c r="H627">
        <f t="shared" si="60"/>
        <v>280.99999999999955</v>
      </c>
    </row>
    <row r="628" spans="1:8" x14ac:dyDescent="0.25">
      <c r="A628">
        <f t="shared" si="57"/>
        <v>156.25</v>
      </c>
      <c r="B628">
        <f>MIN((F627-$K$5*B626+$K$6*B627)/$K$7,2*$K$1*Gearing!$A$7+B626)</f>
        <v>16288.576142696633</v>
      </c>
      <c r="C628">
        <f t="shared" si="56"/>
        <v>125.61823999999979</v>
      </c>
      <c r="D628">
        <f t="shared" si="58"/>
        <v>3.9208318019518629E-2</v>
      </c>
      <c r="E628">
        <f>MIN(VLOOKUP(C627,Gearing!$A$2:$F$7,2,TRUE)+1,5)</f>
        <v>5</v>
      </c>
      <c r="F628">
        <f>Misc!$B$4*Misc!$B$5*VLOOKUP(E628,Gearing!$B$2:$F$7,5,FALSE)/Misc!$B$2</f>
        <v>3601.903197661552</v>
      </c>
      <c r="G628">
        <f t="shared" si="59"/>
        <v>10.121251977636001</v>
      </c>
      <c r="H628">
        <f t="shared" si="60"/>
        <v>280.99999999999955</v>
      </c>
    </row>
    <row r="629" spans="1:8" x14ac:dyDescent="0.25">
      <c r="A629">
        <f t="shared" si="57"/>
        <v>156.5</v>
      </c>
      <c r="B629">
        <f>MIN((F628-$K$5*B627+$K$6*B628)/$K$7,2*$K$1*Gearing!$A$7+B627)</f>
        <v>16319.981927956571</v>
      </c>
      <c r="C629">
        <f t="shared" si="56"/>
        <v>125.61823999999979</v>
      </c>
      <c r="D629">
        <f t="shared" si="58"/>
        <v>-3.9208318019518629E-2</v>
      </c>
      <c r="E629">
        <f>MIN(VLOOKUP(C628,Gearing!$A$2:$F$7,2,TRUE)+1,5)</f>
        <v>5</v>
      </c>
      <c r="F629">
        <f>Misc!$B$4*Misc!$B$5*VLOOKUP(E629,Gearing!$B$2:$F$7,5,FALSE)/Misc!$B$2</f>
        <v>3601.903197661552</v>
      </c>
      <c r="G629">
        <f t="shared" si="59"/>
        <v>10.140766627866119</v>
      </c>
      <c r="H629">
        <f t="shared" si="60"/>
        <v>280.99999999999955</v>
      </c>
    </row>
    <row r="630" spans="1:8" x14ac:dyDescent="0.25">
      <c r="A630">
        <f t="shared" si="57"/>
        <v>156.75</v>
      </c>
      <c r="B630">
        <f>MIN((F629-$K$5*B628+$K$6*B629)/$K$7,2*$K$1*Gearing!$A$7+B628)</f>
        <v>16351.385262696633</v>
      </c>
      <c r="C630">
        <f t="shared" si="56"/>
        <v>125.61823999999979</v>
      </c>
      <c r="D630">
        <f t="shared" si="58"/>
        <v>3.9208318019518629E-2</v>
      </c>
      <c r="E630">
        <f>MIN(VLOOKUP(C629,Gearing!$A$2:$F$7,2,TRUE)+1,5)</f>
        <v>5</v>
      </c>
      <c r="F630">
        <f>Misc!$B$4*Misc!$B$5*VLOOKUP(E630,Gearing!$B$2:$F$7,5,FALSE)/Misc!$B$2</f>
        <v>3601.903197661552</v>
      </c>
      <c r="G630">
        <f t="shared" si="59"/>
        <v>10.160279755413779</v>
      </c>
      <c r="H630">
        <f t="shared" si="60"/>
        <v>280.99999999999955</v>
      </c>
    </row>
    <row r="631" spans="1:8" x14ac:dyDescent="0.25">
      <c r="A631">
        <f t="shared" si="57"/>
        <v>157</v>
      </c>
      <c r="B631">
        <f>MIN((F630-$K$5*B629+$K$6*B630)/$K$7,2*$K$1*Gearing!$A$7+B629)</f>
        <v>16382.791047956571</v>
      </c>
      <c r="C631">
        <f t="shared" si="56"/>
        <v>125.61824000000342</v>
      </c>
      <c r="D631">
        <f t="shared" si="58"/>
        <v>-3.9208317990414798E-2</v>
      </c>
      <c r="E631">
        <f>MIN(VLOOKUP(C630,Gearing!$A$2:$F$7,2,TRUE)+1,5)</f>
        <v>5</v>
      </c>
      <c r="F631">
        <f>Misc!$B$4*Misc!$B$5*VLOOKUP(E631,Gearing!$B$2:$F$7,5,FALSE)/Misc!$B$2</f>
        <v>3601.903197661552</v>
      </c>
      <c r="G631">
        <f t="shared" si="59"/>
        <v>10.179794405643896</v>
      </c>
      <c r="H631">
        <f t="shared" si="60"/>
        <v>281.00000000000767</v>
      </c>
    </row>
    <row r="632" spans="1:8" x14ac:dyDescent="0.25">
      <c r="A632">
        <f t="shared" si="57"/>
        <v>157.25</v>
      </c>
      <c r="B632">
        <f>MIN((F631-$K$5*B630+$K$6*B631)/$K$7,2*$K$1*Gearing!$A$7+B630)</f>
        <v>16414.194382696634</v>
      </c>
      <c r="C632">
        <f t="shared" si="56"/>
        <v>125.61823999999979</v>
      </c>
      <c r="D632">
        <f t="shared" si="58"/>
        <v>3.9208317961310968E-2</v>
      </c>
      <c r="E632">
        <f>MIN(VLOOKUP(C631,Gearing!$A$2:$F$7,2,TRUE)+1,5)</f>
        <v>5</v>
      </c>
      <c r="F632">
        <f>Misc!$B$4*Misc!$B$5*VLOOKUP(E632,Gearing!$B$2:$F$7,5,FALSE)/Misc!$B$2</f>
        <v>3601.903197661552</v>
      </c>
      <c r="G632">
        <f t="shared" si="59"/>
        <v>10.199307533191558</v>
      </c>
      <c r="H632">
        <f t="shared" si="60"/>
        <v>280.99999999999955</v>
      </c>
    </row>
    <row r="633" spans="1:8" x14ac:dyDescent="0.25">
      <c r="A633">
        <f t="shared" si="57"/>
        <v>157.5</v>
      </c>
      <c r="B633">
        <f>MIN((F632-$K$5*B631+$K$6*B632)/$K$7,2*$K$1*Gearing!$A$7+B631)</f>
        <v>16445.600167956571</v>
      </c>
      <c r="C633">
        <f t="shared" si="56"/>
        <v>125.61824000000342</v>
      </c>
      <c r="D633">
        <f t="shared" si="58"/>
        <v>-3.9208317932207137E-2</v>
      </c>
      <c r="E633">
        <f>MIN(VLOOKUP(C632,Gearing!$A$2:$F$7,2,TRUE)+1,5)</f>
        <v>5</v>
      </c>
      <c r="F633">
        <f>Misc!$B$4*Misc!$B$5*VLOOKUP(E633,Gearing!$B$2:$F$7,5,FALSE)/Misc!$B$2</f>
        <v>3601.903197661552</v>
      </c>
      <c r="G633">
        <f t="shared" si="59"/>
        <v>10.218822183421675</v>
      </c>
      <c r="H633">
        <f t="shared" si="60"/>
        <v>281.00000000000767</v>
      </c>
    </row>
    <row r="634" spans="1:8" x14ac:dyDescent="0.25">
      <c r="A634">
        <f t="shared" si="57"/>
        <v>157.75</v>
      </c>
      <c r="B634">
        <f>MIN((F633-$K$5*B632+$K$6*B633)/$K$7,2*$K$1*Gearing!$A$7+B632)</f>
        <v>16477.003502696636</v>
      </c>
      <c r="C634">
        <f t="shared" si="56"/>
        <v>125.61824000000342</v>
      </c>
      <c r="D634">
        <f t="shared" si="58"/>
        <v>3.9208317932207137E-2</v>
      </c>
      <c r="E634">
        <f>MIN(VLOOKUP(C633,Gearing!$A$2:$F$7,2,TRUE)+1,5)</f>
        <v>5</v>
      </c>
      <c r="F634">
        <f>Misc!$B$4*Misc!$B$5*VLOOKUP(E634,Gearing!$B$2:$F$7,5,FALSE)/Misc!$B$2</f>
        <v>3601.903197661552</v>
      </c>
      <c r="G634">
        <f t="shared" si="59"/>
        <v>10.238335310969337</v>
      </c>
      <c r="H634">
        <f t="shared" si="60"/>
        <v>281.00000000000767</v>
      </c>
    </row>
    <row r="635" spans="1:8" x14ac:dyDescent="0.25">
      <c r="A635">
        <f t="shared" si="57"/>
        <v>158</v>
      </c>
      <c r="B635">
        <f>MIN((F634-$K$5*B633+$K$6*B634)/$K$7,2*$K$1*Gearing!$A$7+B633)</f>
        <v>16508.409287956572</v>
      </c>
      <c r="C635">
        <f t="shared" si="56"/>
        <v>125.61824000000342</v>
      </c>
      <c r="D635">
        <f t="shared" si="58"/>
        <v>-3.9208317932207137E-2</v>
      </c>
      <c r="E635">
        <f>MIN(VLOOKUP(C634,Gearing!$A$2:$F$7,2,TRUE)+1,5)</f>
        <v>5</v>
      </c>
      <c r="F635">
        <f>Misc!$B$4*Misc!$B$5*VLOOKUP(E635,Gearing!$B$2:$F$7,5,FALSE)/Misc!$B$2</f>
        <v>3601.903197661552</v>
      </c>
      <c r="G635">
        <f t="shared" si="59"/>
        <v>10.257849961199453</v>
      </c>
      <c r="H635">
        <f t="shared" si="60"/>
        <v>281.00000000000767</v>
      </c>
    </row>
    <row r="636" spans="1:8" x14ac:dyDescent="0.25">
      <c r="A636">
        <f t="shared" si="57"/>
        <v>158.25</v>
      </c>
      <c r="B636">
        <f>MIN((F635-$K$5*B634+$K$6*B635)/$K$7,2*$K$1*Gearing!$A$7+B634)</f>
        <v>16539.812622696638</v>
      </c>
      <c r="C636">
        <f t="shared" si="56"/>
        <v>125.61824000000342</v>
      </c>
      <c r="D636">
        <f t="shared" si="58"/>
        <v>3.9208317932207137E-2</v>
      </c>
      <c r="E636">
        <f>MIN(VLOOKUP(C635,Gearing!$A$2:$F$7,2,TRUE)+1,5)</f>
        <v>5</v>
      </c>
      <c r="F636">
        <f>Misc!$B$4*Misc!$B$5*VLOOKUP(E636,Gearing!$B$2:$F$7,5,FALSE)/Misc!$B$2</f>
        <v>3601.903197661552</v>
      </c>
      <c r="G636">
        <f t="shared" si="59"/>
        <v>10.277363088747116</v>
      </c>
      <c r="H636">
        <f t="shared" si="60"/>
        <v>281.00000000000767</v>
      </c>
    </row>
    <row r="637" spans="1:8" x14ac:dyDescent="0.25">
      <c r="A637">
        <f t="shared" si="57"/>
        <v>158.5</v>
      </c>
      <c r="B637">
        <f>MIN((F636-$K$5*B635+$K$6*B636)/$K$7,2*$K$1*Gearing!$A$7+B635)</f>
        <v>16571.218407956574</v>
      </c>
      <c r="C637">
        <f t="shared" si="56"/>
        <v>125.61824000000342</v>
      </c>
      <c r="D637">
        <f t="shared" si="58"/>
        <v>-3.9208317932207137E-2</v>
      </c>
      <c r="E637">
        <f>MIN(VLOOKUP(C636,Gearing!$A$2:$F$7,2,TRUE)+1,5)</f>
        <v>5</v>
      </c>
      <c r="F637">
        <f>Misc!$B$4*Misc!$B$5*VLOOKUP(E637,Gearing!$B$2:$F$7,5,FALSE)/Misc!$B$2</f>
        <v>3601.903197661552</v>
      </c>
      <c r="G637">
        <f t="shared" si="59"/>
        <v>10.296877738977232</v>
      </c>
      <c r="H637">
        <f t="shared" si="60"/>
        <v>281.00000000000767</v>
      </c>
    </row>
    <row r="638" spans="1:8" x14ac:dyDescent="0.25">
      <c r="A638">
        <f t="shared" si="57"/>
        <v>158.75</v>
      </c>
      <c r="B638">
        <f>MIN((F637-$K$5*B636+$K$6*B637)/$K$7,2*$K$1*Gearing!$A$7+B636)</f>
        <v>16602.62174269664</v>
      </c>
      <c r="C638">
        <f t="shared" si="56"/>
        <v>125.61824000000342</v>
      </c>
      <c r="D638">
        <f t="shared" si="58"/>
        <v>3.9208317932207137E-2</v>
      </c>
      <c r="E638">
        <f>MIN(VLOOKUP(C637,Gearing!$A$2:$F$7,2,TRUE)+1,5)</f>
        <v>5</v>
      </c>
      <c r="F638">
        <f>Misc!$B$4*Misc!$B$5*VLOOKUP(E638,Gearing!$B$2:$F$7,5,FALSE)/Misc!$B$2</f>
        <v>3601.903197661552</v>
      </c>
      <c r="G638">
        <f t="shared" si="59"/>
        <v>10.316390866524895</v>
      </c>
      <c r="H638">
        <f t="shared" si="60"/>
        <v>281.00000000000767</v>
      </c>
    </row>
    <row r="639" spans="1:8" x14ac:dyDescent="0.25">
      <c r="A639">
        <f t="shared" si="57"/>
        <v>159</v>
      </c>
      <c r="B639">
        <f>MIN((F638-$K$5*B637+$K$6*B638)/$K$7,2*$K$1*Gearing!$A$7+B637)</f>
        <v>16634.027527956576</v>
      </c>
      <c r="C639">
        <f t="shared" si="56"/>
        <v>125.61824000000342</v>
      </c>
      <c r="D639">
        <f t="shared" si="58"/>
        <v>-3.9208317932207137E-2</v>
      </c>
      <c r="E639">
        <f>MIN(VLOOKUP(C638,Gearing!$A$2:$F$7,2,TRUE)+1,5)</f>
        <v>5</v>
      </c>
      <c r="F639">
        <f>Misc!$B$4*Misc!$B$5*VLOOKUP(E639,Gearing!$B$2:$F$7,5,FALSE)/Misc!$B$2</f>
        <v>3601.903197661552</v>
      </c>
      <c r="G639">
        <f t="shared" si="59"/>
        <v>10.335905516755011</v>
      </c>
      <c r="H639">
        <f t="shared" si="60"/>
        <v>281.00000000000767</v>
      </c>
    </row>
    <row r="640" spans="1:8" x14ac:dyDescent="0.25">
      <c r="A640">
        <f t="shared" si="57"/>
        <v>159.25</v>
      </c>
      <c r="B640">
        <f>MIN((F639-$K$5*B638+$K$6*B639)/$K$7,2*$K$1*Gearing!$A$7+B638)</f>
        <v>16665.430862696641</v>
      </c>
      <c r="C640">
        <f t="shared" si="56"/>
        <v>125.61824000000342</v>
      </c>
      <c r="D640">
        <f t="shared" si="58"/>
        <v>3.9208317932207137E-2</v>
      </c>
      <c r="E640">
        <f>MIN(VLOOKUP(C639,Gearing!$A$2:$F$7,2,TRUE)+1,5)</f>
        <v>5</v>
      </c>
      <c r="F640">
        <f>Misc!$B$4*Misc!$B$5*VLOOKUP(E640,Gearing!$B$2:$F$7,5,FALSE)/Misc!$B$2</f>
        <v>3601.903197661552</v>
      </c>
      <c r="G640">
        <f t="shared" si="59"/>
        <v>10.355418644302674</v>
      </c>
      <c r="H640">
        <f t="shared" si="60"/>
        <v>281.00000000000767</v>
      </c>
    </row>
    <row r="641" spans="1:8" x14ac:dyDescent="0.25">
      <c r="A641">
        <f t="shared" si="57"/>
        <v>159.5</v>
      </c>
      <c r="B641">
        <f>MIN((F640-$K$5*B639+$K$6*B640)/$K$7,2*$K$1*Gearing!$A$7+B639)</f>
        <v>16696.836647956578</v>
      </c>
      <c r="C641">
        <f t="shared" si="56"/>
        <v>125.61824000000342</v>
      </c>
      <c r="D641">
        <f t="shared" si="58"/>
        <v>-3.9208317932207137E-2</v>
      </c>
      <c r="E641">
        <f>MIN(VLOOKUP(C640,Gearing!$A$2:$F$7,2,TRUE)+1,5)</f>
        <v>5</v>
      </c>
      <c r="F641">
        <f>Misc!$B$4*Misc!$B$5*VLOOKUP(E641,Gearing!$B$2:$F$7,5,FALSE)/Misc!$B$2</f>
        <v>3601.903197661552</v>
      </c>
      <c r="G641">
        <f t="shared" si="59"/>
        <v>10.37493329453279</v>
      </c>
      <c r="H641">
        <f t="shared" si="60"/>
        <v>281.00000000000767</v>
      </c>
    </row>
    <row r="642" spans="1:8" x14ac:dyDescent="0.25">
      <c r="A642">
        <f t="shared" si="57"/>
        <v>159.75</v>
      </c>
      <c r="B642">
        <f>MIN((F641-$K$5*B640+$K$6*B641)/$K$7,2*$K$1*Gearing!$A$7+B640)</f>
        <v>16728.239982696643</v>
      </c>
      <c r="C642">
        <f t="shared" si="56"/>
        <v>125.61824000000342</v>
      </c>
      <c r="D642">
        <f t="shared" si="58"/>
        <v>3.9208317932207137E-2</v>
      </c>
      <c r="E642">
        <f>MIN(VLOOKUP(C641,Gearing!$A$2:$F$7,2,TRUE)+1,5)</f>
        <v>5</v>
      </c>
      <c r="F642">
        <f>Misc!$B$4*Misc!$B$5*VLOOKUP(E642,Gearing!$B$2:$F$7,5,FALSE)/Misc!$B$2</f>
        <v>3601.903197661552</v>
      </c>
      <c r="G642">
        <f t="shared" si="59"/>
        <v>10.394446422080453</v>
      </c>
      <c r="H642">
        <f t="shared" si="60"/>
        <v>281.00000000000767</v>
      </c>
    </row>
    <row r="643" spans="1:8" x14ac:dyDescent="0.25">
      <c r="A643">
        <f t="shared" si="57"/>
        <v>160</v>
      </c>
      <c r="B643">
        <f>MIN((F642-$K$5*B641+$K$6*B642)/$K$7,2*$K$1*Gearing!$A$7+B641)</f>
        <v>16759.645767956579</v>
      </c>
      <c r="C643">
        <f t="shared" si="56"/>
        <v>125.61824000000342</v>
      </c>
      <c r="D643">
        <f t="shared" si="58"/>
        <v>-3.9208317932207137E-2</v>
      </c>
      <c r="E643">
        <f>MIN(VLOOKUP(C642,Gearing!$A$2:$F$7,2,TRUE)+1,5)</f>
        <v>5</v>
      </c>
      <c r="F643">
        <f>Misc!$B$4*Misc!$B$5*VLOOKUP(E643,Gearing!$B$2:$F$7,5,FALSE)/Misc!$B$2</f>
        <v>3601.903197661552</v>
      </c>
      <c r="G643">
        <f t="shared" si="59"/>
        <v>10.413961072310567</v>
      </c>
      <c r="H643">
        <f t="shared" si="60"/>
        <v>281.00000000000767</v>
      </c>
    </row>
    <row r="644" spans="1:8" x14ac:dyDescent="0.25">
      <c r="A644">
        <f t="shared" si="57"/>
        <v>160.25</v>
      </c>
      <c r="B644">
        <f>MIN((F643-$K$5*B642+$K$6*B643)/$K$7,2*$K$1*Gearing!$A$7+B642)</f>
        <v>16791.049102696645</v>
      </c>
      <c r="C644">
        <f t="shared" si="56"/>
        <v>125.61824000000342</v>
      </c>
      <c r="D644">
        <f t="shared" si="58"/>
        <v>3.9208317932207137E-2</v>
      </c>
      <c r="E644">
        <f>MIN(VLOOKUP(C643,Gearing!$A$2:$F$7,2,TRUE)+1,5)</f>
        <v>5</v>
      </c>
      <c r="F644">
        <f>Misc!$B$4*Misc!$B$5*VLOOKUP(E644,Gearing!$B$2:$F$7,5,FALSE)/Misc!$B$2</f>
        <v>3601.903197661552</v>
      </c>
      <c r="G644">
        <f t="shared" si="59"/>
        <v>10.43347419985823</v>
      </c>
      <c r="H644">
        <f t="shared" si="60"/>
        <v>281.00000000000767</v>
      </c>
    </row>
    <row r="645" spans="1:8" x14ac:dyDescent="0.25">
      <c r="A645">
        <f t="shared" si="57"/>
        <v>160.5</v>
      </c>
      <c r="B645">
        <f>MIN((F644-$K$5*B643+$K$6*B644)/$K$7,2*$K$1*Gearing!$A$7+B643)</f>
        <v>16822.454887956581</v>
      </c>
      <c r="C645">
        <f t="shared" si="56"/>
        <v>125.61824000000342</v>
      </c>
      <c r="D645">
        <f t="shared" si="58"/>
        <v>-3.9208317932207137E-2</v>
      </c>
      <c r="E645">
        <f>MIN(VLOOKUP(C644,Gearing!$A$2:$F$7,2,TRUE)+1,5)</f>
        <v>5</v>
      </c>
      <c r="F645">
        <f>Misc!$B$4*Misc!$B$5*VLOOKUP(E645,Gearing!$B$2:$F$7,5,FALSE)/Misc!$B$2</f>
        <v>3601.903197661552</v>
      </c>
      <c r="G645">
        <f t="shared" si="59"/>
        <v>10.452988850088348</v>
      </c>
      <c r="H645">
        <f t="shared" si="60"/>
        <v>281.00000000000767</v>
      </c>
    </row>
    <row r="646" spans="1:8" x14ac:dyDescent="0.25">
      <c r="A646">
        <f t="shared" si="57"/>
        <v>160.75</v>
      </c>
      <c r="B646">
        <f>MIN((F645-$K$5*B644+$K$6*B645)/$K$7,2*$K$1*Gearing!$A$7+B644)</f>
        <v>16853.858222696646</v>
      </c>
      <c r="C646">
        <f t="shared" si="56"/>
        <v>125.61824000000342</v>
      </c>
      <c r="D646">
        <f t="shared" si="58"/>
        <v>3.9208317932207137E-2</v>
      </c>
      <c r="E646">
        <f>MIN(VLOOKUP(C645,Gearing!$A$2:$F$7,2,TRUE)+1,5)</f>
        <v>5</v>
      </c>
      <c r="F646">
        <f>Misc!$B$4*Misc!$B$5*VLOOKUP(E646,Gearing!$B$2:$F$7,5,FALSE)/Misc!$B$2</f>
        <v>3601.903197661552</v>
      </c>
      <c r="G646">
        <f t="shared" si="59"/>
        <v>10.472501977636011</v>
      </c>
      <c r="H646">
        <f t="shared" si="60"/>
        <v>281.00000000000767</v>
      </c>
    </row>
    <row r="647" spans="1:8" x14ac:dyDescent="0.25">
      <c r="A647">
        <f t="shared" si="57"/>
        <v>161</v>
      </c>
      <c r="B647">
        <f>MIN((F646-$K$5*B645+$K$6*B646)/$K$7,2*$K$1*Gearing!$A$7+B645)</f>
        <v>16885.264007956583</v>
      </c>
      <c r="C647">
        <f t="shared" si="56"/>
        <v>125.61824000000342</v>
      </c>
      <c r="D647">
        <f t="shared" si="58"/>
        <v>-3.9208317932207137E-2</v>
      </c>
      <c r="E647">
        <f>MIN(VLOOKUP(C646,Gearing!$A$2:$F$7,2,TRUE)+1,5)</f>
        <v>5</v>
      </c>
      <c r="F647">
        <f>Misc!$B$4*Misc!$B$5*VLOOKUP(E647,Gearing!$B$2:$F$7,5,FALSE)/Misc!$B$2</f>
        <v>3601.903197661552</v>
      </c>
      <c r="G647">
        <f t="shared" si="59"/>
        <v>10.492016627866125</v>
      </c>
      <c r="H647">
        <f t="shared" si="60"/>
        <v>281.00000000000767</v>
      </c>
    </row>
    <row r="648" spans="1:8" x14ac:dyDescent="0.25">
      <c r="A648">
        <f t="shared" si="57"/>
        <v>161.25</v>
      </c>
      <c r="B648">
        <f>MIN((F647-$K$5*B646+$K$6*B647)/$K$7,2*$K$1*Gearing!$A$7+B646)</f>
        <v>16916.667342696648</v>
      </c>
      <c r="C648">
        <f t="shared" si="56"/>
        <v>125.61824000000342</v>
      </c>
      <c r="D648">
        <f t="shared" si="58"/>
        <v>3.9208317932207137E-2</v>
      </c>
      <c r="E648">
        <f>MIN(VLOOKUP(C647,Gearing!$A$2:$F$7,2,TRUE)+1,5)</f>
        <v>5</v>
      </c>
      <c r="F648">
        <f>Misc!$B$4*Misc!$B$5*VLOOKUP(E648,Gearing!$B$2:$F$7,5,FALSE)/Misc!$B$2</f>
        <v>3601.903197661552</v>
      </c>
      <c r="G648">
        <f t="shared" si="59"/>
        <v>10.511529755413788</v>
      </c>
      <c r="H648">
        <f t="shared" si="60"/>
        <v>281.00000000000767</v>
      </c>
    </row>
    <row r="649" spans="1:8" x14ac:dyDescent="0.25">
      <c r="A649">
        <f t="shared" si="57"/>
        <v>161.5</v>
      </c>
      <c r="B649">
        <f>MIN((F648-$K$5*B647+$K$6*B648)/$K$7,2*$K$1*Gearing!$A$7+B647)</f>
        <v>16948.073127956584</v>
      </c>
      <c r="C649">
        <f t="shared" si="56"/>
        <v>125.61824000000342</v>
      </c>
      <c r="D649">
        <f t="shared" si="58"/>
        <v>-3.9208317932207137E-2</v>
      </c>
      <c r="E649">
        <f>MIN(VLOOKUP(C648,Gearing!$A$2:$F$7,2,TRUE)+1,5)</f>
        <v>5</v>
      </c>
      <c r="F649">
        <f>Misc!$B$4*Misc!$B$5*VLOOKUP(E649,Gearing!$B$2:$F$7,5,FALSE)/Misc!$B$2</f>
        <v>3601.903197661552</v>
      </c>
      <c r="G649">
        <f t="shared" si="59"/>
        <v>10.531044405643906</v>
      </c>
      <c r="H649">
        <f t="shared" si="60"/>
        <v>281.00000000000767</v>
      </c>
    </row>
    <row r="650" spans="1:8" x14ac:dyDescent="0.25">
      <c r="A650">
        <f t="shared" si="57"/>
        <v>161.75</v>
      </c>
      <c r="B650">
        <f>MIN((F649-$K$5*B648+$K$6*B649)/$K$7,2*$K$1*Gearing!$A$7+B648)</f>
        <v>16979.47646269665</v>
      </c>
      <c r="C650">
        <f t="shared" si="56"/>
        <v>125.61824000000342</v>
      </c>
      <c r="D650">
        <f t="shared" si="58"/>
        <v>3.9208317932207137E-2</v>
      </c>
      <c r="E650">
        <f>MIN(VLOOKUP(C649,Gearing!$A$2:$F$7,2,TRUE)+1,5)</f>
        <v>5</v>
      </c>
      <c r="F650">
        <f>Misc!$B$4*Misc!$B$5*VLOOKUP(E650,Gearing!$B$2:$F$7,5,FALSE)/Misc!$B$2</f>
        <v>3601.903197661552</v>
      </c>
      <c r="G650">
        <f t="shared" si="59"/>
        <v>10.550557533191567</v>
      </c>
      <c r="H650">
        <f t="shared" si="60"/>
        <v>281.00000000000767</v>
      </c>
    </row>
    <row r="651" spans="1:8" x14ac:dyDescent="0.25">
      <c r="A651">
        <f t="shared" si="57"/>
        <v>162</v>
      </c>
      <c r="B651">
        <f>MIN((F650-$K$5*B649+$K$6*B650)/$K$7,2*$K$1*Gearing!$A$7+B649)</f>
        <v>17010.882247956586</v>
      </c>
      <c r="C651">
        <f t="shared" si="56"/>
        <v>125.61824000000342</v>
      </c>
      <c r="D651">
        <f t="shared" si="58"/>
        <v>-3.9208317932207137E-2</v>
      </c>
      <c r="E651">
        <f>MIN(VLOOKUP(C650,Gearing!$A$2:$F$7,2,TRUE)+1,5)</f>
        <v>5</v>
      </c>
      <c r="F651">
        <f>Misc!$B$4*Misc!$B$5*VLOOKUP(E651,Gearing!$B$2:$F$7,5,FALSE)/Misc!$B$2</f>
        <v>3601.903197661552</v>
      </c>
      <c r="G651">
        <f t="shared" si="59"/>
        <v>10.570072183421685</v>
      </c>
      <c r="H651">
        <f t="shared" si="60"/>
        <v>281.00000000000767</v>
      </c>
    </row>
    <row r="652" spans="1:8" x14ac:dyDescent="0.25">
      <c r="A652">
        <f t="shared" si="57"/>
        <v>162.25</v>
      </c>
      <c r="B652">
        <f>MIN((F651-$K$5*B650+$K$6*B651)/$K$7,2*$K$1*Gearing!$A$7+B650)</f>
        <v>17042.285582696652</v>
      </c>
      <c r="C652">
        <f t="shared" si="56"/>
        <v>125.61824000000342</v>
      </c>
      <c r="D652">
        <f t="shared" si="58"/>
        <v>3.9208317932207137E-2</v>
      </c>
      <c r="E652">
        <f>MIN(VLOOKUP(C651,Gearing!$A$2:$F$7,2,TRUE)+1,5)</f>
        <v>5</v>
      </c>
      <c r="F652">
        <f>Misc!$B$4*Misc!$B$5*VLOOKUP(E652,Gearing!$B$2:$F$7,5,FALSE)/Misc!$B$2</f>
        <v>3601.903197661552</v>
      </c>
      <c r="G652">
        <f t="shared" si="59"/>
        <v>10.589585310969346</v>
      </c>
      <c r="H652">
        <f t="shared" si="60"/>
        <v>281.00000000000767</v>
      </c>
    </row>
    <row r="653" spans="1:8" x14ac:dyDescent="0.25">
      <c r="A653">
        <f t="shared" si="57"/>
        <v>162.5</v>
      </c>
      <c r="B653">
        <f>MIN((F652-$K$5*B651+$K$6*B652)/$K$7,2*$K$1*Gearing!$A$7+B651)</f>
        <v>17073.691367956588</v>
      </c>
      <c r="C653">
        <f t="shared" si="56"/>
        <v>125.61824000000342</v>
      </c>
      <c r="D653">
        <f t="shared" si="58"/>
        <v>-3.9208317932207137E-2</v>
      </c>
      <c r="E653">
        <f>MIN(VLOOKUP(C652,Gearing!$A$2:$F$7,2,TRUE)+1,5)</f>
        <v>5</v>
      </c>
      <c r="F653">
        <f>Misc!$B$4*Misc!$B$5*VLOOKUP(E653,Gearing!$B$2:$F$7,5,FALSE)/Misc!$B$2</f>
        <v>3601.903197661552</v>
      </c>
      <c r="G653">
        <f t="shared" si="59"/>
        <v>10.609099961199462</v>
      </c>
      <c r="H653">
        <f t="shared" si="60"/>
        <v>281.00000000000767</v>
      </c>
    </row>
    <row r="654" spans="1:8" x14ac:dyDescent="0.25">
      <c r="A654">
        <f t="shared" si="57"/>
        <v>162.75</v>
      </c>
      <c r="B654">
        <f>MIN((F653-$K$5*B652+$K$6*B653)/$K$7,2*$K$1*Gearing!$A$7+B652)</f>
        <v>17105.094702696653</v>
      </c>
      <c r="C654">
        <f t="shared" si="56"/>
        <v>125.61824000000342</v>
      </c>
      <c r="D654">
        <f t="shared" si="58"/>
        <v>3.9208317932207137E-2</v>
      </c>
      <c r="E654">
        <f>MIN(VLOOKUP(C653,Gearing!$A$2:$F$7,2,TRUE)+1,5)</f>
        <v>5</v>
      </c>
      <c r="F654">
        <f>Misc!$B$4*Misc!$B$5*VLOOKUP(E654,Gearing!$B$2:$F$7,5,FALSE)/Misc!$B$2</f>
        <v>3601.903197661552</v>
      </c>
      <c r="G654">
        <f t="shared" si="59"/>
        <v>10.628613088747125</v>
      </c>
      <c r="H654">
        <f t="shared" si="60"/>
        <v>281.00000000000767</v>
      </c>
    </row>
    <row r="655" spans="1:8" x14ac:dyDescent="0.25">
      <c r="A655">
        <f t="shared" si="57"/>
        <v>163</v>
      </c>
      <c r="B655">
        <f>MIN((F654-$K$5*B653+$K$6*B654)/$K$7,2*$K$1*Gearing!$A$7+B653)</f>
        <v>17136.500487956589</v>
      </c>
      <c r="C655">
        <f t="shared" si="56"/>
        <v>125.61824000000342</v>
      </c>
      <c r="D655">
        <f t="shared" si="58"/>
        <v>-3.9208317932207137E-2</v>
      </c>
      <c r="E655">
        <f>MIN(VLOOKUP(C654,Gearing!$A$2:$F$7,2,TRUE)+1,5)</f>
        <v>5</v>
      </c>
      <c r="F655">
        <f>Misc!$B$4*Misc!$B$5*VLOOKUP(E655,Gearing!$B$2:$F$7,5,FALSE)/Misc!$B$2</f>
        <v>3601.903197661552</v>
      </c>
      <c r="G655">
        <f t="shared" si="59"/>
        <v>10.648127738977243</v>
      </c>
      <c r="H655">
        <f t="shared" si="60"/>
        <v>281.00000000000767</v>
      </c>
    </row>
    <row r="656" spans="1:8" x14ac:dyDescent="0.25">
      <c r="A656">
        <f t="shared" si="57"/>
        <v>163.25</v>
      </c>
      <c r="B656">
        <f>MIN((F655-$K$5*B654+$K$6*B655)/$K$7,2*$K$1*Gearing!$A$7+B654)</f>
        <v>17167.903822696655</v>
      </c>
      <c r="C656">
        <f t="shared" si="56"/>
        <v>125.61824000000342</v>
      </c>
      <c r="D656">
        <f t="shared" si="58"/>
        <v>3.9208317932207137E-2</v>
      </c>
      <c r="E656">
        <f>MIN(VLOOKUP(C655,Gearing!$A$2:$F$7,2,TRUE)+1,5)</f>
        <v>5</v>
      </c>
      <c r="F656">
        <f>Misc!$B$4*Misc!$B$5*VLOOKUP(E656,Gearing!$B$2:$F$7,5,FALSE)/Misc!$B$2</f>
        <v>3601.903197661552</v>
      </c>
      <c r="G656">
        <f t="shared" si="59"/>
        <v>10.667640866524904</v>
      </c>
      <c r="H656">
        <f t="shared" si="60"/>
        <v>281.00000000000767</v>
      </c>
    </row>
    <row r="657" spans="1:8" x14ac:dyDescent="0.25">
      <c r="A657">
        <f t="shared" si="57"/>
        <v>163.5</v>
      </c>
      <c r="B657">
        <f>MIN((F656-$K$5*B655+$K$6*B656)/$K$7,2*$K$1*Gearing!$A$7+B655)</f>
        <v>17199.309607956591</v>
      </c>
      <c r="C657">
        <f t="shared" si="56"/>
        <v>125.61824000000342</v>
      </c>
      <c r="D657">
        <f t="shared" si="58"/>
        <v>-3.9208317932207137E-2</v>
      </c>
      <c r="E657">
        <f>MIN(VLOOKUP(C656,Gearing!$A$2:$F$7,2,TRUE)+1,5)</f>
        <v>5</v>
      </c>
      <c r="F657">
        <f>Misc!$B$4*Misc!$B$5*VLOOKUP(E657,Gearing!$B$2:$F$7,5,FALSE)/Misc!$B$2</f>
        <v>3601.903197661552</v>
      </c>
      <c r="G657">
        <f t="shared" si="59"/>
        <v>10.68715551675502</v>
      </c>
      <c r="H657">
        <f t="shared" si="60"/>
        <v>281.00000000000767</v>
      </c>
    </row>
    <row r="658" spans="1:8" x14ac:dyDescent="0.25">
      <c r="A658">
        <f t="shared" si="57"/>
        <v>163.75</v>
      </c>
      <c r="B658">
        <f>MIN((F657-$K$5*B656+$K$6*B657)/$K$7,2*$K$1*Gearing!$A$7+B656)</f>
        <v>17230.712942696657</v>
      </c>
      <c r="C658">
        <f t="shared" si="56"/>
        <v>125.61824000000342</v>
      </c>
      <c r="D658">
        <f t="shared" si="58"/>
        <v>3.9208317932207137E-2</v>
      </c>
      <c r="E658">
        <f>MIN(VLOOKUP(C657,Gearing!$A$2:$F$7,2,TRUE)+1,5)</f>
        <v>5</v>
      </c>
      <c r="F658">
        <f>Misc!$B$4*Misc!$B$5*VLOOKUP(E658,Gearing!$B$2:$F$7,5,FALSE)/Misc!$B$2</f>
        <v>3601.903197661552</v>
      </c>
      <c r="G658">
        <f t="shared" si="59"/>
        <v>10.706668644302683</v>
      </c>
      <c r="H658">
        <f t="shared" si="60"/>
        <v>281.00000000000767</v>
      </c>
    </row>
    <row r="659" spans="1:8" x14ac:dyDescent="0.25">
      <c r="A659">
        <f t="shared" si="57"/>
        <v>164</v>
      </c>
      <c r="B659">
        <f>MIN((F658-$K$5*B657+$K$6*B658)/$K$7,2*$K$1*Gearing!$A$7+B657)</f>
        <v>17262.118727956593</v>
      </c>
      <c r="C659">
        <f t="shared" si="56"/>
        <v>125.61824000000342</v>
      </c>
      <c r="D659">
        <f t="shared" si="58"/>
        <v>-3.9208317932207137E-2</v>
      </c>
      <c r="E659">
        <f>MIN(VLOOKUP(C658,Gearing!$A$2:$F$7,2,TRUE)+1,5)</f>
        <v>5</v>
      </c>
      <c r="F659">
        <f>Misc!$B$4*Misc!$B$5*VLOOKUP(E659,Gearing!$B$2:$F$7,5,FALSE)/Misc!$B$2</f>
        <v>3601.903197661552</v>
      </c>
      <c r="G659">
        <f t="shared" si="59"/>
        <v>10.726183294532799</v>
      </c>
      <c r="H659">
        <f t="shared" si="60"/>
        <v>281.00000000000767</v>
      </c>
    </row>
    <row r="660" spans="1:8" x14ac:dyDescent="0.25">
      <c r="A660">
        <f t="shared" si="57"/>
        <v>164.25</v>
      </c>
      <c r="B660">
        <f>MIN((F659-$K$5*B658+$K$6*B659)/$K$7,2*$K$1*Gearing!$A$7+B658)</f>
        <v>17293.522062696658</v>
      </c>
      <c r="C660">
        <f t="shared" si="56"/>
        <v>125.61824000000342</v>
      </c>
      <c r="D660">
        <f t="shared" si="58"/>
        <v>3.9208317932207137E-2</v>
      </c>
      <c r="E660">
        <f>MIN(VLOOKUP(C659,Gearing!$A$2:$F$7,2,TRUE)+1,5)</f>
        <v>5</v>
      </c>
      <c r="F660">
        <f>Misc!$B$4*Misc!$B$5*VLOOKUP(E660,Gearing!$B$2:$F$7,5,FALSE)/Misc!$B$2</f>
        <v>3601.903197661552</v>
      </c>
      <c r="G660">
        <f t="shared" si="59"/>
        <v>10.745696422080462</v>
      </c>
      <c r="H660">
        <f t="shared" si="60"/>
        <v>281.00000000000767</v>
      </c>
    </row>
    <row r="661" spans="1:8" x14ac:dyDescent="0.25">
      <c r="A661">
        <f t="shared" si="57"/>
        <v>164.5</v>
      </c>
      <c r="B661">
        <f>MIN((F660-$K$5*B659+$K$6*B660)/$K$7,2*$K$1*Gearing!$A$7+B659)</f>
        <v>17324.927847956595</v>
      </c>
      <c r="C661">
        <f t="shared" si="56"/>
        <v>125.61824000000342</v>
      </c>
      <c r="D661">
        <f t="shared" si="58"/>
        <v>-3.9208317932207137E-2</v>
      </c>
      <c r="E661">
        <f>MIN(VLOOKUP(C660,Gearing!$A$2:$F$7,2,TRUE)+1,5)</f>
        <v>5</v>
      </c>
      <c r="F661">
        <f>Misc!$B$4*Misc!$B$5*VLOOKUP(E661,Gearing!$B$2:$F$7,5,FALSE)/Misc!$B$2</f>
        <v>3601.903197661552</v>
      </c>
      <c r="G661">
        <f t="shared" si="59"/>
        <v>10.765211072310578</v>
      </c>
      <c r="H661">
        <f t="shared" si="60"/>
        <v>281.00000000000767</v>
      </c>
    </row>
    <row r="662" spans="1:8" x14ac:dyDescent="0.25">
      <c r="A662">
        <f t="shared" si="57"/>
        <v>164.75</v>
      </c>
      <c r="B662">
        <f>MIN((F661-$K$5*B660+$K$6*B661)/$K$7,2*$K$1*Gearing!$A$7+B660)</f>
        <v>17356.33118269666</v>
      </c>
      <c r="C662">
        <f t="shared" si="56"/>
        <v>125.61824000000342</v>
      </c>
      <c r="D662">
        <f t="shared" si="58"/>
        <v>3.9208317932207137E-2</v>
      </c>
      <c r="E662">
        <f>MIN(VLOOKUP(C661,Gearing!$A$2:$F$7,2,TRUE)+1,5)</f>
        <v>5</v>
      </c>
      <c r="F662">
        <f>Misc!$B$4*Misc!$B$5*VLOOKUP(E662,Gearing!$B$2:$F$7,5,FALSE)/Misc!$B$2</f>
        <v>3601.903197661552</v>
      </c>
      <c r="G662">
        <f t="shared" si="59"/>
        <v>10.784724199858241</v>
      </c>
      <c r="H662">
        <f t="shared" si="60"/>
        <v>281.00000000000767</v>
      </c>
    </row>
    <row r="663" spans="1:8" x14ac:dyDescent="0.25">
      <c r="A663">
        <f t="shared" si="57"/>
        <v>165</v>
      </c>
      <c r="B663">
        <f>MIN((F662-$K$5*B661+$K$6*B662)/$K$7,2*$K$1*Gearing!$A$7+B661)</f>
        <v>17387.736967956596</v>
      </c>
      <c r="C663">
        <f t="shared" ref="C663:C701" si="61">(B664-B662)/2/$K$1</f>
        <v>125.61824000000342</v>
      </c>
      <c r="D663">
        <f t="shared" si="58"/>
        <v>-3.9208317932207137E-2</v>
      </c>
      <c r="E663">
        <f>MIN(VLOOKUP(C662,Gearing!$A$2:$F$7,2,TRUE)+1,5)</f>
        <v>5</v>
      </c>
      <c r="F663">
        <f>Misc!$B$4*Misc!$B$5*VLOOKUP(E663,Gearing!$B$2:$F$7,5,FALSE)/Misc!$B$2</f>
        <v>3601.903197661552</v>
      </c>
      <c r="G663">
        <f t="shared" si="59"/>
        <v>10.804238850088357</v>
      </c>
      <c r="H663">
        <f t="shared" si="60"/>
        <v>281.00000000000767</v>
      </c>
    </row>
    <row r="664" spans="1:8" x14ac:dyDescent="0.25">
      <c r="A664">
        <f t="shared" si="57"/>
        <v>165.25</v>
      </c>
      <c r="B664">
        <f>MIN((F663-$K$5*B662+$K$6*B663)/$K$7,2*$K$1*Gearing!$A$7+B662)</f>
        <v>17419.140302696662</v>
      </c>
      <c r="C664">
        <f t="shared" si="61"/>
        <v>125.61824000000342</v>
      </c>
      <c r="D664">
        <f t="shared" si="58"/>
        <v>3.9208317932207137E-2</v>
      </c>
      <c r="E664">
        <f>MIN(VLOOKUP(C663,Gearing!$A$2:$F$7,2,TRUE)+1,5)</f>
        <v>5</v>
      </c>
      <c r="F664">
        <f>Misc!$B$4*Misc!$B$5*VLOOKUP(E664,Gearing!$B$2:$F$7,5,FALSE)/Misc!$B$2</f>
        <v>3601.903197661552</v>
      </c>
      <c r="G664">
        <f t="shared" si="59"/>
        <v>10.82375197763602</v>
      </c>
      <c r="H664">
        <f t="shared" si="60"/>
        <v>281.00000000000767</v>
      </c>
    </row>
    <row r="665" spans="1:8" x14ac:dyDescent="0.25">
      <c r="A665">
        <f t="shared" si="57"/>
        <v>165.5</v>
      </c>
      <c r="B665">
        <f>MIN((F664-$K$5*B663+$K$6*B664)/$K$7,2*$K$1*Gearing!$A$7+B663)</f>
        <v>17450.546087956598</v>
      </c>
      <c r="C665">
        <f t="shared" si="61"/>
        <v>125.61824000000342</v>
      </c>
      <c r="D665">
        <f t="shared" si="58"/>
        <v>-3.9208317932207137E-2</v>
      </c>
      <c r="E665">
        <f>MIN(VLOOKUP(C664,Gearing!$A$2:$F$7,2,TRUE)+1,5)</f>
        <v>5</v>
      </c>
      <c r="F665">
        <f>Misc!$B$4*Misc!$B$5*VLOOKUP(E665,Gearing!$B$2:$F$7,5,FALSE)/Misc!$B$2</f>
        <v>3601.903197661552</v>
      </c>
      <c r="G665">
        <f t="shared" si="59"/>
        <v>10.843266627866134</v>
      </c>
      <c r="H665">
        <f t="shared" si="60"/>
        <v>281.00000000000767</v>
      </c>
    </row>
    <row r="666" spans="1:8" x14ac:dyDescent="0.25">
      <c r="A666">
        <f t="shared" si="57"/>
        <v>165.75</v>
      </c>
      <c r="B666">
        <f>MIN((F665-$K$5*B664+$K$6*B665)/$K$7,2*$K$1*Gearing!$A$7+B664)</f>
        <v>17481.949422696664</v>
      </c>
      <c r="C666">
        <f t="shared" si="61"/>
        <v>125.61824000000342</v>
      </c>
      <c r="D666">
        <f t="shared" si="58"/>
        <v>3.9208317932207137E-2</v>
      </c>
      <c r="E666">
        <f>MIN(VLOOKUP(C665,Gearing!$A$2:$F$7,2,TRUE)+1,5)</f>
        <v>5</v>
      </c>
      <c r="F666">
        <f>Misc!$B$4*Misc!$B$5*VLOOKUP(E666,Gearing!$B$2:$F$7,5,FALSE)/Misc!$B$2</f>
        <v>3601.903197661552</v>
      </c>
      <c r="G666">
        <f t="shared" si="59"/>
        <v>10.862779755413797</v>
      </c>
      <c r="H666">
        <f t="shared" si="60"/>
        <v>281.00000000000767</v>
      </c>
    </row>
    <row r="667" spans="1:8" x14ac:dyDescent="0.25">
      <c r="A667">
        <f t="shared" si="57"/>
        <v>166</v>
      </c>
      <c r="B667">
        <f>MIN((F666-$K$5*B665+$K$6*B666)/$K$7,2*$K$1*Gearing!$A$7+B665)</f>
        <v>17513.3552079566</v>
      </c>
      <c r="C667">
        <f t="shared" si="61"/>
        <v>125.61824000000342</v>
      </c>
      <c r="D667">
        <f t="shared" si="58"/>
        <v>-3.9208317932207137E-2</v>
      </c>
      <c r="E667">
        <f>MIN(VLOOKUP(C666,Gearing!$A$2:$F$7,2,TRUE)+1,5)</f>
        <v>5</v>
      </c>
      <c r="F667">
        <f>Misc!$B$4*Misc!$B$5*VLOOKUP(E667,Gearing!$B$2:$F$7,5,FALSE)/Misc!$B$2</f>
        <v>3601.903197661552</v>
      </c>
      <c r="G667">
        <f t="shared" si="59"/>
        <v>10.882294405643915</v>
      </c>
      <c r="H667">
        <f t="shared" si="60"/>
        <v>281.00000000000767</v>
      </c>
    </row>
    <row r="668" spans="1:8" x14ac:dyDescent="0.25">
      <c r="A668">
        <f t="shared" si="57"/>
        <v>166.25</v>
      </c>
      <c r="B668">
        <f>MIN((F667-$K$5*B666+$K$6*B667)/$K$7,2*$K$1*Gearing!$A$7+B666)</f>
        <v>17544.758542696665</v>
      </c>
      <c r="C668">
        <f t="shared" si="61"/>
        <v>125.61824000000342</v>
      </c>
      <c r="D668">
        <f t="shared" si="58"/>
        <v>3.9208317932207137E-2</v>
      </c>
      <c r="E668">
        <f>MIN(VLOOKUP(C667,Gearing!$A$2:$F$7,2,TRUE)+1,5)</f>
        <v>5</v>
      </c>
      <c r="F668">
        <f>Misc!$B$4*Misc!$B$5*VLOOKUP(E668,Gearing!$B$2:$F$7,5,FALSE)/Misc!$B$2</f>
        <v>3601.903197661552</v>
      </c>
      <c r="G668">
        <f t="shared" si="59"/>
        <v>10.901807533191578</v>
      </c>
      <c r="H668">
        <f t="shared" si="60"/>
        <v>281.00000000000767</v>
      </c>
    </row>
    <row r="669" spans="1:8" x14ac:dyDescent="0.25">
      <c r="A669">
        <f t="shared" si="57"/>
        <v>166.5</v>
      </c>
      <c r="B669">
        <f>MIN((F668-$K$5*B667+$K$6*B668)/$K$7,2*$K$1*Gearing!$A$7+B667)</f>
        <v>17576.164327956601</v>
      </c>
      <c r="C669">
        <f t="shared" si="61"/>
        <v>125.61824000000342</v>
      </c>
      <c r="D669">
        <f t="shared" si="58"/>
        <v>-3.9208317932207137E-2</v>
      </c>
      <c r="E669">
        <f>MIN(VLOOKUP(C668,Gearing!$A$2:$F$7,2,TRUE)+1,5)</f>
        <v>5</v>
      </c>
      <c r="F669">
        <f>Misc!$B$4*Misc!$B$5*VLOOKUP(E669,Gearing!$B$2:$F$7,5,FALSE)/Misc!$B$2</f>
        <v>3601.903197661552</v>
      </c>
      <c r="G669">
        <f t="shared" si="59"/>
        <v>10.921322183421692</v>
      </c>
      <c r="H669">
        <f t="shared" si="60"/>
        <v>281.00000000000767</v>
      </c>
    </row>
    <row r="670" spans="1:8" x14ac:dyDescent="0.25">
      <c r="A670">
        <f t="shared" si="57"/>
        <v>166.75</v>
      </c>
      <c r="B670">
        <f>MIN((F669-$K$5*B668+$K$6*B669)/$K$7,2*$K$1*Gearing!$A$7+B668)</f>
        <v>17607.567662696667</v>
      </c>
      <c r="C670">
        <f t="shared" si="61"/>
        <v>125.61824000000342</v>
      </c>
      <c r="D670">
        <f t="shared" si="58"/>
        <v>3.9208317932207137E-2</v>
      </c>
      <c r="E670">
        <f>MIN(VLOOKUP(C669,Gearing!$A$2:$F$7,2,TRUE)+1,5)</f>
        <v>5</v>
      </c>
      <c r="F670">
        <f>Misc!$B$4*Misc!$B$5*VLOOKUP(E670,Gearing!$B$2:$F$7,5,FALSE)/Misc!$B$2</f>
        <v>3601.903197661552</v>
      </c>
      <c r="G670">
        <f t="shared" si="59"/>
        <v>10.940835310969355</v>
      </c>
      <c r="H670">
        <f t="shared" si="60"/>
        <v>281.00000000000767</v>
      </c>
    </row>
    <row r="671" spans="1:8" x14ac:dyDescent="0.25">
      <c r="A671">
        <f t="shared" si="57"/>
        <v>167</v>
      </c>
      <c r="B671">
        <f>MIN((F670-$K$5*B669+$K$6*B670)/$K$7,2*$K$1*Gearing!$A$7+B669)</f>
        <v>17638.973447956603</v>
      </c>
      <c r="C671">
        <f t="shared" si="61"/>
        <v>125.61824000000342</v>
      </c>
      <c r="D671">
        <f t="shared" si="58"/>
        <v>-3.9208317932207137E-2</v>
      </c>
      <c r="E671">
        <f>MIN(VLOOKUP(C670,Gearing!$A$2:$F$7,2,TRUE)+1,5)</f>
        <v>5</v>
      </c>
      <c r="F671">
        <f>Misc!$B$4*Misc!$B$5*VLOOKUP(E671,Gearing!$B$2:$F$7,5,FALSE)/Misc!$B$2</f>
        <v>3601.903197661552</v>
      </c>
      <c r="G671">
        <f t="shared" si="59"/>
        <v>10.960349961199473</v>
      </c>
      <c r="H671">
        <f t="shared" si="60"/>
        <v>281.00000000000767</v>
      </c>
    </row>
    <row r="672" spans="1:8" x14ac:dyDescent="0.25">
      <c r="A672">
        <f t="shared" si="57"/>
        <v>167.25</v>
      </c>
      <c r="B672">
        <f>MIN((F671-$K$5*B670+$K$6*B671)/$K$7,2*$K$1*Gearing!$A$7+B670)</f>
        <v>17670.376782696669</v>
      </c>
      <c r="C672">
        <f t="shared" si="61"/>
        <v>125.61824000000342</v>
      </c>
      <c r="D672">
        <f t="shared" si="58"/>
        <v>3.9208317932207137E-2</v>
      </c>
      <c r="E672">
        <f>MIN(VLOOKUP(C671,Gearing!$A$2:$F$7,2,TRUE)+1,5)</f>
        <v>5</v>
      </c>
      <c r="F672">
        <f>Misc!$B$4*Misc!$B$5*VLOOKUP(E672,Gearing!$B$2:$F$7,5,FALSE)/Misc!$B$2</f>
        <v>3601.903197661552</v>
      </c>
      <c r="G672">
        <f t="shared" si="59"/>
        <v>10.979863088747134</v>
      </c>
      <c r="H672">
        <f t="shared" si="60"/>
        <v>281.00000000000767</v>
      </c>
    </row>
    <row r="673" spans="1:8" x14ac:dyDescent="0.25">
      <c r="A673">
        <f t="shared" si="57"/>
        <v>167.5</v>
      </c>
      <c r="B673">
        <f>MIN((F672-$K$5*B671+$K$6*B672)/$K$7,2*$K$1*Gearing!$A$7+B671)</f>
        <v>17701.782567956605</v>
      </c>
      <c r="C673">
        <f t="shared" si="61"/>
        <v>125.61824000000342</v>
      </c>
      <c r="D673">
        <f t="shared" si="58"/>
        <v>-3.9208317932207137E-2</v>
      </c>
      <c r="E673">
        <f>MIN(VLOOKUP(C672,Gearing!$A$2:$F$7,2,TRUE)+1,5)</f>
        <v>5</v>
      </c>
      <c r="F673">
        <f>Misc!$B$4*Misc!$B$5*VLOOKUP(E673,Gearing!$B$2:$F$7,5,FALSE)/Misc!$B$2</f>
        <v>3601.903197661552</v>
      </c>
      <c r="G673">
        <f t="shared" si="59"/>
        <v>10.999377738977252</v>
      </c>
      <c r="H673">
        <f t="shared" si="60"/>
        <v>281.00000000000767</v>
      </c>
    </row>
    <row r="674" spans="1:8" x14ac:dyDescent="0.25">
      <c r="A674">
        <f t="shared" si="57"/>
        <v>167.75</v>
      </c>
      <c r="B674">
        <f>MIN((F673-$K$5*B672+$K$6*B673)/$K$7,2*$K$1*Gearing!$A$7+B672)</f>
        <v>17733.18590269667</v>
      </c>
      <c r="C674">
        <f t="shared" si="61"/>
        <v>125.61824000000342</v>
      </c>
      <c r="D674">
        <f t="shared" si="58"/>
        <v>3.9208317932207137E-2</v>
      </c>
      <c r="E674">
        <f>MIN(VLOOKUP(C673,Gearing!$A$2:$F$7,2,TRUE)+1,5)</f>
        <v>5</v>
      </c>
      <c r="F674">
        <f>Misc!$B$4*Misc!$B$5*VLOOKUP(E674,Gearing!$B$2:$F$7,5,FALSE)/Misc!$B$2</f>
        <v>3601.903197661552</v>
      </c>
      <c r="G674">
        <f t="shared" si="59"/>
        <v>11.018890866524915</v>
      </c>
      <c r="H674">
        <f t="shared" si="60"/>
        <v>281.00000000000767</v>
      </c>
    </row>
    <row r="675" spans="1:8" x14ac:dyDescent="0.25">
      <c r="A675">
        <f t="shared" si="57"/>
        <v>168</v>
      </c>
      <c r="B675">
        <f>MIN((F674-$K$5*B673+$K$6*B674)/$K$7,2*$K$1*Gearing!$A$7+B673)</f>
        <v>17764.591687956607</v>
      </c>
      <c r="C675">
        <f t="shared" si="61"/>
        <v>125.61824000000342</v>
      </c>
      <c r="D675">
        <f t="shared" si="58"/>
        <v>-3.9208317932207137E-2</v>
      </c>
      <c r="E675">
        <f>MIN(VLOOKUP(C674,Gearing!$A$2:$F$7,2,TRUE)+1,5)</f>
        <v>5</v>
      </c>
      <c r="F675">
        <f>Misc!$B$4*Misc!$B$5*VLOOKUP(E675,Gearing!$B$2:$F$7,5,FALSE)/Misc!$B$2</f>
        <v>3601.903197661552</v>
      </c>
      <c r="G675">
        <f t="shared" si="59"/>
        <v>11.038405516755029</v>
      </c>
      <c r="H675">
        <f t="shared" si="60"/>
        <v>281.00000000000767</v>
      </c>
    </row>
    <row r="676" spans="1:8" x14ac:dyDescent="0.25">
      <c r="A676">
        <f t="shared" ref="A676:A701" si="62">A675+$K$1</f>
        <v>168.25</v>
      </c>
      <c r="B676">
        <f>MIN((F675-$K$5*B674+$K$6*B675)/$K$7,2*$K$1*Gearing!$A$7+B674)</f>
        <v>17795.995022696672</v>
      </c>
      <c r="C676">
        <f t="shared" si="61"/>
        <v>125.61824000000342</v>
      </c>
      <c r="D676">
        <f t="shared" ref="D676:D701" si="63">(B677-2*B676+B675)/$K$1^2</f>
        <v>3.9208317932207137E-2</v>
      </c>
      <c r="E676">
        <f>MIN(VLOOKUP(C675,Gearing!$A$2:$F$7,2,TRUE)+1,5)</f>
        <v>5</v>
      </c>
      <c r="F676">
        <f>Misc!$B$4*Misc!$B$5*VLOOKUP(E676,Gearing!$B$2:$F$7,5,FALSE)/Misc!$B$2</f>
        <v>3601.903197661552</v>
      </c>
      <c r="G676">
        <f t="shared" ref="G676:G701" si="64">CONVERT(B676,$B$1,$G$1)</f>
        <v>11.057918644302692</v>
      </c>
      <c r="H676">
        <f t="shared" ref="H676:H701" si="65">CONVERT(C676,$C$1,$H$1)</f>
        <v>281.00000000000767</v>
      </c>
    </row>
    <row r="677" spans="1:8" x14ac:dyDescent="0.25">
      <c r="A677">
        <f t="shared" si="62"/>
        <v>168.5</v>
      </c>
      <c r="B677">
        <f>MIN((F676-$K$5*B675+$K$6*B676)/$K$7,2*$K$1*Gearing!$A$7+B675)</f>
        <v>17827.400807956608</v>
      </c>
      <c r="C677">
        <f t="shared" si="61"/>
        <v>125.61824000000342</v>
      </c>
      <c r="D677">
        <f t="shared" si="63"/>
        <v>-3.9208317932207137E-2</v>
      </c>
      <c r="E677">
        <f>MIN(VLOOKUP(C676,Gearing!$A$2:$F$7,2,TRUE)+1,5)</f>
        <v>5</v>
      </c>
      <c r="F677">
        <f>Misc!$B$4*Misc!$B$5*VLOOKUP(E677,Gearing!$B$2:$F$7,5,FALSE)/Misc!$B$2</f>
        <v>3601.903197661552</v>
      </c>
      <c r="G677">
        <f t="shared" si="64"/>
        <v>11.07743329453281</v>
      </c>
      <c r="H677">
        <f t="shared" si="65"/>
        <v>281.00000000000767</v>
      </c>
    </row>
    <row r="678" spans="1:8" x14ac:dyDescent="0.25">
      <c r="A678">
        <f t="shared" si="62"/>
        <v>168.75</v>
      </c>
      <c r="B678">
        <f>MIN((F677-$K$5*B676+$K$6*B677)/$K$7,2*$K$1*Gearing!$A$7+B676)</f>
        <v>17858.804142696674</v>
      </c>
      <c r="C678">
        <f t="shared" si="61"/>
        <v>125.61824000000342</v>
      </c>
      <c r="D678">
        <f t="shared" si="63"/>
        <v>3.9208317932207137E-2</v>
      </c>
      <c r="E678">
        <f>MIN(VLOOKUP(C677,Gearing!$A$2:$F$7,2,TRUE)+1,5)</f>
        <v>5</v>
      </c>
      <c r="F678">
        <f>Misc!$B$4*Misc!$B$5*VLOOKUP(E678,Gearing!$B$2:$F$7,5,FALSE)/Misc!$B$2</f>
        <v>3601.903197661552</v>
      </c>
      <c r="G678">
        <f t="shared" si="64"/>
        <v>11.096946422080473</v>
      </c>
      <c r="H678">
        <f t="shared" si="65"/>
        <v>281.00000000000767</v>
      </c>
    </row>
    <row r="679" spans="1:8" x14ac:dyDescent="0.25">
      <c r="A679">
        <f t="shared" si="62"/>
        <v>169</v>
      </c>
      <c r="B679">
        <f>MIN((F678-$K$5*B677+$K$6*B678)/$K$7,2*$K$1*Gearing!$A$7+B677)</f>
        <v>17890.20992795661</v>
      </c>
      <c r="C679">
        <f t="shared" si="61"/>
        <v>125.61824000000342</v>
      </c>
      <c r="D679">
        <f t="shared" si="63"/>
        <v>-3.9208317932207137E-2</v>
      </c>
      <c r="E679">
        <f>MIN(VLOOKUP(C678,Gearing!$A$2:$F$7,2,TRUE)+1,5)</f>
        <v>5</v>
      </c>
      <c r="F679">
        <f>Misc!$B$4*Misc!$B$5*VLOOKUP(E679,Gearing!$B$2:$F$7,5,FALSE)/Misc!$B$2</f>
        <v>3601.903197661552</v>
      </c>
      <c r="G679">
        <f t="shared" si="64"/>
        <v>11.116461072310587</v>
      </c>
      <c r="H679">
        <f t="shared" si="65"/>
        <v>281.00000000000767</v>
      </c>
    </row>
    <row r="680" spans="1:8" x14ac:dyDescent="0.25">
      <c r="A680">
        <f t="shared" si="62"/>
        <v>169.25</v>
      </c>
      <c r="B680">
        <f>MIN((F679-$K$5*B678+$K$6*B679)/$K$7,2*$K$1*Gearing!$A$7+B678)</f>
        <v>17921.613262696676</v>
      </c>
      <c r="C680">
        <f t="shared" si="61"/>
        <v>125.61824000000342</v>
      </c>
      <c r="D680">
        <f t="shared" si="63"/>
        <v>3.9208317932207137E-2</v>
      </c>
      <c r="E680">
        <f>MIN(VLOOKUP(C679,Gearing!$A$2:$F$7,2,TRUE)+1,5)</f>
        <v>5</v>
      </c>
      <c r="F680">
        <f>Misc!$B$4*Misc!$B$5*VLOOKUP(E680,Gearing!$B$2:$F$7,5,FALSE)/Misc!$B$2</f>
        <v>3601.903197661552</v>
      </c>
      <c r="G680">
        <f t="shared" si="64"/>
        <v>11.13597419985825</v>
      </c>
      <c r="H680">
        <f t="shared" si="65"/>
        <v>281.00000000000767</v>
      </c>
    </row>
    <row r="681" spans="1:8" x14ac:dyDescent="0.25">
      <c r="A681">
        <f t="shared" si="62"/>
        <v>169.5</v>
      </c>
      <c r="B681">
        <f>MIN((F680-$K$5*B679+$K$6*B680)/$K$7,2*$K$1*Gearing!$A$7+B679)</f>
        <v>17953.019047956612</v>
      </c>
      <c r="C681">
        <f t="shared" si="61"/>
        <v>125.61824000000342</v>
      </c>
      <c r="D681">
        <f t="shared" si="63"/>
        <v>-3.9208317932207137E-2</v>
      </c>
      <c r="E681">
        <f>MIN(VLOOKUP(C680,Gearing!$A$2:$F$7,2,TRUE)+1,5)</f>
        <v>5</v>
      </c>
      <c r="F681">
        <f>Misc!$B$4*Misc!$B$5*VLOOKUP(E681,Gearing!$B$2:$F$7,5,FALSE)/Misc!$B$2</f>
        <v>3601.903197661552</v>
      </c>
      <c r="G681">
        <f t="shared" si="64"/>
        <v>11.155488850088366</v>
      </c>
      <c r="H681">
        <f t="shared" si="65"/>
        <v>281.00000000000767</v>
      </c>
    </row>
    <row r="682" spans="1:8" x14ac:dyDescent="0.25">
      <c r="A682">
        <f t="shared" si="62"/>
        <v>169.75</v>
      </c>
      <c r="B682">
        <f>MIN((F681-$K$5*B680+$K$6*B681)/$K$7,2*$K$1*Gearing!$A$7+B680)</f>
        <v>17984.422382696677</v>
      </c>
      <c r="C682">
        <f t="shared" si="61"/>
        <v>125.61824000000342</v>
      </c>
      <c r="D682">
        <f t="shared" si="63"/>
        <v>3.9208317932207137E-2</v>
      </c>
      <c r="E682">
        <f>MIN(VLOOKUP(C681,Gearing!$A$2:$F$7,2,TRUE)+1,5)</f>
        <v>5</v>
      </c>
      <c r="F682">
        <f>Misc!$B$4*Misc!$B$5*VLOOKUP(E682,Gearing!$B$2:$F$7,5,FALSE)/Misc!$B$2</f>
        <v>3601.903197661552</v>
      </c>
      <c r="G682">
        <f t="shared" si="64"/>
        <v>11.175001977636029</v>
      </c>
      <c r="H682">
        <f t="shared" si="65"/>
        <v>281.00000000000767</v>
      </c>
    </row>
    <row r="683" spans="1:8" x14ac:dyDescent="0.25">
      <c r="A683">
        <f t="shared" si="62"/>
        <v>170</v>
      </c>
      <c r="B683">
        <f>MIN((F682-$K$5*B681+$K$6*B682)/$K$7,2*$K$1*Gearing!$A$7+B681)</f>
        <v>18015.828167956613</v>
      </c>
      <c r="C683">
        <f t="shared" si="61"/>
        <v>125.61824000000342</v>
      </c>
      <c r="D683">
        <f t="shared" si="63"/>
        <v>-3.9208317932207137E-2</v>
      </c>
      <c r="E683">
        <f>MIN(VLOOKUP(C682,Gearing!$A$2:$F$7,2,TRUE)+1,5)</f>
        <v>5</v>
      </c>
      <c r="F683">
        <f>Misc!$B$4*Misc!$B$5*VLOOKUP(E683,Gearing!$B$2:$F$7,5,FALSE)/Misc!$B$2</f>
        <v>3601.903197661552</v>
      </c>
      <c r="G683">
        <f t="shared" si="64"/>
        <v>11.194516627866145</v>
      </c>
      <c r="H683">
        <f t="shared" si="65"/>
        <v>281.00000000000767</v>
      </c>
    </row>
    <row r="684" spans="1:8" x14ac:dyDescent="0.25">
      <c r="A684">
        <f t="shared" si="62"/>
        <v>170.25</v>
      </c>
      <c r="B684">
        <f>MIN((F683-$K$5*B682+$K$6*B683)/$K$7,2*$K$1*Gearing!$A$7+B682)</f>
        <v>18047.231502696679</v>
      </c>
      <c r="C684">
        <f t="shared" si="61"/>
        <v>125.61824000000342</v>
      </c>
      <c r="D684">
        <f t="shared" si="63"/>
        <v>3.9208317932207137E-2</v>
      </c>
      <c r="E684">
        <f>MIN(VLOOKUP(C683,Gearing!$A$2:$F$7,2,TRUE)+1,5)</f>
        <v>5</v>
      </c>
      <c r="F684">
        <f>Misc!$B$4*Misc!$B$5*VLOOKUP(E684,Gearing!$B$2:$F$7,5,FALSE)/Misc!$B$2</f>
        <v>3601.903197661552</v>
      </c>
      <c r="G684">
        <f t="shared" si="64"/>
        <v>11.214029755413808</v>
      </c>
      <c r="H684">
        <f t="shared" si="65"/>
        <v>281.00000000000767</v>
      </c>
    </row>
    <row r="685" spans="1:8" x14ac:dyDescent="0.25">
      <c r="A685">
        <f t="shared" si="62"/>
        <v>170.5</v>
      </c>
      <c r="B685">
        <f>MIN((F684-$K$5*B683+$K$6*B684)/$K$7,2*$K$1*Gearing!$A$7+B683)</f>
        <v>18078.637287956615</v>
      </c>
      <c r="C685">
        <f t="shared" si="61"/>
        <v>125.61824000000342</v>
      </c>
      <c r="D685">
        <f t="shared" si="63"/>
        <v>-3.9208317932207137E-2</v>
      </c>
      <c r="E685">
        <f>MIN(VLOOKUP(C684,Gearing!$A$2:$F$7,2,TRUE)+1,5)</f>
        <v>5</v>
      </c>
      <c r="F685">
        <f>Misc!$B$4*Misc!$B$5*VLOOKUP(E685,Gearing!$B$2:$F$7,5,FALSE)/Misc!$B$2</f>
        <v>3601.903197661552</v>
      </c>
      <c r="G685">
        <f t="shared" si="64"/>
        <v>11.233544405643924</v>
      </c>
      <c r="H685">
        <f t="shared" si="65"/>
        <v>281.00000000000767</v>
      </c>
    </row>
    <row r="686" spans="1:8" x14ac:dyDescent="0.25">
      <c r="A686">
        <f t="shared" si="62"/>
        <v>170.75</v>
      </c>
      <c r="B686">
        <f>MIN((F685-$K$5*B684+$K$6*B685)/$K$7,2*$K$1*Gearing!$A$7+B684)</f>
        <v>18110.040622696681</v>
      </c>
      <c r="C686">
        <f t="shared" si="61"/>
        <v>125.61824000000342</v>
      </c>
      <c r="D686">
        <f t="shared" si="63"/>
        <v>3.9208317932207137E-2</v>
      </c>
      <c r="E686">
        <f>MIN(VLOOKUP(C685,Gearing!$A$2:$F$7,2,TRUE)+1,5)</f>
        <v>5</v>
      </c>
      <c r="F686">
        <f>Misc!$B$4*Misc!$B$5*VLOOKUP(E686,Gearing!$B$2:$F$7,5,FALSE)/Misc!$B$2</f>
        <v>3601.903197661552</v>
      </c>
      <c r="G686">
        <f t="shared" si="64"/>
        <v>11.253057533191587</v>
      </c>
      <c r="H686">
        <f t="shared" si="65"/>
        <v>281.00000000000767</v>
      </c>
    </row>
    <row r="687" spans="1:8" x14ac:dyDescent="0.25">
      <c r="A687">
        <f t="shared" si="62"/>
        <v>171</v>
      </c>
      <c r="B687">
        <f>MIN((F686-$K$5*B685+$K$6*B686)/$K$7,2*$K$1*Gearing!$A$7+B685)</f>
        <v>18141.446407956617</v>
      </c>
      <c r="C687">
        <f t="shared" si="61"/>
        <v>125.61824000000342</v>
      </c>
      <c r="D687">
        <f t="shared" si="63"/>
        <v>-3.9208317932207137E-2</v>
      </c>
      <c r="E687">
        <f>MIN(VLOOKUP(C686,Gearing!$A$2:$F$7,2,TRUE)+1,5)</f>
        <v>5</v>
      </c>
      <c r="F687">
        <f>Misc!$B$4*Misc!$B$5*VLOOKUP(E687,Gearing!$B$2:$F$7,5,FALSE)/Misc!$B$2</f>
        <v>3601.903197661552</v>
      </c>
      <c r="G687">
        <f t="shared" si="64"/>
        <v>11.272572183421701</v>
      </c>
      <c r="H687">
        <f t="shared" si="65"/>
        <v>281.00000000000767</v>
      </c>
    </row>
    <row r="688" spans="1:8" x14ac:dyDescent="0.25">
      <c r="A688">
        <f t="shared" si="62"/>
        <v>171.25</v>
      </c>
      <c r="B688">
        <f>MIN((F687-$K$5*B686+$K$6*B687)/$K$7,2*$K$1*Gearing!$A$7+B686)</f>
        <v>18172.849742696682</v>
      </c>
      <c r="C688">
        <f t="shared" si="61"/>
        <v>125.61824000000342</v>
      </c>
      <c r="D688">
        <f t="shared" si="63"/>
        <v>3.9208317932207137E-2</v>
      </c>
      <c r="E688">
        <f>MIN(VLOOKUP(C687,Gearing!$A$2:$F$7,2,TRUE)+1,5)</f>
        <v>5</v>
      </c>
      <c r="F688">
        <f>Misc!$B$4*Misc!$B$5*VLOOKUP(E688,Gearing!$B$2:$F$7,5,FALSE)/Misc!$B$2</f>
        <v>3601.903197661552</v>
      </c>
      <c r="G688">
        <f t="shared" si="64"/>
        <v>11.292085310969364</v>
      </c>
      <c r="H688">
        <f t="shared" si="65"/>
        <v>281.00000000000767</v>
      </c>
    </row>
    <row r="689" spans="1:8" x14ac:dyDescent="0.25">
      <c r="A689">
        <f t="shared" si="62"/>
        <v>171.5</v>
      </c>
      <c r="B689">
        <f>MIN((F688-$K$5*B687+$K$6*B688)/$K$7,2*$K$1*Gearing!$A$7+B687)</f>
        <v>18204.255527956619</v>
      </c>
      <c r="C689">
        <f t="shared" si="61"/>
        <v>125.61824000000342</v>
      </c>
      <c r="D689">
        <f t="shared" si="63"/>
        <v>-3.9208317932207137E-2</v>
      </c>
      <c r="E689">
        <f>MIN(VLOOKUP(C688,Gearing!$A$2:$F$7,2,TRUE)+1,5)</f>
        <v>5</v>
      </c>
      <c r="F689">
        <f>Misc!$B$4*Misc!$B$5*VLOOKUP(E689,Gearing!$B$2:$F$7,5,FALSE)/Misc!$B$2</f>
        <v>3601.903197661552</v>
      </c>
      <c r="G689">
        <f t="shared" si="64"/>
        <v>11.311599961199482</v>
      </c>
      <c r="H689">
        <f t="shared" si="65"/>
        <v>281.00000000000767</v>
      </c>
    </row>
    <row r="690" spans="1:8" x14ac:dyDescent="0.25">
      <c r="A690">
        <f t="shared" si="62"/>
        <v>171.75</v>
      </c>
      <c r="B690">
        <f>MIN((F689-$K$5*B688+$K$6*B689)/$K$7,2*$K$1*Gearing!$A$7+B688)</f>
        <v>18235.658862696684</v>
      </c>
      <c r="C690">
        <f t="shared" si="61"/>
        <v>125.61824000000342</v>
      </c>
      <c r="D690">
        <f t="shared" si="63"/>
        <v>3.9208317932207137E-2</v>
      </c>
      <c r="E690">
        <f>MIN(VLOOKUP(C689,Gearing!$A$2:$F$7,2,TRUE)+1,5)</f>
        <v>5</v>
      </c>
      <c r="F690">
        <f>Misc!$B$4*Misc!$B$5*VLOOKUP(E690,Gearing!$B$2:$F$7,5,FALSE)/Misc!$B$2</f>
        <v>3601.903197661552</v>
      </c>
      <c r="G690">
        <f t="shared" si="64"/>
        <v>11.331113088747145</v>
      </c>
      <c r="H690">
        <f t="shared" si="65"/>
        <v>281.00000000000767</v>
      </c>
    </row>
    <row r="691" spans="1:8" x14ac:dyDescent="0.25">
      <c r="A691">
        <f t="shared" si="62"/>
        <v>172</v>
      </c>
      <c r="B691">
        <f>MIN((F690-$K$5*B689+$K$6*B690)/$K$7,2*$K$1*Gearing!$A$7+B689)</f>
        <v>18267.06464795662</v>
      </c>
      <c r="C691">
        <f t="shared" si="61"/>
        <v>125.61824000000342</v>
      </c>
      <c r="D691">
        <f t="shared" si="63"/>
        <v>-3.9208317932207137E-2</v>
      </c>
      <c r="E691">
        <f>MIN(VLOOKUP(C690,Gearing!$A$2:$F$7,2,TRUE)+1,5)</f>
        <v>5</v>
      </c>
      <c r="F691">
        <f>Misc!$B$4*Misc!$B$5*VLOOKUP(E691,Gearing!$B$2:$F$7,5,FALSE)/Misc!$B$2</f>
        <v>3601.903197661552</v>
      </c>
      <c r="G691">
        <f t="shared" si="64"/>
        <v>11.350627738977261</v>
      </c>
      <c r="H691">
        <f t="shared" si="65"/>
        <v>281.00000000000767</v>
      </c>
    </row>
    <row r="692" spans="1:8" x14ac:dyDescent="0.25">
      <c r="A692">
        <f t="shared" si="62"/>
        <v>172.25</v>
      </c>
      <c r="B692">
        <f>MIN((F691-$K$5*B690+$K$6*B691)/$K$7,2*$K$1*Gearing!$A$7+B690)</f>
        <v>18298.467982696686</v>
      </c>
      <c r="C692">
        <f t="shared" si="61"/>
        <v>125.61824000000342</v>
      </c>
      <c r="D692">
        <f t="shared" si="63"/>
        <v>3.9208317932207137E-2</v>
      </c>
      <c r="E692">
        <f>MIN(VLOOKUP(C691,Gearing!$A$2:$F$7,2,TRUE)+1,5)</f>
        <v>5</v>
      </c>
      <c r="F692">
        <f>Misc!$B$4*Misc!$B$5*VLOOKUP(E692,Gearing!$B$2:$F$7,5,FALSE)/Misc!$B$2</f>
        <v>3601.903197661552</v>
      </c>
      <c r="G692">
        <f t="shared" si="64"/>
        <v>11.370140866524922</v>
      </c>
      <c r="H692">
        <f t="shared" si="65"/>
        <v>281.00000000000767</v>
      </c>
    </row>
    <row r="693" spans="1:8" x14ac:dyDescent="0.25">
      <c r="A693">
        <f t="shared" si="62"/>
        <v>172.5</v>
      </c>
      <c r="B693">
        <f>MIN((F692-$K$5*B691+$K$6*B692)/$K$7,2*$K$1*Gearing!$A$7+B691)</f>
        <v>18329.873767956622</v>
      </c>
      <c r="C693">
        <f t="shared" si="61"/>
        <v>125.61824000000342</v>
      </c>
      <c r="D693">
        <f t="shared" si="63"/>
        <v>-3.9208317932207137E-2</v>
      </c>
      <c r="E693">
        <f>MIN(VLOOKUP(C692,Gearing!$A$2:$F$7,2,TRUE)+1,5)</f>
        <v>5</v>
      </c>
      <c r="F693">
        <f>Misc!$B$4*Misc!$B$5*VLOOKUP(E693,Gearing!$B$2:$F$7,5,FALSE)/Misc!$B$2</f>
        <v>3601.903197661552</v>
      </c>
      <c r="G693">
        <f t="shared" si="64"/>
        <v>11.38965551675504</v>
      </c>
      <c r="H693">
        <f t="shared" si="65"/>
        <v>281.00000000000767</v>
      </c>
    </row>
    <row r="694" spans="1:8" x14ac:dyDescent="0.25">
      <c r="A694">
        <f t="shared" si="62"/>
        <v>172.75</v>
      </c>
      <c r="B694">
        <f>MIN((F693-$K$5*B692+$K$6*B693)/$K$7,2*$K$1*Gearing!$A$7+B692)</f>
        <v>18361.277102696688</v>
      </c>
      <c r="C694">
        <f t="shared" si="61"/>
        <v>125.61824000000342</v>
      </c>
      <c r="D694">
        <f t="shared" si="63"/>
        <v>3.9208317932207137E-2</v>
      </c>
      <c r="E694">
        <f>MIN(VLOOKUP(C693,Gearing!$A$2:$F$7,2,TRUE)+1,5)</f>
        <v>5</v>
      </c>
      <c r="F694">
        <f>Misc!$B$4*Misc!$B$5*VLOOKUP(E694,Gearing!$B$2:$F$7,5,FALSE)/Misc!$B$2</f>
        <v>3601.903197661552</v>
      </c>
      <c r="G694">
        <f t="shared" si="64"/>
        <v>11.409168644302701</v>
      </c>
      <c r="H694">
        <f t="shared" si="65"/>
        <v>281.00000000000767</v>
      </c>
    </row>
    <row r="695" spans="1:8" x14ac:dyDescent="0.25">
      <c r="A695">
        <f t="shared" si="62"/>
        <v>173</v>
      </c>
      <c r="B695">
        <f>MIN((F694-$K$5*B693+$K$6*B694)/$K$7,2*$K$1*Gearing!$A$7+B693)</f>
        <v>18392.682887956624</v>
      </c>
      <c r="C695">
        <f t="shared" si="61"/>
        <v>125.61824000000342</v>
      </c>
      <c r="D695">
        <f t="shared" si="63"/>
        <v>-3.9208317932207137E-2</v>
      </c>
      <c r="E695">
        <f>MIN(VLOOKUP(C694,Gearing!$A$2:$F$7,2,TRUE)+1,5)</f>
        <v>5</v>
      </c>
      <c r="F695">
        <f>Misc!$B$4*Misc!$B$5*VLOOKUP(E695,Gearing!$B$2:$F$7,5,FALSE)/Misc!$B$2</f>
        <v>3601.903197661552</v>
      </c>
      <c r="G695">
        <f t="shared" si="64"/>
        <v>11.428683294532819</v>
      </c>
      <c r="H695">
        <f t="shared" si="65"/>
        <v>281.00000000000767</v>
      </c>
    </row>
    <row r="696" spans="1:8" x14ac:dyDescent="0.25">
      <c r="A696">
        <f t="shared" si="62"/>
        <v>173.25</v>
      </c>
      <c r="B696">
        <f>MIN((F695-$K$5*B694+$K$6*B695)/$K$7,2*$K$1*Gearing!$A$7+B694)</f>
        <v>18424.086222696689</v>
      </c>
      <c r="C696">
        <f t="shared" si="61"/>
        <v>125.61824000000342</v>
      </c>
      <c r="D696">
        <f t="shared" si="63"/>
        <v>3.9208317932207137E-2</v>
      </c>
      <c r="E696">
        <f>MIN(VLOOKUP(C695,Gearing!$A$2:$F$7,2,TRUE)+1,5)</f>
        <v>5</v>
      </c>
      <c r="F696">
        <f>Misc!$B$4*Misc!$B$5*VLOOKUP(E696,Gearing!$B$2:$F$7,5,FALSE)/Misc!$B$2</f>
        <v>3601.903197661552</v>
      </c>
      <c r="G696">
        <f t="shared" si="64"/>
        <v>11.448196422080482</v>
      </c>
      <c r="H696">
        <f t="shared" si="65"/>
        <v>281.00000000000767</v>
      </c>
    </row>
    <row r="697" spans="1:8" x14ac:dyDescent="0.25">
      <c r="A697">
        <f t="shared" si="62"/>
        <v>173.5</v>
      </c>
      <c r="B697">
        <f>MIN((F696-$K$5*B695+$K$6*B696)/$K$7,2*$K$1*Gearing!$A$7+B695)</f>
        <v>18455.492007956625</v>
      </c>
      <c r="C697">
        <f t="shared" si="61"/>
        <v>125.61824000000342</v>
      </c>
      <c r="D697">
        <f t="shared" si="63"/>
        <v>-3.9208317932207137E-2</v>
      </c>
      <c r="E697">
        <f>MIN(VLOOKUP(C696,Gearing!$A$2:$F$7,2,TRUE)+1,5)</f>
        <v>5</v>
      </c>
      <c r="F697">
        <f>Misc!$B$4*Misc!$B$5*VLOOKUP(E697,Gearing!$B$2:$F$7,5,FALSE)/Misc!$B$2</f>
        <v>3601.903197661552</v>
      </c>
      <c r="G697">
        <f t="shared" si="64"/>
        <v>11.467711072310596</v>
      </c>
      <c r="H697">
        <f t="shared" si="65"/>
        <v>281.00000000000767</v>
      </c>
    </row>
    <row r="698" spans="1:8" x14ac:dyDescent="0.25">
      <c r="A698">
        <f t="shared" si="62"/>
        <v>173.75</v>
      </c>
      <c r="B698">
        <f>MIN((F697-$K$5*B696+$K$6*B697)/$K$7,2*$K$1*Gearing!$A$7+B696)</f>
        <v>18486.895342696691</v>
      </c>
      <c r="C698">
        <f t="shared" si="61"/>
        <v>125.61824000000342</v>
      </c>
      <c r="D698">
        <f t="shared" si="63"/>
        <v>3.9208317932207137E-2</v>
      </c>
      <c r="E698">
        <f>MIN(VLOOKUP(C697,Gearing!$A$2:$F$7,2,TRUE)+1,5)</f>
        <v>5</v>
      </c>
      <c r="F698">
        <f>Misc!$B$4*Misc!$B$5*VLOOKUP(E698,Gearing!$B$2:$F$7,5,FALSE)/Misc!$B$2</f>
        <v>3601.903197661552</v>
      </c>
      <c r="G698">
        <f t="shared" si="64"/>
        <v>11.487224199858259</v>
      </c>
      <c r="H698">
        <f t="shared" si="65"/>
        <v>281.00000000000767</v>
      </c>
    </row>
    <row r="699" spans="1:8" x14ac:dyDescent="0.25">
      <c r="A699">
        <f t="shared" si="62"/>
        <v>174</v>
      </c>
      <c r="B699">
        <f>MIN((F698-$K$5*B697+$K$6*B698)/$K$7,2*$K$1*Gearing!$A$7+B697)</f>
        <v>18518.301127956627</v>
      </c>
      <c r="C699">
        <f t="shared" si="61"/>
        <v>125.61824000000342</v>
      </c>
      <c r="D699">
        <f t="shared" si="63"/>
        <v>-3.9208317932207137E-2</v>
      </c>
      <c r="E699">
        <f>MIN(VLOOKUP(C698,Gearing!$A$2:$F$7,2,TRUE)+1,5)</f>
        <v>5</v>
      </c>
      <c r="F699">
        <f>Misc!$B$4*Misc!$B$5*VLOOKUP(E699,Gearing!$B$2:$F$7,5,FALSE)/Misc!$B$2</f>
        <v>3601.903197661552</v>
      </c>
      <c r="G699">
        <f t="shared" si="64"/>
        <v>11.506738850088377</v>
      </c>
      <c r="H699">
        <f t="shared" si="65"/>
        <v>281.00000000000767</v>
      </c>
    </row>
    <row r="700" spans="1:8" x14ac:dyDescent="0.25">
      <c r="A700">
        <f t="shared" si="62"/>
        <v>174.25</v>
      </c>
      <c r="B700">
        <f>MIN((F699-$K$5*B698+$K$6*B699)/$K$7,2*$K$1*Gearing!$A$7+B698)</f>
        <v>18549.704462696693</v>
      </c>
      <c r="C700">
        <f t="shared" si="61"/>
        <v>125.61824000000342</v>
      </c>
      <c r="D700">
        <f t="shared" si="63"/>
        <v>3.9208317932207137E-2</v>
      </c>
      <c r="E700">
        <f>MIN(VLOOKUP(C699,Gearing!$A$2:$F$7,2,TRUE)+1,5)</f>
        <v>5</v>
      </c>
      <c r="F700">
        <f>Misc!$B$4*Misc!$B$5*VLOOKUP(E700,Gearing!$B$2:$F$7,5,FALSE)/Misc!$B$2</f>
        <v>3601.903197661552</v>
      </c>
      <c r="G700">
        <f t="shared" si="64"/>
        <v>11.52625197763604</v>
      </c>
      <c r="H700">
        <f t="shared" si="65"/>
        <v>281.00000000000767</v>
      </c>
    </row>
    <row r="701" spans="1:8" x14ac:dyDescent="0.25">
      <c r="A701">
        <f t="shared" si="62"/>
        <v>174.5</v>
      </c>
      <c r="B701">
        <f>MIN((F700-$K$5*B699+$K$6*B700)/$K$7,2*$K$1*Gearing!$A$7+B699)</f>
        <v>18581.110247956629</v>
      </c>
      <c r="C701">
        <f t="shared" si="61"/>
        <v>-37099.408925393385</v>
      </c>
      <c r="D701">
        <f t="shared" si="63"/>
        <v>-297800.25653146504</v>
      </c>
      <c r="E701">
        <f>MIN(VLOOKUP(C700,Gearing!$A$2:$F$7,2,TRUE)+1,5)</f>
        <v>5</v>
      </c>
      <c r="F701">
        <f>Misc!$B$4*Misc!$B$5*VLOOKUP(E701,Gearing!$B$2:$F$7,5,FALSE)/Misc!$B$2</f>
        <v>3601.903197661552</v>
      </c>
      <c r="G701">
        <f t="shared" si="64"/>
        <v>11.545766627866154</v>
      </c>
      <c r="H701">
        <f t="shared" si="65"/>
        <v>-82989.014238979478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R701"/>
  <sheetViews>
    <sheetView workbookViewId="0">
      <pane ySplit="2" topLeftCell="A3" activePane="bottomLeft" state="frozen"/>
      <selection pane="bottomLeft"/>
    </sheetView>
  </sheetViews>
  <sheetFormatPr defaultColWidth="8.85546875" defaultRowHeight="15" x14ac:dyDescent="0.25"/>
  <cols>
    <col min="12" max="12" width="12.28515625" bestFit="1" customWidth="1"/>
    <col min="13" max="13" width="12" bestFit="1" customWidth="1"/>
    <col min="14" max="14" width="9.5703125" bestFit="1" customWidth="1"/>
  </cols>
  <sheetData>
    <row r="1" spans="1:18" x14ac:dyDescent="0.25">
      <c r="B1" t="s">
        <v>31</v>
      </c>
      <c r="C1" t="s">
        <v>24</v>
      </c>
      <c r="D1" t="s">
        <v>32</v>
      </c>
      <c r="G1" t="s">
        <v>33</v>
      </c>
      <c r="H1" t="s">
        <v>5</v>
      </c>
      <c r="O1" s="7" t="s">
        <v>34</v>
      </c>
      <c r="P1">
        <v>0.25</v>
      </c>
      <c r="Q1" s="6" t="s">
        <v>35</v>
      </c>
    </row>
    <row r="2" spans="1:18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37</v>
      </c>
      <c r="H2" t="s">
        <v>38</v>
      </c>
      <c r="I2" s="7" t="s">
        <v>45</v>
      </c>
      <c r="J2" s="7" t="s">
        <v>46</v>
      </c>
      <c r="K2" s="7" t="s">
        <v>47</v>
      </c>
      <c r="L2" s="7" t="s">
        <v>48</v>
      </c>
      <c r="M2" s="7" t="s">
        <v>49</v>
      </c>
      <c r="N2" s="7" t="s">
        <v>50</v>
      </c>
      <c r="O2" t="s">
        <v>31</v>
      </c>
      <c r="P2">
        <f>Misc!B8</f>
        <v>1700</v>
      </c>
    </row>
    <row r="3" spans="1:18" x14ac:dyDescent="0.25">
      <c r="A3">
        <v>0</v>
      </c>
      <c r="B3">
        <v>0</v>
      </c>
      <c r="C3">
        <v>0</v>
      </c>
      <c r="D3">
        <f>F3/$P$2</f>
        <v>6.4018646334149025</v>
      </c>
      <c r="E3">
        <f>MIN(VLOOKUP(C3,Gearing!$A$2:$F$7,2,TRUE)+1,5)</f>
        <v>1</v>
      </c>
      <c r="F3">
        <f>Misc!$B$4*Misc!$B$5/Misc!$B$2*VLOOKUP(E3,Gearing!$B$2:$F$7,5,FALSE)</f>
        <v>10883.169876805334</v>
      </c>
      <c r="G3">
        <f t="shared" ref="G3:G66" si="0">CONVERT(B3,$B$1,$G$1)</f>
        <v>0</v>
      </c>
      <c r="H3">
        <f t="shared" ref="H3:H66" si="1">CONVERT(C3,$C$1,$H$1)</f>
        <v>0</v>
      </c>
      <c r="O3" t="s">
        <v>42</v>
      </c>
      <c r="P3">
        <f>Misc!B9</f>
        <v>0.19223050000000003</v>
      </c>
    </row>
    <row r="4" spans="1:18" x14ac:dyDescent="0.25">
      <c r="A4">
        <f t="shared" ref="A4:A67" si="2">A3+$P$1</f>
        <v>0.25</v>
      </c>
      <c r="B4">
        <f>0.5*D3*A4^2</f>
        <v>0.2000582697942157</v>
      </c>
      <c r="C4">
        <f>C3+D3*A4</f>
        <v>1.6004661583537256</v>
      </c>
      <c r="D4">
        <f>(C4-C3)/$P$1</f>
        <v>6.4018646334149025</v>
      </c>
      <c r="E4">
        <f>MIN(VLOOKUP(C3,Gearing!$A$2:$F$7,2,TRUE)+1,5)</f>
        <v>1</v>
      </c>
      <c r="F4">
        <f>Misc!$B$4*Misc!$B$5/Misc!$B$2*VLOOKUP(E4,Gearing!$B$2:$F$7,5,FALSE)</f>
        <v>10883.169876805334</v>
      </c>
      <c r="G4">
        <f t="shared" si="0"/>
        <v>1.2431044561897004E-4</v>
      </c>
      <c r="H4">
        <f t="shared" si="1"/>
        <v>3.580140833826337</v>
      </c>
      <c r="I4">
        <f t="shared" ref="I4:I67" si="3">$P$3</f>
        <v>0.19223050000000003</v>
      </c>
      <c r="J4">
        <f t="shared" ref="J4:J67" si="4">(4*$P$2-2*$P$3*B3)</f>
        <v>6800</v>
      </c>
      <c r="K4">
        <f t="shared" ref="K4:K67" si="5">4*$P$2*(B3-2*B4)+$P$3*B3*B3-4*F4*$P$1*$P$1</f>
        <v>-5441.5849384026669</v>
      </c>
    </row>
    <row r="5" spans="1:18" x14ac:dyDescent="0.25">
      <c r="A5">
        <f t="shared" si="2"/>
        <v>0.5</v>
      </c>
      <c r="B5">
        <f>MIN((-J4+SQRT(J4^2-4*I4*K4))/2/I4,2*$P$1*VLOOKUP(E4,Gearing!$B$3:$D$7,3)+B3)</f>
        <v>0.8002149771687872</v>
      </c>
      <c r="C5">
        <f t="shared" ref="C5:C68" si="6">(B6-B4)/2/$P$1</f>
        <v>3.2007151057180301</v>
      </c>
      <c r="D5">
        <f t="shared" ref="D5:D68" si="7">(B6-2*B5+B4)/$P$1^2</f>
        <v>6.4007062097579528</v>
      </c>
      <c r="E5">
        <f>MIN(VLOOKUP(C4+0.01,Gearing!$A$2:$F$7,2,TRUE)+1,5)</f>
        <v>1</v>
      </c>
      <c r="F5">
        <f>Misc!$B$4*Misc!$B$5/Misc!$B$2*VLOOKUP(E5,Gearing!$B$2:$F$7,5,FALSE)</f>
        <v>10883.169876805334</v>
      </c>
      <c r="G5">
        <f t="shared" si="0"/>
        <v>4.9723053440954026E-4</v>
      </c>
      <c r="H5">
        <f t="shared" si="1"/>
        <v>7.1597957805074044</v>
      </c>
      <c r="I5">
        <f t="shared" si="3"/>
        <v>0.19223050000000003</v>
      </c>
      <c r="J5">
        <f t="shared" si="4"/>
        <v>6799.9230853975369</v>
      </c>
      <c r="K5">
        <f t="shared" si="5"/>
        <v>-12243.312230395028</v>
      </c>
      <c r="L5">
        <f>(-J4+SQRT(J4^2-4*I4*K4))/2/I4</f>
        <v>0.8002149771687872</v>
      </c>
      <c r="M5">
        <f>2*$P$1*VLOOKUP(E4,Gearing!$B$3:$D$7,3)+B3</f>
        <v>20.78736</v>
      </c>
      <c r="N5">
        <f>2*B4-B3+Misc!$B$6*$P$1^2</f>
        <v>0.54342903958843136</v>
      </c>
      <c r="O5" t="s">
        <v>40</v>
      </c>
      <c r="P5" t="s">
        <v>51</v>
      </c>
      <c r="Q5" t="s">
        <v>52</v>
      </c>
      <c r="R5" t="s">
        <v>53</v>
      </c>
    </row>
    <row r="6" spans="1:18" x14ac:dyDescent="0.25">
      <c r="A6">
        <f t="shared" si="2"/>
        <v>0.75</v>
      </c>
      <c r="B6">
        <f>MIN((-J5+SQRT(J5^2-4*I5*K5))/2/I5,2*$P$1*VLOOKUP(E5,Gearing!$B$3:$D$7,3)+B4)</f>
        <v>1.8004158226532307</v>
      </c>
      <c r="C6">
        <f t="shared" si="6"/>
        <v>4.800710703587364</v>
      </c>
      <c r="D6">
        <f t="shared" si="7"/>
        <v>6.3992585731967182</v>
      </c>
      <c r="E6">
        <f>MIN(VLOOKUP(C5+0.01,Gearing!$A$2:$F$7,2,TRUE)+1,5)</f>
        <v>1</v>
      </c>
      <c r="F6">
        <f>Misc!$B$4*Misc!$B$5/Misc!$B$2*VLOOKUP(E6,Gearing!$B$2:$F$7,5,FALSE)</f>
        <v>10883.169876805334</v>
      </c>
      <c r="G6">
        <f t="shared" si="0"/>
        <v>1.1187265262449983E-3</v>
      </c>
      <c r="H6">
        <f t="shared" si="1"/>
        <v>10.738884000508598</v>
      </c>
      <c r="I6">
        <f t="shared" si="3"/>
        <v>0.19223050000000003</v>
      </c>
      <c r="J6">
        <f t="shared" si="4"/>
        <v>6799.6923485496627</v>
      </c>
      <c r="K6">
        <f t="shared" si="5"/>
        <v>-21764.862718888366</v>
      </c>
      <c r="L6">
        <f t="shared" ref="L6:L69" si="8">(-J5+SQRT(J5^2-4*I5*K5))/2/I5</f>
        <v>1.8004158226532307</v>
      </c>
      <c r="M6">
        <f>2*$P$1*VLOOKUP(E5,Gearing!$B$3:$D$7,3)+B4</f>
        <v>20.987418269794215</v>
      </c>
      <c r="N6">
        <f>2*B5-B4+Misc!$B$6*$P$1^2</f>
        <v>1.5436841845433587</v>
      </c>
      <c r="O6">
        <v>1</v>
      </c>
      <c r="P6">
        <v>50</v>
      </c>
      <c r="Q6">
        <v>7800</v>
      </c>
      <c r="R6">
        <f>Gearing!$H3</f>
        <v>93</v>
      </c>
    </row>
    <row r="7" spans="1:18" x14ac:dyDescent="0.25">
      <c r="A7">
        <f t="shared" si="2"/>
        <v>1</v>
      </c>
      <c r="B7">
        <f>MIN((-J6+SQRT(J6^2-4*I6*K6))/2/I6,2*$P$1*VLOOKUP(E6,Gearing!$B$3:$D$7,3)+B5)</f>
        <v>3.2005703289624692</v>
      </c>
      <c r="C7">
        <f t="shared" si="6"/>
        <v>6.4002721021449638</v>
      </c>
      <c r="D7">
        <f t="shared" si="7"/>
        <v>6.3972326152640839</v>
      </c>
      <c r="E7">
        <f>MIN(VLOOKUP(C6+0.01,Gearing!$A$2:$F$7,2,TRUE)+1,5)</f>
        <v>1</v>
      </c>
      <c r="F7">
        <f>Misc!$B$4*Misc!$B$5/Misc!$B$2*VLOOKUP(E7,Gearing!$B$2:$F$7,5,FALSE)</f>
        <v>10883.169876805334</v>
      </c>
      <c r="G7">
        <f t="shared" si="0"/>
        <v>1.9887422011468456E-3</v>
      </c>
      <c r="H7">
        <f t="shared" si="1"/>
        <v>14.31700094431139</v>
      </c>
      <c r="I7">
        <f t="shared" si="3"/>
        <v>0.19223050000000003</v>
      </c>
      <c r="J7">
        <f t="shared" si="4"/>
        <v>6799.3078103324069</v>
      </c>
      <c r="K7">
        <f t="shared" si="5"/>
        <v>-34005.098234434037</v>
      </c>
      <c r="L7">
        <f t="shared" si="8"/>
        <v>3.2005703289624692</v>
      </c>
      <c r="M7">
        <f>2*$P$1*VLOOKUP(E6,Gearing!$B$3:$D$7,3)+B5</f>
        <v>21.587574977168785</v>
      </c>
      <c r="N7">
        <f>2*B6-B5+Misc!$B$6*$P$1^2</f>
        <v>2.9439291681376742</v>
      </c>
      <c r="O7">
        <v>2</v>
      </c>
      <c r="P7">
        <v>174</v>
      </c>
      <c r="Q7">
        <v>7800</v>
      </c>
      <c r="R7">
        <f>Gearing!$H4</f>
        <v>136</v>
      </c>
    </row>
    <row r="8" spans="1:18" x14ac:dyDescent="0.25">
      <c r="A8">
        <f t="shared" si="2"/>
        <v>1.25</v>
      </c>
      <c r="B8">
        <f>MIN((-J7+SQRT(J7^2-4*I7*K7))/2/I7,2*$P$1*VLOOKUP(E7,Gearing!$B$3:$D$7,3)+B6)</f>
        <v>5.0005518737257129</v>
      </c>
      <c r="C8">
        <f t="shared" si="6"/>
        <v>7.9992548126301353</v>
      </c>
      <c r="D8">
        <f t="shared" si="7"/>
        <v>6.3946290686172844</v>
      </c>
      <c r="E8">
        <f>MIN(VLOOKUP(C7+0.01,Gearing!$A$2:$F$7,2,TRUE)+1,5)</f>
        <v>1</v>
      </c>
      <c r="F8">
        <f>Misc!$B$4*Misc!$B$5/Misc!$B$2*VLOOKUP(E8,Gearing!$B$2:$F$7,5,FALSE)</f>
        <v>10883.169876805334</v>
      </c>
      <c r="G8">
        <f t="shared" si="0"/>
        <v>3.1071988796215803E-3</v>
      </c>
      <c r="H8">
        <f t="shared" si="1"/>
        <v>17.893823399763189</v>
      </c>
      <c r="I8">
        <f t="shared" si="3"/>
        <v>0.19223050000000003</v>
      </c>
      <c r="J8">
        <f t="shared" si="4"/>
        <v>6798.7695055307568</v>
      </c>
      <c r="K8">
        <f t="shared" si="5"/>
        <v>-48962.450572882131</v>
      </c>
      <c r="L8">
        <f t="shared" si="8"/>
        <v>5.0005518737257129</v>
      </c>
      <c r="M8">
        <f>2*$P$1*VLOOKUP(E7,Gearing!$B$3:$D$7,3)+B6</f>
        <v>22.587775822653231</v>
      </c>
      <c r="N8">
        <f>2*B7-B6+Misc!$B$6*$P$1^2</f>
        <v>4.7440373352717078</v>
      </c>
      <c r="O8">
        <v>3</v>
      </c>
      <c r="P8">
        <v>240</v>
      </c>
      <c r="Q8">
        <v>7800</v>
      </c>
      <c r="R8">
        <f>Gearing!$H5</f>
        <v>205</v>
      </c>
    </row>
    <row r="9" spans="1:18" x14ac:dyDescent="0.25">
      <c r="A9">
        <f t="shared" si="2"/>
        <v>1.5</v>
      </c>
      <c r="B9">
        <f>MIN((-J8+SQRT(J8^2-4*I8*K8))/2/I8,2*$P$1*VLOOKUP(E8,Gearing!$B$3:$D$7,3)+B7)</f>
        <v>7.2001977352775368</v>
      </c>
      <c r="C9">
        <f t="shared" si="6"/>
        <v>9.5975145554790213</v>
      </c>
      <c r="D9">
        <f t="shared" si="7"/>
        <v>6.391448874173804</v>
      </c>
      <c r="E9">
        <f>MIN(VLOOKUP(C8+0.01,Gearing!$A$2:$F$7,2,TRUE)+1,5)</f>
        <v>1</v>
      </c>
      <c r="F9">
        <f>Misc!$B$4*Misc!$B$5/Misc!$B$2*VLOOKUP(E9,Gearing!$B$2:$F$7,5,FALSE)</f>
        <v>10883.169876805334</v>
      </c>
      <c r="G9">
        <f t="shared" si="0"/>
        <v>4.4739954511139558E-3</v>
      </c>
      <c r="H9">
        <f t="shared" si="1"/>
        <v>21.469028622671399</v>
      </c>
      <c r="I9">
        <f t="shared" si="3"/>
        <v>0.19223050000000003</v>
      </c>
      <c r="J9">
        <f t="shared" si="4"/>
        <v>6798.0774828260755</v>
      </c>
      <c r="K9">
        <f t="shared" si="5"/>
        <v>-66634.922104212819</v>
      </c>
      <c r="L9">
        <f t="shared" si="8"/>
        <v>7.2001977352775368</v>
      </c>
      <c r="M9">
        <f>2*$P$1*VLOOKUP(E8,Gearing!$B$3:$D$7,3)+B7</f>
        <v>23.98793032896247</v>
      </c>
      <c r="N9">
        <f>2*B8-B7+Misc!$B$6*$P$1^2</f>
        <v>6.9438459184889574</v>
      </c>
      <c r="O9">
        <v>4</v>
      </c>
      <c r="P9">
        <v>271</v>
      </c>
      <c r="Q9">
        <v>7800</v>
      </c>
      <c r="R9">
        <f>Gearing!$H6</f>
        <v>246</v>
      </c>
    </row>
    <row r="10" spans="1:18" x14ac:dyDescent="0.25">
      <c r="A10">
        <f t="shared" si="2"/>
        <v>1.75</v>
      </c>
      <c r="B10">
        <f>MIN((-J9+SQRT(J9^2-4*I9*K9))/2/I9,2*$P$1*VLOOKUP(E9,Gearing!$B$3:$D$7,3)+B8)</f>
        <v>9.7993091514652235</v>
      </c>
      <c r="C10">
        <f t="shared" si="6"/>
        <v>11.194907312312873</v>
      </c>
      <c r="D10">
        <f t="shared" si="7"/>
        <v>6.3876931804970098</v>
      </c>
      <c r="E10">
        <f>MIN(VLOOKUP(C9+0.01,Gearing!$A$2:$F$7,2,TRUE)+1,5)</f>
        <v>1</v>
      </c>
      <c r="F10">
        <f>Misc!$B$4*Misc!$B$5/Misc!$B$2*VLOOKUP(E10,Gearing!$B$2:$F$7,5,FALSE)</f>
        <v>10883.169876805334</v>
      </c>
      <c r="G10">
        <f t="shared" si="0"/>
        <v>6.089008410548164E-3</v>
      </c>
      <c r="H10">
        <f t="shared" si="1"/>
        <v>25.042294453097874</v>
      </c>
      <c r="I10">
        <f t="shared" si="3"/>
        <v>0.19223050000000003</v>
      </c>
      <c r="J10">
        <f t="shared" si="4"/>
        <v>6797.2318047784975</v>
      </c>
      <c r="K10">
        <f t="shared" si="5"/>
        <v>-87020.086552758788</v>
      </c>
      <c r="L10">
        <f t="shared" si="8"/>
        <v>9.7993091514652235</v>
      </c>
      <c r="M10">
        <f>2*$P$1*VLOOKUP(E9,Gearing!$B$3:$D$7,3)+B8</f>
        <v>25.787911873725712</v>
      </c>
      <c r="N10">
        <f>2*B9-B8+Misc!$B$6*$P$1^2</f>
        <v>9.5431560968293603</v>
      </c>
      <c r="O10">
        <v>5</v>
      </c>
      <c r="P10">
        <v>279</v>
      </c>
      <c r="Q10">
        <v>7800</v>
      </c>
      <c r="R10">
        <f>Gearing!$H7</f>
        <v>281</v>
      </c>
    </row>
    <row r="11" spans="1:18" x14ac:dyDescent="0.25">
      <c r="A11">
        <f t="shared" si="2"/>
        <v>2</v>
      </c>
      <c r="B11">
        <f>MIN((-J10+SQRT(J10^2-4*I10*K10))/2/I10,2*$P$1*VLOOKUP(E10,Gearing!$B$3:$D$7,3)+B9)</f>
        <v>12.797651391433973</v>
      </c>
      <c r="C11">
        <f t="shared" si="6"/>
        <v>12.791289377740753</v>
      </c>
      <c r="D11">
        <f t="shared" si="7"/>
        <v>6.3833633429260317</v>
      </c>
      <c r="E11">
        <f>MIN(VLOOKUP(C10+0.01,Gearing!$A$2:$F$7,2,TRUE)+1,5)</f>
        <v>1</v>
      </c>
      <c r="F11">
        <f>Misc!$B$4*Misc!$B$5/Misc!$B$2*VLOOKUP(E11,Gearing!$B$2:$F$7,5,FALSE)</f>
        <v>10883.169876805334</v>
      </c>
      <c r="G11">
        <f t="shared" si="0"/>
        <v>7.9520919029331047E-3</v>
      </c>
      <c r="H11">
        <f t="shared" si="1"/>
        <v>28.613299431238264</v>
      </c>
      <c r="I11">
        <f t="shared" si="3"/>
        <v>0.19223050000000003</v>
      </c>
      <c r="J11">
        <f t="shared" si="4"/>
        <v>6796.2325478043185</v>
      </c>
      <c r="K11">
        <f t="shared" si="5"/>
        <v>-110115.08994835042</v>
      </c>
      <c r="L11">
        <f t="shared" si="8"/>
        <v>12.797651391433973</v>
      </c>
      <c r="M11">
        <f>2*$P$1*VLOOKUP(E10,Gearing!$B$3:$D$7,3)+B9</f>
        <v>27.987557735277537</v>
      </c>
      <c r="N11">
        <f>2*B10-B9+Misc!$B$6*$P$1^2</f>
        <v>12.54173306765291</v>
      </c>
    </row>
    <row r="12" spans="1:18" x14ac:dyDescent="0.25">
      <c r="A12">
        <f t="shared" si="2"/>
        <v>2.25</v>
      </c>
      <c r="B12">
        <f>MIN((-J11+SQRT(J11^2-4*I11*K11))/2/I11,2*$P$1*VLOOKUP(E11,Gearing!$B$3:$D$7,3)+B10)</f>
        <v>16.1949538403356</v>
      </c>
      <c r="C12">
        <f t="shared" si="6"/>
        <v>14.386517410916206</v>
      </c>
      <c r="D12">
        <f t="shared" si="7"/>
        <v>6.3784609224775863</v>
      </c>
      <c r="E12">
        <f>MIN(VLOOKUP(C11+0.01,Gearing!$A$2:$F$7,2,TRUE)+1,5)</f>
        <v>1</v>
      </c>
      <c r="F12">
        <f>Misc!$B$4*Misc!$B$5/Misc!$B$2*VLOOKUP(E12,Gearing!$B$2:$F$7,5,FALSE)</f>
        <v>10883.169876805334</v>
      </c>
      <c r="G12">
        <f t="shared" si="0"/>
        <v>1.0063077775997921E-2</v>
      </c>
      <c r="H12">
        <f t="shared" si="1"/>
        <v>32.181722912750999</v>
      </c>
      <c r="I12">
        <f t="shared" si="3"/>
        <v>0.19223050000000003</v>
      </c>
      <c r="J12">
        <f t="shared" si="4"/>
        <v>6795.0798021483979</v>
      </c>
      <c r="K12">
        <f t="shared" si="5"/>
        <v>-135916.65174757366</v>
      </c>
      <c r="L12">
        <f t="shared" si="8"/>
        <v>16.1949538403356</v>
      </c>
      <c r="M12">
        <f>2*$P$1*VLOOKUP(E11,Gearing!$B$3:$D$7,3)+B10</f>
        <v>30.586669151465223</v>
      </c>
      <c r="N12">
        <f>2*B11-B10+Misc!$B$6*$P$1^2</f>
        <v>15.939306131402724</v>
      </c>
      <c r="O12" t="s">
        <v>54</v>
      </c>
      <c r="P12">
        <f>VLOOKUP(5,G3:H701,2,TRUE)</f>
        <v>280.99999999999955</v>
      </c>
    </row>
    <row r="13" spans="1:18" x14ac:dyDescent="0.25">
      <c r="A13">
        <f t="shared" si="2"/>
        <v>2.5</v>
      </c>
      <c r="B13">
        <f>MIN((-J12+SQRT(J12^2-4*I12*K12))/2/I12,2*$P$1*VLOOKUP(E12,Gearing!$B$3:$D$7,3)+B11)</f>
        <v>19.990910096892076</v>
      </c>
      <c r="C13">
        <f t="shared" si="6"/>
        <v>15.980448486819505</v>
      </c>
      <c r="D13">
        <f t="shared" si="7"/>
        <v>6.3729876847488072</v>
      </c>
      <c r="E13">
        <f>MIN(VLOOKUP(C12+0.01,Gearing!$A$2:$F$7,2,TRUE)+1,5)</f>
        <v>1</v>
      </c>
      <c r="F13">
        <f>Misc!$B$4*Misc!$B$5/Misc!$B$2*VLOOKUP(E13,Gearing!$B$2:$F$7,5,FALSE)</f>
        <v>10883.169876805334</v>
      </c>
      <c r="G13">
        <f t="shared" si="0"/>
        <v>1.2421775640815185E-2</v>
      </c>
      <c r="H13">
        <f t="shared" si="1"/>
        <v>35.747245183472408</v>
      </c>
      <c r="I13">
        <f t="shared" si="3"/>
        <v>0.19223050000000003</v>
      </c>
      <c r="J13">
        <f t="shared" si="4"/>
        <v>6793.7736718515907</v>
      </c>
      <c r="K13">
        <f t="shared" si="5"/>
        <v>-164421.06612417236</v>
      </c>
      <c r="L13">
        <f t="shared" si="8"/>
        <v>19.990910096892076</v>
      </c>
      <c r="M13">
        <f>2*$P$1*VLOOKUP(E12,Gearing!$B$3:$D$7,3)+B11</f>
        <v>33.585011391433973</v>
      </c>
      <c r="N13">
        <f>2*B12-B11+Misc!$B$6*$P$1^2</f>
        <v>19.735568789237227</v>
      </c>
    </row>
    <row r="14" spans="1:18" x14ac:dyDescent="0.25">
      <c r="A14">
        <f t="shared" si="2"/>
        <v>2.75</v>
      </c>
      <c r="B14">
        <f>MIN((-J13+SQRT(J13^2-4*I13*K13))/2/I13,2*$P$1*VLOOKUP(E13,Gearing!$B$3:$D$7,3)+B12)</f>
        <v>24.185178083745352</v>
      </c>
      <c r="C14">
        <f t="shared" si="6"/>
        <v>17.572940147208705</v>
      </c>
      <c r="D14">
        <f t="shared" si="7"/>
        <v>6.3669455983647936</v>
      </c>
      <c r="E14">
        <f>MIN(VLOOKUP(C13+0.01,Gearing!$A$2:$F$7,2,TRUE)+1,5)</f>
        <v>1</v>
      </c>
      <c r="F14">
        <f>Misc!$B$4*Misc!$B$5/Misc!$B$2*VLOOKUP(E14,Gearing!$B$2:$F$7,5,FALSE)</f>
        <v>10883.169876805334</v>
      </c>
      <c r="G14">
        <f t="shared" si="0"/>
        <v>1.502797294036909E-2</v>
      </c>
      <c r="H14">
        <f t="shared" si="1"/>
        <v>39.309547573390986</v>
      </c>
      <c r="I14">
        <f t="shared" si="3"/>
        <v>0.19223050000000003</v>
      </c>
      <c r="J14">
        <f t="shared" si="4"/>
        <v>6792.3142747132388</v>
      </c>
      <c r="K14">
        <f t="shared" si="5"/>
        <v>-195624.2034276535</v>
      </c>
      <c r="L14">
        <f t="shared" si="8"/>
        <v>24.185178083745352</v>
      </c>
      <c r="M14">
        <f>2*$P$1*VLOOKUP(E13,Gearing!$B$3:$D$7,3)+B12</f>
        <v>36.9823138403356</v>
      </c>
      <c r="N14">
        <f>2*B13-B12+Misc!$B$6*$P$1^2</f>
        <v>23.930178853448552</v>
      </c>
      <c r="P14">
        <v>127</v>
      </c>
    </row>
    <row r="15" spans="1:18" x14ac:dyDescent="0.25">
      <c r="A15">
        <f t="shared" si="2"/>
        <v>3</v>
      </c>
      <c r="B15">
        <f>MIN((-J14+SQRT(J14^2-4*I14*K14))/2/I14,2*$P$1*VLOOKUP(E14,Gearing!$B$3:$D$7,3)+B13)</f>
        <v>28.777380170496428</v>
      </c>
      <c r="C15">
        <f t="shared" si="6"/>
        <v>19.163850451230068</v>
      </c>
      <c r="D15">
        <f t="shared" si="7"/>
        <v>6.3603368338061159</v>
      </c>
      <c r="E15">
        <f>MIN(VLOOKUP(C14+0.01,Gearing!$A$2:$F$7,2,TRUE)+1,5)</f>
        <v>1</v>
      </c>
      <c r="F15">
        <f>Misc!$B$4*Misc!$B$5/Misc!$B$2*VLOOKUP(E15,Gearing!$B$2:$F$7,5,FALSE)</f>
        <v>10883.169876805334</v>
      </c>
      <c r="G15">
        <f t="shared" si="0"/>
        <v>1.7881435026008381E-2</v>
      </c>
      <c r="H15">
        <f t="shared" si="1"/>
        <v>42.868312569859675</v>
      </c>
      <c r="I15">
        <f t="shared" si="3"/>
        <v>0.19223050000000003</v>
      </c>
      <c r="J15">
        <f t="shared" si="4"/>
        <v>6790.7017422487452</v>
      </c>
      <c r="K15">
        <f t="shared" si="5"/>
        <v>-229521.511808693</v>
      </c>
      <c r="L15">
        <f t="shared" si="8"/>
        <v>28.777380170496428</v>
      </c>
      <c r="M15">
        <f>2*$P$1*VLOOKUP(E14,Gearing!$B$3:$D$7,3)+B13</f>
        <v>40.778270096892072</v>
      </c>
      <c r="N15">
        <f>2*B14-B13+Misc!$B$6*$P$1^2</f>
        <v>28.522758570598629</v>
      </c>
      <c r="P15">
        <v>117</v>
      </c>
    </row>
    <row r="16" spans="1:18" x14ac:dyDescent="0.25">
      <c r="A16">
        <f t="shared" si="2"/>
        <v>3.25</v>
      </c>
      <c r="B16">
        <f>MIN((-J15+SQRT(J15^2-4*I15*K15))/2/I15,2*$P$1*VLOOKUP(E15,Gearing!$B$3:$D$7,3)+B14)</f>
        <v>33.767103309360387</v>
      </c>
      <c r="C16">
        <f t="shared" si="6"/>
        <v>20.75303802562631</v>
      </c>
      <c r="D16">
        <f t="shared" si="7"/>
        <v>6.3531637613638168</v>
      </c>
      <c r="E16">
        <f>MIN(VLOOKUP(C15+0.01,Gearing!$A$2:$F$7,2,TRUE)+1,5)</f>
        <v>1</v>
      </c>
      <c r="F16">
        <f>Misc!$B$4*Misc!$B$5/Misc!$B$2*VLOOKUP(E16,Gearing!$B$2:$F$7,5,FALSE)</f>
        <v>10883.169876805334</v>
      </c>
      <c r="G16">
        <f t="shared" si="0"/>
        <v>2.0981905241738489E-2</v>
      </c>
      <c r="H16">
        <f t="shared" si="1"/>
        <v>46.423223929908531</v>
      </c>
      <c r="I16">
        <f t="shared" si="3"/>
        <v>0.19223050000000003</v>
      </c>
      <c r="J16">
        <f t="shared" si="4"/>
        <v>6788.9362196422708</v>
      </c>
      <c r="K16">
        <f t="shared" si="5"/>
        <v>-266108.01901038823</v>
      </c>
      <c r="L16">
        <f t="shared" si="8"/>
        <v>33.767103309360387</v>
      </c>
      <c r="M16">
        <f>2*$P$1*VLOOKUP(E15,Gearing!$B$3:$D$7,3)+B14</f>
        <v>44.972538083745349</v>
      </c>
      <c r="N16">
        <f>2*B15-B14+Misc!$B$6*$P$1^2</f>
        <v>33.512894757247501</v>
      </c>
      <c r="P16">
        <v>181</v>
      </c>
    </row>
    <row r="17" spans="1:16" x14ac:dyDescent="0.25">
      <c r="A17">
        <f t="shared" si="2"/>
        <v>3.5</v>
      </c>
      <c r="B17">
        <f>MIN((-J16+SQRT(J16^2-4*I16*K16))/2/I16,2*$P$1*VLOOKUP(E16,Gearing!$B$3:$D$7,3)+B15)</f>
        <v>39.153899183309584</v>
      </c>
      <c r="C17">
        <f t="shared" si="6"/>
        <v>22.340362114509588</v>
      </c>
      <c r="D17">
        <f t="shared" si="7"/>
        <v>6.3454289497024092</v>
      </c>
      <c r="E17">
        <f>MIN(VLOOKUP(C16+0.01,Gearing!$A$2:$F$7,2,TRUE)+1,5)</f>
        <v>1</v>
      </c>
      <c r="F17">
        <f>Misc!$B$4*Misc!$B$5/Misc!$B$2*VLOOKUP(E17,Gearing!$B$2:$F$7,5,FALSE)</f>
        <v>10883.169876805334</v>
      </c>
      <c r="G17">
        <f t="shared" si="0"/>
        <v>2.4329105016273452E-2</v>
      </c>
      <c r="H17">
        <f t="shared" si="1"/>
        <v>49.973966791583727</v>
      </c>
      <c r="I17">
        <f t="shared" si="3"/>
        <v>0.19223050000000003</v>
      </c>
      <c r="J17">
        <f t="shared" si="4"/>
        <v>6787.01786569458</v>
      </c>
      <c r="K17">
        <f t="shared" si="5"/>
        <v>-305378.33432342747</v>
      </c>
      <c r="L17">
        <f t="shared" si="8"/>
        <v>39.153899183309584</v>
      </c>
      <c r="M17">
        <f>2*$P$1*VLOOKUP(E16,Gearing!$B$3:$D$7,3)+B15</f>
        <v>49.564740170496428</v>
      </c>
      <c r="N17">
        <f>2*B16-B15+Misc!$B$6*$P$1^2</f>
        <v>38.900138948224345</v>
      </c>
      <c r="P17">
        <v>230</v>
      </c>
    </row>
    <row r="18" spans="1:16" x14ac:dyDescent="0.25">
      <c r="A18">
        <f t="shared" si="2"/>
        <v>3.75</v>
      </c>
      <c r="B18">
        <f>MIN((-J17+SQRT(J17^2-4*I17*K17))/2/I17,2*$P$1*VLOOKUP(E17,Gearing!$B$3:$D$7,3)+B16)</f>
        <v>44.937284366615181</v>
      </c>
      <c r="C18">
        <f t="shared" si="6"/>
        <v>23.925682628680292</v>
      </c>
      <c r="D18">
        <f t="shared" si="7"/>
        <v>6.3371351636632198</v>
      </c>
      <c r="E18">
        <f>MIN(VLOOKUP(C17+0.01,Gearing!$A$2:$F$7,2,TRUE)+1,5)</f>
        <v>1</v>
      </c>
      <c r="F18">
        <f>Misc!$B$4*Misc!$B$5/Misc!$B$2*VLOOKUP(E18,Gearing!$B$2:$F$7,5,FALSE)</f>
        <v>10883.169876805334</v>
      </c>
      <c r="G18">
        <f t="shared" si="0"/>
        <v>2.7922733962791782E-2</v>
      </c>
      <c r="H18">
        <f t="shared" si="1"/>
        <v>53.520227784270517</v>
      </c>
      <c r="I18">
        <f t="shared" si="3"/>
        <v>0.19223050000000003</v>
      </c>
      <c r="J18">
        <f t="shared" si="4"/>
        <v>6784.9468527660856</v>
      </c>
      <c r="K18">
        <f t="shared" si="5"/>
        <v>-347326.65070406854</v>
      </c>
      <c r="L18">
        <f t="shared" si="8"/>
        <v>44.937284366615181</v>
      </c>
      <c r="M18">
        <f>2*$P$1*VLOOKUP(E17,Gearing!$B$3:$D$7,3)+B16</f>
        <v>54.554463309360386</v>
      </c>
      <c r="N18">
        <f>2*B17-B16+Misc!$B$6*$P$1^2</f>
        <v>44.684007557258781</v>
      </c>
      <c r="P18">
        <v>275</v>
      </c>
    </row>
    <row r="19" spans="1:16" x14ac:dyDescent="0.25">
      <c r="A19">
        <f t="shared" si="2"/>
        <v>4</v>
      </c>
      <c r="B19">
        <f>MIN((-J18+SQRT(J18^2-4*I18*K18))/2/I18,2*$P$1*VLOOKUP(E18,Gearing!$B$3:$D$7,3)+B17)</f>
        <v>51.116740497649729</v>
      </c>
      <c r="C19">
        <f t="shared" si="6"/>
        <v>25.508860194430042</v>
      </c>
      <c r="D19">
        <f t="shared" si="7"/>
        <v>6.3282853623347819</v>
      </c>
      <c r="E19">
        <f>MIN(VLOOKUP(C18+0.01,Gearing!$A$2:$F$7,2,TRUE)+1,5)</f>
        <v>1</v>
      </c>
      <c r="F19">
        <f>Misc!$B$4*Misc!$B$5/Misc!$B$2*VLOOKUP(E19,Gearing!$B$2:$F$7,5,FALSE)</f>
        <v>10883.169876805334</v>
      </c>
      <c r="G19">
        <f t="shared" si="0"/>
        <v>3.1762469986311027E-2</v>
      </c>
      <c r="H19">
        <f t="shared" si="1"/>
        <v>57.061695137862479</v>
      </c>
      <c r="I19">
        <f t="shared" si="3"/>
        <v>0.19223050000000003</v>
      </c>
      <c r="J19">
        <f t="shared" si="4"/>
        <v>6782.7233667151268</v>
      </c>
      <c r="K19">
        <f t="shared" si="5"/>
        <v>-391946.74705284432</v>
      </c>
      <c r="L19">
        <f t="shared" si="8"/>
        <v>51.116740497649729</v>
      </c>
      <c r="M19">
        <f>2*$P$1*VLOOKUP(E18,Gearing!$B$3:$D$7,3)+B17</f>
        <v>59.941259183309583</v>
      </c>
      <c r="N19">
        <f>2*B18-B17+Misc!$B$6*$P$1^2</f>
        <v>50.863982049920779</v>
      </c>
    </row>
    <row r="20" spans="1:16" x14ac:dyDescent="0.25">
      <c r="A20">
        <f t="shared" si="2"/>
        <v>4.25</v>
      </c>
      <c r="B20">
        <f>MIN((-J19+SQRT(J19^2-4*I19*K19))/2/I19,2*$P$1*VLOOKUP(E19,Gearing!$B$3:$D$7,3)+B18)</f>
        <v>57.691714463830202</v>
      </c>
      <c r="C20">
        <f t="shared" si="6"/>
        <v>27.089756201796007</v>
      </c>
      <c r="D20">
        <f t="shared" si="7"/>
        <v>6.3188826965929366</v>
      </c>
      <c r="E20">
        <f>MIN(VLOOKUP(C19+0.01,Gearing!$A$2:$F$7,2,TRUE)+1,5)</f>
        <v>1</v>
      </c>
      <c r="F20">
        <f>Misc!$B$4*Misc!$B$5/Misc!$B$2*VLOOKUP(E20,Gearing!$B$2:$F$7,5,FALSE)</f>
        <v>10883.169876805334</v>
      </c>
      <c r="G20">
        <f t="shared" si="0"/>
        <v>3.5847969398606017E-2</v>
      </c>
      <c r="H20">
        <f t="shared" si="1"/>
        <v>60.598058790703313</v>
      </c>
      <c r="I20">
        <f t="shared" si="3"/>
        <v>0.19223050000000003</v>
      </c>
      <c r="J20">
        <f t="shared" si="4"/>
        <v>6780.3476068315331</v>
      </c>
      <c r="K20">
        <f t="shared" si="5"/>
        <v>-439231.99065239873</v>
      </c>
      <c r="L20">
        <f t="shared" si="8"/>
        <v>57.691714463830202</v>
      </c>
      <c r="M20">
        <f>2*$P$1*VLOOKUP(E19,Gearing!$B$3:$D$7,3)+B18</f>
        <v>65.724644366615181</v>
      </c>
      <c r="N20">
        <f>2*B19-B18+Misc!$B$6*$P$1^2</f>
        <v>57.439509128684278</v>
      </c>
    </row>
    <row r="21" spans="1:16" x14ac:dyDescent="0.25">
      <c r="A21">
        <f t="shared" si="2"/>
        <v>4.5</v>
      </c>
      <c r="B21">
        <f>MIN((-J20+SQRT(J20^2-4*I20*K20))/2/I20,2*$P$1*VLOOKUP(E20,Gearing!$B$3:$D$7,3)+B19)</f>
        <v>64.661618598547733</v>
      </c>
      <c r="C21">
        <f t="shared" si="6"/>
        <v>28.668232852252046</v>
      </c>
      <c r="D21">
        <f t="shared" si="7"/>
        <v>6.3089305070553792</v>
      </c>
      <c r="E21">
        <f>MIN(VLOOKUP(C20+0.01,Gearing!$A$2:$F$7,2,TRUE)+1,5)</f>
        <v>1</v>
      </c>
      <c r="F21">
        <f>Misc!$B$4*Misc!$B$5/Misc!$B$2*VLOOKUP(E21,Gearing!$B$2:$F$7,5,FALSE)</f>
        <v>10883.169876805334</v>
      </c>
      <c r="G21">
        <f t="shared" si="0"/>
        <v>4.017886704057537E-2</v>
      </c>
      <c r="H21">
        <f t="shared" si="1"/>
        <v>64.12901049626889</v>
      </c>
      <c r="I21">
        <f t="shared" si="3"/>
        <v>0.19223050000000003</v>
      </c>
      <c r="J21">
        <f t="shared" si="4"/>
        <v>6777.8197857655214</v>
      </c>
      <c r="K21">
        <f t="shared" si="5"/>
        <v>-489175.339762224</v>
      </c>
      <c r="L21">
        <f t="shared" si="8"/>
        <v>64.661618598547733</v>
      </c>
      <c r="M21">
        <f>2*$P$1*VLOOKUP(E20,Gearing!$B$3:$D$7,3)+B19</f>
        <v>71.904100497649722</v>
      </c>
      <c r="N21">
        <f>2*B20-B19+Misc!$B$6*$P$1^2</f>
        <v>64.410000930010668</v>
      </c>
    </row>
    <row r="22" spans="1:16" x14ac:dyDescent="0.25">
      <c r="A22">
        <f t="shared" si="2"/>
        <v>4.75</v>
      </c>
      <c r="B22">
        <f>MIN((-J21+SQRT(J21^2-4*I21*K21))/2/I21,2*$P$1*VLOOKUP(E21,Gearing!$B$3:$D$7,3)+B20)</f>
        <v>72.025830889956225</v>
      </c>
      <c r="C22">
        <f t="shared" si="6"/>
        <v>30.244153205799165</v>
      </c>
      <c r="D22">
        <f t="shared" si="7"/>
        <v>6.2984323213215703</v>
      </c>
      <c r="E22">
        <f>MIN(VLOOKUP(C21+0.01,Gearing!$A$2:$F$7,2,TRUE)+1,5)</f>
        <v>1</v>
      </c>
      <c r="F22">
        <f>Misc!$B$4*Misc!$B$5/Misc!$B$2*VLOOKUP(E22,Gearing!$B$2:$F$7,5,FALSE)</f>
        <v>10883.169876805334</v>
      </c>
      <c r="G22">
        <f t="shared" si="0"/>
        <v>4.4754776411976699E-2</v>
      </c>
      <c r="H22">
        <f t="shared" si="1"/>
        <v>67.65424392850565</v>
      </c>
      <c r="I22">
        <f t="shared" si="3"/>
        <v>0.19223050000000003</v>
      </c>
      <c r="J22">
        <f t="shared" si="4"/>
        <v>6775.1401294519837</v>
      </c>
      <c r="K22">
        <f t="shared" si="5"/>
        <v>-541769.34636858897</v>
      </c>
      <c r="L22">
        <f t="shared" si="8"/>
        <v>72.025830889956225</v>
      </c>
      <c r="M22">
        <f>2*$P$1*VLOOKUP(E21,Gearing!$B$3:$D$7,3)+B20</f>
        <v>78.479074463830202</v>
      </c>
      <c r="N22">
        <f>2*B21-B20+Misc!$B$6*$P$1^2</f>
        <v>71.77483523326525</v>
      </c>
    </row>
    <row r="23" spans="1:16" x14ac:dyDescent="0.25">
      <c r="A23">
        <f t="shared" si="2"/>
        <v>5</v>
      </c>
      <c r="B23">
        <f>MIN((-J22+SQRT(J22^2-4*I22*K22))/2/I22,2*$P$1*VLOOKUP(E22,Gearing!$B$3:$D$7,3)+B21)</f>
        <v>79.783695201447316</v>
      </c>
      <c r="C23">
        <f t="shared" si="6"/>
        <v>31.817381227393383</v>
      </c>
      <c r="D23">
        <f t="shared" si="7"/>
        <v>6.2873918514321758</v>
      </c>
      <c r="E23">
        <f>MIN(VLOOKUP(C22+0.01,Gearing!$A$2:$F$7,2,TRUE)+1,5)</f>
        <v>1</v>
      </c>
      <c r="F23">
        <f>Misc!$B$4*Misc!$B$5/Misc!$B$2*VLOOKUP(E23,Gearing!$B$2:$F$7,5,FALSE)</f>
        <v>10883.169876805334</v>
      </c>
      <c r="G23">
        <f t="shared" si="0"/>
        <v>4.9575289808423378E-2</v>
      </c>
      <c r="H23">
        <f t="shared" si="1"/>
        <v>71.173454785686701</v>
      </c>
      <c r="I23">
        <f t="shared" si="3"/>
        <v>0.19223050000000003</v>
      </c>
      <c r="J23">
        <f t="shared" si="4"/>
        <v>6772.3088770302165</v>
      </c>
      <c r="K23">
        <f t="shared" si="5"/>
        <v>-597006.15908709529</v>
      </c>
      <c r="L23">
        <f t="shared" si="8"/>
        <v>79.783695201447316</v>
      </c>
      <c r="M23">
        <f>2*$P$1*VLOOKUP(E22,Gearing!$B$3:$D$7,3)+B21</f>
        <v>85.44897859854774</v>
      </c>
      <c r="N23">
        <f>2*B22-B21+Misc!$B$6*$P$1^2</f>
        <v>79.533355681364711</v>
      </c>
    </row>
    <row r="24" spans="1:16" x14ac:dyDescent="0.25">
      <c r="A24">
        <f t="shared" si="2"/>
        <v>5.25</v>
      </c>
      <c r="B24">
        <f>MIN((-J23+SQRT(J23^2-4*I23*K23))/2/I23,2*$P$1*VLOOKUP(E23,Gearing!$B$3:$D$7,3)+B22)</f>
        <v>87.934521503652917</v>
      </c>
      <c r="C24">
        <f t="shared" si="6"/>
        <v>33.387781832720748</v>
      </c>
      <c r="D24">
        <f t="shared" si="7"/>
        <v>6.27581299118674</v>
      </c>
      <c r="E24">
        <f>MIN(VLOOKUP(C23+0.01,Gearing!$A$2:$F$7,2,TRUE)+1,5)</f>
        <v>1</v>
      </c>
      <c r="F24">
        <f>Misc!$B$4*Misc!$B$5/Misc!$B$2*VLOOKUP(E24,Gearing!$B$2:$F$7,5,FALSE)</f>
        <v>10883.169876805334</v>
      </c>
      <c r="G24">
        <f t="shared" si="0"/>
        <v>5.4639978465544296E-2</v>
      </c>
      <c r="H24">
        <f t="shared" si="1"/>
        <v>74.686340892807692</v>
      </c>
      <c r="I24">
        <f t="shared" si="3"/>
        <v>0.19223050000000003</v>
      </c>
      <c r="J24">
        <f t="shared" si="4"/>
        <v>6769.3262807591564</v>
      </c>
      <c r="K24">
        <f t="shared" si="5"/>
        <v>-654877.52621573617</v>
      </c>
      <c r="L24">
        <f t="shared" si="8"/>
        <v>87.934521503652917</v>
      </c>
      <c r="M24">
        <f>2*$P$1*VLOOKUP(E23,Gearing!$B$3:$D$7,3)+B22</f>
        <v>92.813190889956218</v>
      </c>
      <c r="N24">
        <f>2*B23-B22+Misc!$B$6*$P$1^2</f>
        <v>87.684872012938399</v>
      </c>
    </row>
    <row r="25" spans="1:16" x14ac:dyDescent="0.25">
      <c r="A25">
        <f t="shared" si="2"/>
        <v>5.5</v>
      </c>
      <c r="B25">
        <f>MIN((-J24+SQRT(J24^2-4*I24*K24))/2/I24,2*$P$1*VLOOKUP(E24,Gearing!$B$3:$D$7,3)+B23)</f>
        <v>96.477586117807689</v>
      </c>
      <c r="C25">
        <f t="shared" si="6"/>
        <v>34.955220933234557</v>
      </c>
      <c r="D25">
        <f t="shared" si="7"/>
        <v>6.2636998129237327</v>
      </c>
      <c r="E25">
        <f>MIN(VLOOKUP(C24+0.01,Gearing!$A$2:$F$7,2,TRUE)+1,5)</f>
        <v>1</v>
      </c>
      <c r="F25">
        <f>Misc!$B$4*Misc!$B$5/Misc!$B$2*VLOOKUP(E25,Gearing!$B$2:$F$7,5,FALSE)</f>
        <v>10883.169876805334</v>
      </c>
      <c r="G25">
        <f t="shared" si="0"/>
        <v>5.9948392710202227E-2</v>
      </c>
      <c r="H25">
        <f t="shared" si="1"/>
        <v>78.192602302332133</v>
      </c>
      <c r="I25">
        <f t="shared" si="3"/>
        <v>0.19223050000000003</v>
      </c>
      <c r="J25">
        <f t="shared" si="4"/>
        <v>6766.1926059281841</v>
      </c>
      <c r="K25">
        <f t="shared" si="5"/>
        <v>-715374.79893605073</v>
      </c>
      <c r="L25">
        <f t="shared" si="8"/>
        <v>96.477586117807689</v>
      </c>
      <c r="M25">
        <f>2*$P$1*VLOOKUP(E24,Gearing!$B$3:$D$7,3)+B23</f>
        <v>100.57105520144731</v>
      </c>
      <c r="N25">
        <f>2*B24-B23+Misc!$B$6*$P$1^2</f>
        <v>96.228660305858511</v>
      </c>
    </row>
    <row r="26" spans="1:16" x14ac:dyDescent="0.25">
      <c r="A26">
        <f t="shared" si="2"/>
        <v>5.75</v>
      </c>
      <c r="B26">
        <f>MIN((-J25+SQRT(J25^2-4*I25*K25))/2/I25,2*$P$1*VLOOKUP(E25,Gearing!$B$3:$D$7,3)+B24)</f>
        <v>105.4121319702702</v>
      </c>
      <c r="C26">
        <f t="shared" si="6"/>
        <v>36.519565480482299</v>
      </c>
      <c r="D26">
        <f t="shared" si="7"/>
        <v>6.2510565650582066</v>
      </c>
      <c r="E26">
        <f>MIN(VLOOKUP(C25+0.01,Gearing!$A$2:$F$7,2,TRUE)+1,5)</f>
        <v>1</v>
      </c>
      <c r="F26">
        <f>Misc!$B$4*Misc!$B$5/Misc!$B$2*VLOOKUP(E26,Gearing!$B$2:$F$7,5,FALSE)</f>
        <v>10883.169876805334</v>
      </c>
      <c r="G26">
        <f t="shared" si="0"/>
        <v>6.550006211864598E-2</v>
      </c>
      <c r="H26">
        <f t="shared" si="1"/>
        <v>81.691941393348017</v>
      </c>
      <c r="I26">
        <f t="shared" si="3"/>
        <v>0.19223050000000003</v>
      </c>
      <c r="J26">
        <f t="shared" si="4"/>
        <v>6762.9081307635615</v>
      </c>
      <c r="K26">
        <f t="shared" si="5"/>
        <v>-778488.93465951923</v>
      </c>
      <c r="L26">
        <f t="shared" si="8"/>
        <v>105.4121319702702</v>
      </c>
      <c r="M26">
        <f>2*$P$1*VLOOKUP(E25,Gearing!$B$3:$D$7,3)+B24</f>
        <v>108.72188150365292</v>
      </c>
      <c r="N26">
        <f>2*B25-B24+Misc!$B$6*$P$1^2</f>
        <v>105.16396323196246</v>
      </c>
    </row>
    <row r="27" spans="1:16" x14ac:dyDescent="0.25">
      <c r="A27">
        <f t="shared" si="2"/>
        <v>6</v>
      </c>
      <c r="B27">
        <f>MIN((-J26+SQRT(J26^2-4*I26*K26))/2/I26,2*$P$1*VLOOKUP(E26,Gearing!$B$3:$D$7,3)+B25)</f>
        <v>114.73736885804884</v>
      </c>
      <c r="C27">
        <f t="shared" si="6"/>
        <v>38.080683509661895</v>
      </c>
      <c r="D27">
        <f t="shared" si="7"/>
        <v>6.237887668378562</v>
      </c>
      <c r="E27">
        <f>MIN(VLOOKUP(C26+0.01,Gearing!$A$2:$F$7,2,TRUE)+1,5)</f>
        <v>1</v>
      </c>
      <c r="F27">
        <f>Misc!$B$4*Misc!$B$5/Misc!$B$2*VLOOKUP(E27,Gearing!$B$2:$F$7,5,FALSE)</f>
        <v>10883.169876805334</v>
      </c>
      <c r="G27">
        <f t="shared" si="0"/>
        <v>7.129449568150055E-2</v>
      </c>
      <c r="H27">
        <f t="shared" si="1"/>
        <v>85.184062969000308</v>
      </c>
      <c r="I27">
        <f t="shared" si="3"/>
        <v>0.19223050000000003</v>
      </c>
      <c r="J27">
        <f t="shared" si="4"/>
        <v>6759.4731463305779</v>
      </c>
      <c r="K27">
        <f t="shared" si="5"/>
        <v>-844210.50051715784</v>
      </c>
      <c r="L27">
        <f t="shared" si="8"/>
        <v>114.73736885804884</v>
      </c>
      <c r="M27">
        <f>2*$P$1*VLOOKUP(E26,Gearing!$B$3:$D$7,3)+B25</f>
        <v>117.26494611780768</v>
      </c>
      <c r="N27">
        <f>2*B26-B25+Misc!$B$6*$P$1^2</f>
        <v>114.48999032273269</v>
      </c>
    </row>
    <row r="28" spans="1:16" x14ac:dyDescent="0.25">
      <c r="A28">
        <f t="shared" si="2"/>
        <v>6.25</v>
      </c>
      <c r="B28">
        <f>MIN((-J27+SQRT(J27^2-4*I27*K27))/2/I27,2*$P$1*VLOOKUP(E27,Gearing!$B$3:$D$7,3)+B26)</f>
        <v>124.45247372510114</v>
      </c>
      <c r="C28">
        <f t="shared" si="6"/>
        <v>39.638444182354732</v>
      </c>
      <c r="D28">
        <f t="shared" si="7"/>
        <v>6.2241977131641306</v>
      </c>
      <c r="E28">
        <f>MIN(VLOOKUP(C27+0.01,Gearing!$A$2:$F$7,2,TRUE)+1,5)</f>
        <v>1</v>
      </c>
      <c r="F28">
        <f>Misc!$B$4*Misc!$B$5/Misc!$B$2*VLOOKUP(E28,Gearing!$B$2:$F$7,5,FALSE)</f>
        <v>10883.169876805334</v>
      </c>
      <c r="G28">
        <f t="shared" si="0"/>
        <v>7.7331181975451579E-2</v>
      </c>
      <c r="H28">
        <f t="shared" si="1"/>
        <v>88.668674352081993</v>
      </c>
      <c r="I28">
        <f t="shared" si="3"/>
        <v>0.19223050000000003</v>
      </c>
      <c r="J28">
        <f t="shared" si="4"/>
        <v>6755.8879564314657</v>
      </c>
      <c r="K28">
        <f t="shared" si="5"/>
        <v>-912529.67698884232</v>
      </c>
      <c r="L28">
        <f t="shared" si="8"/>
        <v>124.45247372510114</v>
      </c>
      <c r="M28">
        <f>2*$P$1*VLOOKUP(E27,Gearing!$B$3:$D$7,3)+B26</f>
        <v>126.1994919702702</v>
      </c>
      <c r="N28">
        <f>2*B27-B26+Misc!$B$6*$P$1^2</f>
        <v>124.20591824582748</v>
      </c>
    </row>
    <row r="29" spans="1:16" x14ac:dyDescent="0.25">
      <c r="A29">
        <f t="shared" si="2"/>
        <v>6.5</v>
      </c>
      <c r="B29">
        <f>MIN((-J28+SQRT(J28^2-4*I28*K28))/2/I28,2*$P$1*VLOOKUP(E28,Gearing!$B$3:$D$7,3)+B27)</f>
        <v>134.55659094922621</v>
      </c>
      <c r="C29">
        <f t="shared" si="6"/>
        <v>41.192717828468034</v>
      </c>
      <c r="D29">
        <f t="shared" si="7"/>
        <v>6.2099914557422835</v>
      </c>
      <c r="E29">
        <f>MIN(VLOOKUP(C28+0.01,Gearing!$A$2:$F$7,2,TRUE)+1,5)</f>
        <v>1</v>
      </c>
      <c r="F29">
        <f>Misc!$B$4*Misc!$B$5/Misc!$B$2*VLOOKUP(E29,Gearing!$B$2:$F$7,5,FALSE)</f>
        <v>10883.169876805334</v>
      </c>
      <c r="G29">
        <f t="shared" si="0"/>
        <v>8.3609589341511942E-2</v>
      </c>
      <c r="H29">
        <f t="shared" si="1"/>
        <v>92.145485478856557</v>
      </c>
      <c r="I29">
        <f t="shared" si="3"/>
        <v>0.19223050000000003</v>
      </c>
      <c r="J29">
        <f t="shared" si="4"/>
        <v>6752.1528774991739</v>
      </c>
      <c r="K29">
        <f t="shared" si="5"/>
        <v>-983436.2616700622</v>
      </c>
      <c r="L29">
        <f t="shared" si="8"/>
        <v>134.55659094922621</v>
      </c>
      <c r="M29">
        <f>2*$P$1*VLOOKUP(E28,Gearing!$B$3:$D$7,3)+B27</f>
        <v>135.52472885804883</v>
      </c>
      <c r="N29">
        <f>2*B28-B27+Misc!$B$6*$P$1^2</f>
        <v>134.31089109215347</v>
      </c>
    </row>
    <row r="30" spans="1:16" x14ac:dyDescent="0.25">
      <c r="A30">
        <f t="shared" si="2"/>
        <v>6.75</v>
      </c>
      <c r="B30">
        <f>MIN((-J29+SQRT(J29^2-4*I29*K29))/2/I29,2*$P$1*VLOOKUP(E29,Gearing!$B$3:$D$7,3)+B28)</f>
        <v>145.04883263933516</v>
      </c>
      <c r="C30">
        <f t="shared" si="6"/>
        <v>41.574720000000013</v>
      </c>
      <c r="D30">
        <f t="shared" si="7"/>
        <v>-3.153974083486446</v>
      </c>
      <c r="E30">
        <f>MIN(VLOOKUP(C29+0.01,Gearing!$A$2:$F$7,2,TRUE)+1,5)</f>
        <v>1</v>
      </c>
      <c r="F30">
        <f>Misc!$B$4*Misc!$B$5/Misc!$B$2*VLOOKUP(E30,Gearing!$B$2:$F$7,5,FALSE)</f>
        <v>10883.169876805334</v>
      </c>
      <c r="G30">
        <f t="shared" si="0"/>
        <v>9.0129166069737213E-2</v>
      </c>
      <c r="H30">
        <f t="shared" si="1"/>
        <v>93.000000000000028</v>
      </c>
      <c r="I30">
        <f t="shared" si="3"/>
        <v>0.19223050000000003</v>
      </c>
      <c r="J30">
        <f t="shared" si="4"/>
        <v>6748.2682384870695</v>
      </c>
      <c r="K30">
        <f t="shared" si="5"/>
        <v>-1056919.6731729324</v>
      </c>
      <c r="L30">
        <f t="shared" si="8"/>
        <v>145.04883263933516</v>
      </c>
      <c r="M30">
        <f>2*$P$1*VLOOKUP(E29,Gearing!$B$3:$D$7,3)+B28</f>
        <v>145.23983372510114</v>
      </c>
      <c r="N30">
        <f>2*B29-B28+Misc!$B$6*$P$1^2</f>
        <v>144.80402067335129</v>
      </c>
    </row>
    <row r="31" spans="1:16" x14ac:dyDescent="0.25">
      <c r="A31">
        <f t="shared" si="2"/>
        <v>7</v>
      </c>
      <c r="B31">
        <f>MIN((-J30+SQRT(J30^2-4*I30*K30))/2/I30,2*$P$1*VLOOKUP(E30,Gearing!$B$3:$D$7,3)+B29)</f>
        <v>155.34395094922621</v>
      </c>
      <c r="C31">
        <f t="shared" si="6"/>
        <v>41.703109275766337</v>
      </c>
      <c r="D31">
        <f t="shared" si="7"/>
        <v>4.1810882896170369</v>
      </c>
      <c r="E31">
        <f>MIN(VLOOKUP(C30+0.01,Gearing!$A$2:$F$7,2,TRUE)+1,5)</f>
        <v>2</v>
      </c>
      <c r="F31">
        <f>Misc!$B$4*Misc!$B$5/Misc!$B$2*VLOOKUP(E31,Gearing!$B$2:$F$7,5,FALSE)</f>
        <v>7442.1676363448232</v>
      </c>
      <c r="G31">
        <f t="shared" si="0"/>
        <v>9.6526256008178629E-2</v>
      </c>
      <c r="H31">
        <f t="shared" si="1"/>
        <v>93.287198630472304</v>
      </c>
      <c r="I31">
        <f t="shared" si="3"/>
        <v>0.19223050000000003</v>
      </c>
      <c r="J31">
        <f t="shared" si="4"/>
        <v>6744.2343807546486</v>
      </c>
      <c r="K31">
        <f t="shared" si="5"/>
        <v>-1124161.8438846099</v>
      </c>
      <c r="L31">
        <f t="shared" si="8"/>
        <v>155.92827894288223</v>
      </c>
      <c r="M31">
        <f>2*$P$1*VLOOKUP(E30,Gearing!$B$3:$D$7,3)+B29</f>
        <v>155.34395094922621</v>
      </c>
      <c r="N31">
        <f>2*B30-B29+Misc!$B$6*$P$1^2</f>
        <v>155.68438682944412</v>
      </c>
    </row>
    <row r="32" spans="1:16" x14ac:dyDescent="0.25">
      <c r="A32">
        <f t="shared" si="2"/>
        <v>7.25</v>
      </c>
      <c r="B32">
        <f>MIN((-J31+SQRT(J31^2-4*I31*K31))/2/I31,2*$P$1*VLOOKUP(E31,Gearing!$B$3:$D$7,3)+B30)</f>
        <v>165.90038727721833</v>
      </c>
      <c r="C32">
        <f t="shared" si="6"/>
        <v>42.747135125783984</v>
      </c>
      <c r="D32">
        <f t="shared" si="7"/>
        <v>4.1711185105241384</v>
      </c>
      <c r="E32">
        <f>MIN(VLOOKUP(C31+0.01,Gearing!$A$2:$F$7,2,TRUE)+1,5)</f>
        <v>2</v>
      </c>
      <c r="F32">
        <f>Misc!$B$4*Misc!$B$5/Misc!$B$2*VLOOKUP(E32,Gearing!$B$2:$F$7,5,FALSE)</f>
        <v>7442.1676363448232</v>
      </c>
      <c r="G32">
        <f t="shared" si="0"/>
        <v>0.10308572143508059</v>
      </c>
      <c r="H32">
        <f t="shared" si="1"/>
        <v>95.622617944219726</v>
      </c>
      <c r="I32">
        <f t="shared" si="3"/>
        <v>0.19223050000000003</v>
      </c>
      <c r="J32">
        <f t="shared" si="4"/>
        <v>6740.2763092741097</v>
      </c>
      <c r="K32">
        <f t="shared" si="5"/>
        <v>-1197128.0853832026</v>
      </c>
      <c r="L32">
        <f t="shared" si="8"/>
        <v>165.90038727721833</v>
      </c>
      <c r="M32">
        <f>2*$P$1*VLOOKUP(E31,Gearing!$B$3:$D$7,3)+B30</f>
        <v>175.44755263933516</v>
      </c>
      <c r="N32">
        <f>2*B31-B30+Misc!$B$6*$P$1^2</f>
        <v>165.78238175911727</v>
      </c>
    </row>
    <row r="33" spans="1:14" x14ac:dyDescent="0.25">
      <c r="A33">
        <f t="shared" si="2"/>
        <v>7.5</v>
      </c>
      <c r="B33">
        <f>MIN((-J32+SQRT(J32^2-4*I32*K32))/2/I32,2*$P$1*VLOOKUP(E32,Gearing!$B$3:$D$7,3)+B31)</f>
        <v>176.7175185121182</v>
      </c>
      <c r="C33">
        <f t="shared" si="6"/>
        <v>43.788640837581113</v>
      </c>
      <c r="D33">
        <f t="shared" si="7"/>
        <v>4.1609271838528912</v>
      </c>
      <c r="E33">
        <f>MIN(VLOOKUP(C32+0.01,Gearing!$A$2:$F$7,2,TRUE)+1,5)</f>
        <v>2</v>
      </c>
      <c r="F33">
        <f>Misc!$B$4*Misc!$B$5/Misc!$B$2*VLOOKUP(E33,Gearing!$B$2:$F$7,5,FALSE)</f>
        <v>7442.1676363448232</v>
      </c>
      <c r="G33">
        <f t="shared" si="0"/>
        <v>0.10980717516709804</v>
      </c>
      <c r="H33">
        <f t="shared" si="1"/>
        <v>97.952399869320672</v>
      </c>
      <c r="I33">
        <f t="shared" si="3"/>
        <v>0.19223050000000003</v>
      </c>
      <c r="J33">
        <f t="shared" si="4"/>
        <v>6736.2177712070134</v>
      </c>
      <c r="K33">
        <f t="shared" si="5"/>
        <v>-1271805.4119597289</v>
      </c>
      <c r="L33">
        <f t="shared" si="8"/>
        <v>176.7175185121182</v>
      </c>
      <c r="M33">
        <f>2*$P$1*VLOOKUP(E32,Gearing!$B$3:$D$7,3)+B31</f>
        <v>185.74267094922621</v>
      </c>
      <c r="N33">
        <f>2*B32-B31+Misc!$B$6*$P$1^2</f>
        <v>176.60013610521045</v>
      </c>
    </row>
    <row r="34" spans="1:14" x14ac:dyDescent="0.25">
      <c r="A34">
        <f t="shared" si="2"/>
        <v>7.75</v>
      </c>
      <c r="B34">
        <f>MIN((-J33+SQRT(J33^2-4*I33*K33))/2/I33,2*$P$1*VLOOKUP(E33,Gearing!$B$3:$D$7,3)+B32)</f>
        <v>187.79470769600889</v>
      </c>
      <c r="C34">
        <f t="shared" si="6"/>
        <v>44.82757131667978</v>
      </c>
      <c r="D34">
        <f t="shared" si="7"/>
        <v>4.1505166489364456</v>
      </c>
      <c r="E34">
        <f>MIN(VLOOKUP(C33+0.01,Gearing!$A$2:$F$7,2,TRUE)+1,5)</f>
        <v>2</v>
      </c>
      <c r="F34">
        <f>Misc!$B$4*Misc!$B$5/Misc!$B$2*VLOOKUP(E34,Gearing!$B$2:$F$7,5,FALSE)</f>
        <v>7442.1676363448232</v>
      </c>
      <c r="G34">
        <f t="shared" si="0"/>
        <v>0.11669022141693068</v>
      </c>
      <c r="H34">
        <f t="shared" si="1"/>
        <v>100.27642116293795</v>
      </c>
      <c r="I34">
        <f t="shared" si="3"/>
        <v>0.19223050000000003</v>
      </c>
      <c r="J34">
        <f t="shared" si="4"/>
        <v>6732.0590061153125</v>
      </c>
      <c r="K34">
        <f t="shared" si="5"/>
        <v>-1348186.2587701289</v>
      </c>
      <c r="L34">
        <f t="shared" si="8"/>
        <v>187.79470769600889</v>
      </c>
      <c r="M34">
        <f>2*$P$1*VLOOKUP(E33,Gearing!$B$3:$D$7,3)+B32</f>
        <v>196.29910727721833</v>
      </c>
      <c r="N34">
        <f>2*B33-B32+Misc!$B$6*$P$1^2</f>
        <v>187.67796224701809</v>
      </c>
    </row>
    <row r="35" spans="1:14" x14ac:dyDescent="0.25">
      <c r="A35">
        <f t="shared" si="2"/>
        <v>8</v>
      </c>
      <c r="B35">
        <f>MIN((-J34+SQRT(J34^2-4*I34*K34))/2/I34,2*$P$1*VLOOKUP(E34,Gearing!$B$3:$D$7,3)+B33)</f>
        <v>199.13130417045809</v>
      </c>
      <c r="C35">
        <f t="shared" si="6"/>
        <v>45.863872058591141</v>
      </c>
      <c r="D35">
        <f t="shared" si="7"/>
        <v>4.1398892863544461</v>
      </c>
      <c r="E35">
        <f>MIN(VLOOKUP(C34+0.01,Gearing!$A$2:$F$7,2,TRUE)+1,5)</f>
        <v>2</v>
      </c>
      <c r="F35">
        <f>Misc!$B$4*Misc!$B$5/Misc!$B$2*VLOOKUP(E35,Gearing!$B$2:$F$7,5,FALSE)</f>
        <v>7442.1676363448232</v>
      </c>
      <c r="G35">
        <f t="shared" si="0"/>
        <v>0.12373445588417274</v>
      </c>
      <c r="H35">
        <f t="shared" si="1"/>
        <v>102.59455990200237</v>
      </c>
      <c r="I35">
        <f t="shared" si="3"/>
        <v>0.19223050000000003</v>
      </c>
      <c r="J35">
        <f t="shared" si="4"/>
        <v>6727.8002588844847</v>
      </c>
      <c r="K35">
        <f t="shared" si="5"/>
        <v>-1426262.9016551981</v>
      </c>
      <c r="L35">
        <f t="shared" si="8"/>
        <v>199.13130417045809</v>
      </c>
      <c r="M35">
        <f>2*$P$1*VLOOKUP(E34,Gearing!$B$3:$D$7,3)+B33</f>
        <v>207.1162385121182</v>
      </c>
      <c r="N35">
        <f>2*B34-B33+Misc!$B$6*$P$1^2</f>
        <v>199.01520937989957</v>
      </c>
    </row>
    <row r="36" spans="1:14" x14ac:dyDescent="0.25">
      <c r="A36">
        <f t="shared" si="2"/>
        <v>8.25</v>
      </c>
      <c r="B36">
        <f>MIN((-J35+SQRT(J35^2-4*I35*K35))/2/I35,2*$P$1*VLOOKUP(E35,Gearing!$B$3:$D$7,3)+B34)</f>
        <v>210.72664372530446</v>
      </c>
      <c r="C36">
        <f t="shared" si="6"/>
        <v>46.897489158987128</v>
      </c>
      <c r="D36">
        <f t="shared" si="7"/>
        <v>4.1290475168134435</v>
      </c>
      <c r="E36">
        <f>MIN(VLOOKUP(C35+0.01,Gearing!$A$2:$F$7,2,TRUE)+1,5)</f>
        <v>2</v>
      </c>
      <c r="F36">
        <f>Misc!$B$4*Misc!$B$5/Misc!$B$2*VLOOKUP(E36,Gearing!$B$2:$F$7,5,FALSE)</f>
        <v>7442.1676363448232</v>
      </c>
      <c r="G36">
        <f t="shared" si="0"/>
        <v>0.13093946584776434</v>
      </c>
      <c r="H36">
        <f t="shared" si="1"/>
        <v>104.9066955059662</v>
      </c>
      <c r="I36">
        <f t="shared" si="3"/>
        <v>0.19223050000000003</v>
      </c>
      <c r="J36">
        <f t="shared" si="4"/>
        <v>6723.4417796673215</v>
      </c>
      <c r="K36">
        <f t="shared" si="5"/>
        <v>-1506027.4590842042</v>
      </c>
      <c r="L36">
        <f t="shared" si="8"/>
        <v>210.72664372530446</v>
      </c>
      <c r="M36">
        <f>2*$P$1*VLOOKUP(E35,Gearing!$B$3:$D$7,3)+B34</f>
        <v>218.19342769600888</v>
      </c>
      <c r="N36">
        <f>2*B35-B34+Misc!$B$6*$P$1^2</f>
        <v>210.61121314490731</v>
      </c>
    </row>
    <row r="37" spans="1:14" x14ac:dyDescent="0.25">
      <c r="A37">
        <f t="shared" si="2"/>
        <v>8.5</v>
      </c>
      <c r="B37">
        <f>MIN((-J36+SQRT(J36^2-4*I36*K36))/2/I36,2*$P$1*VLOOKUP(E36,Gearing!$B$3:$D$7,3)+B35)</f>
        <v>222.58004874995166</v>
      </c>
      <c r="C37">
        <f t="shared" si="6"/>
        <v>47.928369323566017</v>
      </c>
      <c r="D37">
        <f t="shared" si="7"/>
        <v>4.1179937998176683</v>
      </c>
      <c r="E37">
        <f>MIN(VLOOKUP(C36+0.01,Gearing!$A$2:$F$7,2,TRUE)+1,5)</f>
        <v>2</v>
      </c>
      <c r="F37">
        <f>Misc!$B$4*Misc!$B$5/Misc!$B$2*VLOOKUP(E37,Gearing!$B$2:$F$7,5,FALSE)</f>
        <v>7442.1676363448232</v>
      </c>
      <c r="G37">
        <f t="shared" si="0"/>
        <v>0.13830483026000137</v>
      </c>
      <c r="H37">
        <f t="shared" si="1"/>
        <v>107.21270875887173</v>
      </c>
      <c r="I37">
        <f t="shared" si="3"/>
        <v>0.19223050000000003</v>
      </c>
      <c r="J37">
        <f t="shared" si="4"/>
        <v>6718.9838238267257</v>
      </c>
      <c r="K37">
        <f t="shared" si="5"/>
        <v>-1587471.8941301324</v>
      </c>
      <c r="L37">
        <f t="shared" si="8"/>
        <v>222.58004874995166</v>
      </c>
      <c r="M37">
        <f>2*$P$1*VLOOKUP(E36,Gearing!$B$3:$D$7,3)+B35</f>
        <v>229.53002417045809</v>
      </c>
      <c r="N37">
        <f>2*B36-B35+Misc!$B$6*$P$1^2</f>
        <v>222.46529578015083</v>
      </c>
    </row>
    <row r="38" spans="1:14" x14ac:dyDescent="0.25">
      <c r="A38">
        <f t="shared" si="2"/>
        <v>8.75</v>
      </c>
      <c r="B38">
        <f>MIN((-J37+SQRT(J37^2-4*I37*K37))/2/I37,2*$P$1*VLOOKUP(E37,Gearing!$B$3:$D$7,3)+B36)</f>
        <v>234.69082838708746</v>
      </c>
      <c r="C38">
        <f t="shared" si="6"/>
        <v>48.956459877652492</v>
      </c>
      <c r="D38">
        <f t="shared" si="7"/>
        <v>4.1067306328741324</v>
      </c>
      <c r="E38">
        <f>MIN(VLOOKUP(C37+0.01,Gearing!$A$2:$F$7,2,TRUE)+1,5)</f>
        <v>2</v>
      </c>
      <c r="F38">
        <f>Misc!$B$4*Misc!$B$5/Misc!$B$2*VLOOKUP(E38,Gearing!$B$2:$F$7,5,FALSE)</f>
        <v>7442.1676363448232</v>
      </c>
      <c r="G38">
        <f t="shared" si="0"/>
        <v>0.14583011984205208</v>
      </c>
      <c r="H38">
        <f t="shared" si="1"/>
        <v>109.51248183082609</v>
      </c>
      <c r="I38">
        <f t="shared" si="3"/>
        <v>0.19223050000000003</v>
      </c>
      <c r="J38">
        <f t="shared" si="4"/>
        <v>6714.4266518775448</v>
      </c>
      <c r="K38">
        <f t="shared" si="5"/>
        <v>-1670588.0164754083</v>
      </c>
      <c r="L38">
        <f t="shared" si="8"/>
        <v>234.69082838708746</v>
      </c>
      <c r="M38">
        <f>2*$P$1*VLOOKUP(E37,Gearing!$B$3:$D$7,3)+B36</f>
        <v>241.12536372530445</v>
      </c>
      <c r="N38">
        <f>2*B37-B36+Misc!$B$6*$P$1^2</f>
        <v>234.57676627459887</v>
      </c>
    </row>
    <row r="39" spans="1:14" x14ac:dyDescent="0.25">
      <c r="A39">
        <f t="shared" si="2"/>
        <v>9</v>
      </c>
      <c r="B39">
        <f>MIN((-J38+SQRT(J38^2-4*I38*K38))/2/I38,2*$P$1*VLOOKUP(E38,Gearing!$B$3:$D$7,3)+B37)</f>
        <v>247.0582786887779</v>
      </c>
      <c r="C39">
        <f t="shared" si="6"/>
        <v>49.981708775522804</v>
      </c>
      <c r="D39">
        <f t="shared" si="7"/>
        <v>4.0952605500883692</v>
      </c>
      <c r="E39">
        <f>MIN(VLOOKUP(C38+0.01,Gearing!$A$2:$F$7,2,TRUE)+1,5)</f>
        <v>2</v>
      </c>
      <c r="F39">
        <f>Misc!$B$4*Misc!$B$5/Misc!$B$2*VLOOKUP(E39,Gearing!$B$2:$F$7,5,FALSE)</f>
        <v>7442.1676363448232</v>
      </c>
      <c r="G39">
        <f t="shared" si="0"/>
        <v>0.15351489718094943</v>
      </c>
      <c r="H39">
        <f t="shared" si="1"/>
        <v>111.80589829886097</v>
      </c>
      <c r="I39">
        <f t="shared" si="3"/>
        <v>0.19223050000000003</v>
      </c>
      <c r="J39">
        <f t="shared" si="4"/>
        <v>6709.770529427472</v>
      </c>
      <c r="K39">
        <f t="shared" si="5"/>
        <v>-1755367.4844474732</v>
      </c>
      <c r="L39">
        <f t="shared" si="8"/>
        <v>247.0582786887779</v>
      </c>
      <c r="M39">
        <f>2*$P$1*VLOOKUP(E38,Gearing!$B$3:$D$7,3)+B37</f>
        <v>252.97876874995166</v>
      </c>
      <c r="N39">
        <f>2*B38-B37+Misc!$B$6*$P$1^2</f>
        <v>246.94492052422328</v>
      </c>
    </row>
    <row r="40" spans="1:14" x14ac:dyDescent="0.25">
      <c r="A40">
        <f t="shared" si="2"/>
        <v>9.25</v>
      </c>
      <c r="B40">
        <f>MIN((-J39+SQRT(J39^2-4*I39*K39))/2/I39,2*$P$1*VLOOKUP(E39,Gearing!$B$3:$D$7,3)+B38)</f>
        <v>259.68168277484887</v>
      </c>
      <c r="C40">
        <f t="shared" si="6"/>
        <v>51.004064609417867</v>
      </c>
      <c r="D40">
        <f t="shared" si="7"/>
        <v>4.0835861210721305</v>
      </c>
      <c r="E40">
        <f>MIN(VLOOKUP(C39+0.01,Gearing!$A$2:$F$7,2,TRUE)+1,5)</f>
        <v>2</v>
      </c>
      <c r="F40">
        <f>Misc!$B$4*Misc!$B$5/Misc!$B$2*VLOOKUP(E40,Gearing!$B$2:$F$7,5,FALSE)</f>
        <v>7442.1676363448232</v>
      </c>
      <c r="G40">
        <f t="shared" si="0"/>
        <v>0.16135871682800501</v>
      </c>
      <c r="H40">
        <f t="shared" si="1"/>
        <v>114.09284316709437</v>
      </c>
      <c r="I40">
        <f t="shared" si="3"/>
        <v>0.19223050000000003</v>
      </c>
      <c r="J40">
        <f t="shared" si="4"/>
        <v>6705.0157271170337</v>
      </c>
      <c r="K40">
        <f t="shared" si="5"/>
        <v>-1841801.8070828556</v>
      </c>
      <c r="L40">
        <f t="shared" si="8"/>
        <v>259.68168277484887</v>
      </c>
      <c r="M40">
        <f>2*$P$1*VLOOKUP(E39,Gearing!$B$3:$D$7,3)+B38</f>
        <v>265.08954838708746</v>
      </c>
      <c r="N40">
        <f>2*B39-B38+Misc!$B$6*$P$1^2</f>
        <v>259.56904149046829</v>
      </c>
    </row>
    <row r="41" spans="1:14" x14ac:dyDescent="0.25">
      <c r="A41">
        <f t="shared" si="2"/>
        <v>9.5</v>
      </c>
      <c r="B41">
        <f>MIN((-J40+SQRT(J40^2-4*I40*K40))/2/I40,2*$P$1*VLOOKUP(E40,Gearing!$B$3:$D$7,3)+B39)</f>
        <v>272.56031099348684</v>
      </c>
      <c r="C41">
        <f t="shared" si="6"/>
        <v>52.023476618262862</v>
      </c>
      <c r="D41">
        <f t="shared" si="7"/>
        <v>4.0717099496878291</v>
      </c>
      <c r="E41">
        <f>MIN(VLOOKUP(C40+0.01,Gearing!$A$2:$F$7,2,TRUE)+1,5)</f>
        <v>2</v>
      </c>
      <c r="F41">
        <f>Misc!$B$4*Misc!$B$5/Misc!$B$2*VLOOKUP(E41,Gearing!$B$2:$F$7,5,FALSE)</f>
        <v>7442.1676363448232</v>
      </c>
      <c r="G41">
        <f t="shared" si="0"/>
        <v>0.16936112539860143</v>
      </c>
      <c r="H41">
        <f t="shared" si="1"/>
        <v>116.37320288623583</v>
      </c>
      <c r="I41">
        <f t="shared" si="3"/>
        <v>0.19223050000000003</v>
      </c>
      <c r="J41">
        <f t="shared" si="4"/>
        <v>6700.1625205586988</v>
      </c>
      <c r="K41">
        <f t="shared" si="5"/>
        <v>-1929882.3462188768</v>
      </c>
      <c r="L41">
        <f t="shared" si="8"/>
        <v>272.56031099348684</v>
      </c>
      <c r="M41">
        <f>2*$P$1*VLOOKUP(E40,Gearing!$B$3:$D$7,3)+B39</f>
        <v>277.4569986887779</v>
      </c>
      <c r="N41">
        <f>2*B40-B39+Misc!$B$6*$P$1^2</f>
        <v>272.44839936091978</v>
      </c>
    </row>
    <row r="42" spans="1:14" x14ac:dyDescent="0.25">
      <c r="A42">
        <f t="shared" si="2"/>
        <v>9.75</v>
      </c>
      <c r="B42">
        <f>MIN((-J41+SQRT(J41^2-4*I41*K41))/2/I41,2*$P$1*VLOOKUP(E41,Gearing!$B$3:$D$7,3)+B40)</f>
        <v>285.6934210839803</v>
      </c>
      <c r="C42">
        <f t="shared" si="6"/>
        <v>53.03989469611281</v>
      </c>
      <c r="D42">
        <f t="shared" si="7"/>
        <v>4.0596346731117592</v>
      </c>
      <c r="E42">
        <f>MIN(VLOOKUP(C41+0.01,Gearing!$A$2:$F$7,2,TRUE)+1,5)</f>
        <v>2</v>
      </c>
      <c r="F42">
        <f>Misc!$B$4*Misc!$B$5/Misc!$B$2*VLOOKUP(E42,Gearing!$B$2:$F$7,5,FALSE)</f>
        <v>7442.1676363448232</v>
      </c>
      <c r="G42">
        <f t="shared" si="0"/>
        <v>0.17752166167331551</v>
      </c>
      <c r="H42">
        <f t="shared" si="1"/>
        <v>118.64686537247854</v>
      </c>
      <c r="I42">
        <f t="shared" si="3"/>
        <v>0.19223050000000003</v>
      </c>
      <c r="J42">
        <f t="shared" si="4"/>
        <v>6695.211190275133</v>
      </c>
      <c r="K42">
        <f t="shared" si="5"/>
        <v>-2019600.3186118843</v>
      </c>
      <c r="L42">
        <f t="shared" si="8"/>
        <v>285.6934210839803</v>
      </c>
      <c r="M42">
        <f>2*$P$1*VLOOKUP(E41,Gearing!$B$3:$D$7,3)+B40</f>
        <v>290.08040277484889</v>
      </c>
      <c r="N42">
        <f>2*B41-B40+Misc!$B$6*$P$1^2</f>
        <v>285.58225171212479</v>
      </c>
    </row>
    <row r="43" spans="1:14" x14ac:dyDescent="0.25">
      <c r="A43">
        <f t="shared" si="2"/>
        <v>10</v>
      </c>
      <c r="B43">
        <f>MIN((-J42+SQRT(J42^2-4*I42*K42))/2/I42,2*$P$1*VLOOKUP(E42,Gearing!$B$3:$D$7,3)+B41)</f>
        <v>299.08025834154324</v>
      </c>
      <c r="C43">
        <f t="shared" si="6"/>
        <v>54.053269400285558</v>
      </c>
      <c r="D43">
        <f t="shared" si="7"/>
        <v>4.0473629602702204</v>
      </c>
      <c r="E43">
        <f>MIN(VLOOKUP(C42+0.01,Gearing!$A$2:$F$7,2,TRUE)+1,5)</f>
        <v>2</v>
      </c>
      <c r="F43">
        <f>Misc!$B$4*Misc!$B$5/Misc!$B$2*VLOOKUP(E43,Gearing!$B$2:$F$7,5,FALSE)</f>
        <v>7442.1676363448232</v>
      </c>
      <c r="G43">
        <f t="shared" si="0"/>
        <v>0.18583985670033459</v>
      </c>
      <c r="H43">
        <f t="shared" si="1"/>
        <v>120.91372002569247</v>
      </c>
      <c r="I43">
        <f t="shared" si="3"/>
        <v>0.19223050000000003</v>
      </c>
      <c r="J43">
        <f t="shared" si="4"/>
        <v>6690.1620216366318</v>
      </c>
      <c r="K43">
        <f t="shared" si="5"/>
        <v>-2110946.7980812183</v>
      </c>
      <c r="L43">
        <f t="shared" si="8"/>
        <v>299.08025834154324</v>
      </c>
      <c r="M43">
        <f>2*$P$1*VLOOKUP(E42,Gearing!$B$3:$D$7,3)+B41</f>
        <v>302.95903099348686</v>
      </c>
      <c r="N43">
        <f>2*B42-B41+Misc!$B$6*$P$1^2</f>
        <v>298.96984367447374</v>
      </c>
    </row>
    <row r="44" spans="1:14" x14ac:dyDescent="0.25">
      <c r="A44">
        <f t="shared" si="2"/>
        <v>10.25</v>
      </c>
      <c r="B44">
        <f>MIN((-J43+SQRT(J43^2-4*I43*K43))/2/I43,2*$P$1*VLOOKUP(E43,Gearing!$B$3:$D$7,3)+B42)</f>
        <v>312.72005578412308</v>
      </c>
      <c r="C44">
        <f t="shared" si="6"/>
        <v>55.063551959196616</v>
      </c>
      <c r="D44">
        <f t="shared" si="7"/>
        <v>4.0348975110182437</v>
      </c>
      <c r="E44">
        <f>MIN(VLOOKUP(C43+0.01,Gearing!$A$2:$F$7,2,TRUE)+1,5)</f>
        <v>2</v>
      </c>
      <c r="F44">
        <f>Misc!$B$4*Misc!$B$5/Misc!$B$2*VLOOKUP(E44,Gearing!$B$2:$F$7,5,FALSE)</f>
        <v>7442.1676363448232</v>
      </c>
      <c r="G44">
        <f t="shared" si="0"/>
        <v>0.19431523389910615</v>
      </c>
      <c r="H44">
        <f t="shared" si="1"/>
        <v>123.1736577469502</v>
      </c>
      <c r="I44">
        <f t="shared" si="3"/>
        <v>0.19223050000000003</v>
      </c>
      <c r="J44">
        <f t="shared" si="4"/>
        <v>6685.0153047977519</v>
      </c>
      <c r="K44">
        <f t="shared" si="5"/>
        <v>-2203912.7176774601</v>
      </c>
      <c r="L44">
        <f t="shared" si="8"/>
        <v>312.72005578412308</v>
      </c>
      <c r="M44">
        <f>2*$P$1*VLOOKUP(E43,Gearing!$B$3:$D$7,3)+B42</f>
        <v>316.09214108398032</v>
      </c>
      <c r="N44">
        <f>2*B43-B42+Misc!$B$6*$P$1^2</f>
        <v>312.61040809910617</v>
      </c>
    </row>
    <row r="45" spans="1:14" x14ac:dyDescent="0.25">
      <c r="A45">
        <f t="shared" si="2"/>
        <v>10.5</v>
      </c>
      <c r="B45">
        <f>MIN((-J44+SQRT(J44^2-4*I44*K44))/2/I44,2*$P$1*VLOOKUP(E44,Gearing!$B$3:$D$7,3)+B43)</f>
        <v>326.61203432114155</v>
      </c>
      <c r="C45">
        <f t="shared" si="6"/>
        <v>56.070694279896088</v>
      </c>
      <c r="D45">
        <f t="shared" si="7"/>
        <v>4.0222410545775347</v>
      </c>
      <c r="E45">
        <f>MIN(VLOOKUP(C44+0.01,Gearing!$A$2:$F$7,2,TRUE)+1,5)</f>
        <v>2</v>
      </c>
      <c r="F45">
        <f>Misc!$B$4*Misc!$B$5/Misc!$B$2*VLOOKUP(E45,Gearing!$B$2:$F$7,5,FALSE)</f>
        <v>7442.1676363448232</v>
      </c>
      <c r="G45">
        <f t="shared" si="0"/>
        <v>0.20294730916518877</v>
      </c>
      <c r="H45">
        <f t="shared" si="1"/>
        <v>125.42657095538674</v>
      </c>
      <c r="I45">
        <f t="shared" si="3"/>
        <v>0.19223050000000003</v>
      </c>
      <c r="J45">
        <f t="shared" si="4"/>
        <v>6679.7713346331802</v>
      </c>
      <c r="K45">
        <f t="shared" si="5"/>
        <v>-2298488.871874393</v>
      </c>
      <c r="L45">
        <f t="shared" si="8"/>
        <v>326.61203432114155</v>
      </c>
      <c r="M45">
        <f>2*$P$1*VLOOKUP(E44,Gearing!$B$3:$D$7,3)+B43</f>
        <v>329.47897834154327</v>
      </c>
      <c r="N45">
        <f>2*B44-B43+Misc!$B$6*$P$1^2</f>
        <v>326.50316572670289</v>
      </c>
    </row>
    <row r="46" spans="1:14" x14ac:dyDescent="0.25">
      <c r="A46">
        <f t="shared" si="2"/>
        <v>10.75</v>
      </c>
      <c r="B46">
        <f>MIN((-J45+SQRT(J45^2-4*I45*K45))/2/I45,2*$P$1*VLOOKUP(E45,Gearing!$B$3:$D$7,3)+B44)</f>
        <v>340.75540292407112</v>
      </c>
      <c r="C46">
        <f t="shared" si="6"/>
        <v>57.074648955302905</v>
      </c>
      <c r="D46">
        <f t="shared" si="7"/>
        <v>4.0093963486770008</v>
      </c>
      <c r="E46">
        <f>MIN(VLOOKUP(C45+0.01,Gearing!$A$2:$F$7,2,TRUE)+1,5)</f>
        <v>2</v>
      </c>
      <c r="F46">
        <f>Misc!$B$4*Misc!$B$5/Misc!$B$2*VLOOKUP(E46,Gearing!$B$2:$F$7,5,FALSE)</f>
        <v>7442.1676363448232</v>
      </c>
      <c r="G46">
        <f t="shared" si="0"/>
        <v>0.2117355909762432</v>
      </c>
      <c r="H46">
        <f t="shared" si="1"/>
        <v>127.67235360438195</v>
      </c>
      <c r="I46">
        <f t="shared" si="3"/>
        <v>0.19223050000000003</v>
      </c>
      <c r="J46">
        <f t="shared" si="4"/>
        <v>6674.4304106728596</v>
      </c>
      <c r="K46">
        <f t="shared" si="5"/>
        <v>-2394665.9187831869</v>
      </c>
      <c r="L46">
        <f t="shared" si="8"/>
        <v>340.75540292407112</v>
      </c>
      <c r="M46">
        <f>2*$P$1*VLOOKUP(E45,Gearing!$B$3:$D$7,3)+B44</f>
        <v>343.1187757841231</v>
      </c>
      <c r="N46">
        <f>2*B45-B44+Misc!$B$6*$P$1^2</f>
        <v>340.64732535816</v>
      </c>
    </row>
    <row r="47" spans="1:14" x14ac:dyDescent="0.25">
      <c r="A47">
        <f t="shared" si="2"/>
        <v>11</v>
      </c>
      <c r="B47">
        <f>MIN((-J46+SQRT(J46^2-4*I46*K46))/2/I46,2*$P$1*VLOOKUP(E46,Gearing!$B$3:$D$7,3)+B45)</f>
        <v>355.149358798793</v>
      </c>
      <c r="C47">
        <f t="shared" si="6"/>
        <v>58.075369271150407</v>
      </c>
      <c r="D47">
        <f t="shared" si="7"/>
        <v>3.9963661781030169</v>
      </c>
      <c r="E47">
        <f>MIN(VLOOKUP(C46+0.01,Gearing!$A$2:$F$7,2,TRUE)+1,5)</f>
        <v>2</v>
      </c>
      <c r="F47">
        <f>Misc!$B$4*Misc!$B$5/Misc!$B$2*VLOOKUP(E47,Gearing!$B$2:$F$7,5,FALSE)</f>
        <v>7442.1676363448232</v>
      </c>
      <c r="G47">
        <f t="shared" si="0"/>
        <v>0.22067958049913072</v>
      </c>
      <c r="H47">
        <f t="shared" si="1"/>
        <v>129.91090119709736</v>
      </c>
      <c r="I47">
        <f t="shared" si="3"/>
        <v>0.19223050000000003</v>
      </c>
      <c r="J47">
        <f t="shared" si="4"/>
        <v>6668.9928370364087</v>
      </c>
      <c r="K47">
        <f t="shared" si="5"/>
        <v>-2492434.382388188</v>
      </c>
      <c r="L47">
        <f t="shared" si="8"/>
        <v>355.149358798793</v>
      </c>
      <c r="M47">
        <f>2*$P$1*VLOOKUP(E46,Gearing!$B$3:$D$7,3)+B45</f>
        <v>357.01075432114158</v>
      </c>
      <c r="N47">
        <f>2*B46-B45+Misc!$B$6*$P$1^2</f>
        <v>355.04208402700067</v>
      </c>
    </row>
    <row r="48" spans="1:14" x14ac:dyDescent="0.25">
      <c r="A48">
        <f t="shared" si="2"/>
        <v>11.25</v>
      </c>
      <c r="B48">
        <f>MIN((-J47+SQRT(J47^2-4*I47*K47))/2/I47,2*$P$1*VLOOKUP(E47,Gearing!$B$3:$D$7,3)+B46)</f>
        <v>369.79308755964632</v>
      </c>
      <c r="C48">
        <f t="shared" si="6"/>
        <v>59.072809212600532</v>
      </c>
      <c r="D48">
        <f t="shared" si="7"/>
        <v>3.9831533534979826</v>
      </c>
      <c r="E48">
        <f>MIN(VLOOKUP(C47+0.01,Gearing!$A$2:$F$7,2,TRUE)+1,5)</f>
        <v>2</v>
      </c>
      <c r="F48">
        <f>Misc!$B$4*Misc!$B$5/Misc!$B$2*VLOOKUP(E48,Gearing!$B$2:$F$7,5,FALSE)</f>
        <v>7442.1676363448232</v>
      </c>
      <c r="G48">
        <f t="shared" si="0"/>
        <v>0.22977877169806227</v>
      </c>
      <c r="H48">
        <f t="shared" si="1"/>
        <v>132.14211080127177</v>
      </c>
      <c r="I48">
        <f t="shared" si="3"/>
        <v>0.19223050000000003</v>
      </c>
      <c r="J48">
        <f t="shared" si="4"/>
        <v>6663.4589223668572</v>
      </c>
      <c r="K48">
        <f t="shared" si="5"/>
        <v>-2591784.6548029301</v>
      </c>
      <c r="L48">
        <f t="shared" si="8"/>
        <v>369.79308755964632</v>
      </c>
      <c r="M48">
        <f>2*$P$1*VLOOKUP(E47,Gearing!$B$3:$D$7,3)+B46</f>
        <v>371.15412292407115</v>
      </c>
      <c r="N48">
        <f>2*B47-B46+Misc!$B$6*$P$1^2</f>
        <v>369.68662717351486</v>
      </c>
    </row>
    <row r="49" spans="1:14" x14ac:dyDescent="0.25">
      <c r="A49">
        <f t="shared" si="2"/>
        <v>11.5</v>
      </c>
      <c r="B49">
        <f>MIN((-J48+SQRT(J48^2-4*I48*K48))/2/I48,2*$P$1*VLOOKUP(E48,Gearing!$B$3:$D$7,3)+B47)</f>
        <v>384.68576340509327</v>
      </c>
      <c r="C49">
        <f t="shared" si="6"/>
        <v>60.066923470574125</v>
      </c>
      <c r="D49">
        <f t="shared" si="7"/>
        <v>3.9697607102907568</v>
      </c>
      <c r="E49">
        <f>MIN(VLOOKUP(C48+0.01,Gearing!$A$2:$F$7,2,TRUE)+1,5)</f>
        <v>2</v>
      </c>
      <c r="F49">
        <f>Misc!$B$4*Misc!$B$5/Misc!$B$2*VLOOKUP(E49,Gearing!$B$2:$F$7,5,FALSE)</f>
        <v>7442.1676363448232</v>
      </c>
      <c r="G49">
        <f t="shared" si="0"/>
        <v>0.23903265144375177</v>
      </c>
      <c r="H49">
        <f t="shared" si="1"/>
        <v>134.36588106338164</v>
      </c>
      <c r="I49">
        <f t="shared" si="3"/>
        <v>0.19223050000000003</v>
      </c>
      <c r="J49">
        <f t="shared" si="4"/>
        <v>6657.8289797637308</v>
      </c>
      <c r="K49">
        <f t="shared" si="5"/>
        <v>-2692706.9985454218</v>
      </c>
      <c r="L49">
        <f t="shared" si="8"/>
        <v>384.68576340509327</v>
      </c>
      <c r="M49">
        <f>2*$P$1*VLOOKUP(E48,Gearing!$B$3:$D$7,3)+B47</f>
        <v>385.54807879879303</v>
      </c>
      <c r="N49">
        <f>2*B48-B47+Misc!$B$6*$P$1^2</f>
        <v>384.58012882049962</v>
      </c>
    </row>
    <row r="50" spans="1:14" x14ac:dyDescent="0.25">
      <c r="A50">
        <f t="shared" si="2"/>
        <v>11.75</v>
      </c>
      <c r="B50">
        <f>MIN((-J49+SQRT(J49^2-4*I49*K49))/2/I49,2*$P$1*VLOOKUP(E49,Gearing!$B$3:$D$7,3)+B48)</f>
        <v>399.82654929493339</v>
      </c>
      <c r="C50">
        <f t="shared" si="6"/>
        <v>60.797440000000051</v>
      </c>
      <c r="D50">
        <f t="shared" si="7"/>
        <v>1.8743715251166577</v>
      </c>
      <c r="E50">
        <f>MIN(VLOOKUP(C49+0.01,Gearing!$A$2:$F$7,2,TRUE)+1,5)</f>
        <v>2</v>
      </c>
      <c r="F50">
        <f>Misc!$B$4*Misc!$B$5/Misc!$B$2*VLOOKUP(E50,Gearing!$B$2:$F$7,5,FALSE)</f>
        <v>7442.1676363448232</v>
      </c>
      <c r="G50">
        <f t="shared" si="0"/>
        <v>0.24844069962353194</v>
      </c>
      <c r="H50">
        <f t="shared" si="1"/>
        <v>136.00000000000011</v>
      </c>
      <c r="I50">
        <f t="shared" si="3"/>
        <v>0.19223050000000003</v>
      </c>
      <c r="J50">
        <f t="shared" si="4"/>
        <v>6652.1033267155144</v>
      </c>
      <c r="K50">
        <f t="shared" si="5"/>
        <v>-2795191.5488317879</v>
      </c>
      <c r="L50">
        <f t="shared" si="8"/>
        <v>399.82654929493339</v>
      </c>
      <c r="M50">
        <f>2*$P$1*VLOOKUP(E49,Gearing!$B$3:$D$7,3)+B48</f>
        <v>400.19180755964635</v>
      </c>
      <c r="N50">
        <f>2*B49-B48+Misc!$B$6*$P$1^2</f>
        <v>399.72175175054019</v>
      </c>
    </row>
    <row r="51" spans="1:14" x14ac:dyDescent="0.25">
      <c r="A51">
        <f t="shared" si="2"/>
        <v>12</v>
      </c>
      <c r="B51">
        <f>MIN((-J50+SQRT(J50^2-4*I50*K50))/2/I50,2*$P$1*VLOOKUP(E50,Gearing!$B$3:$D$7,3)+B49)</f>
        <v>415.08448340509329</v>
      </c>
      <c r="C51">
        <f t="shared" si="6"/>
        <v>61.341583495227496</v>
      </c>
      <c r="D51">
        <f t="shared" si="7"/>
        <v>2.4787764367029013</v>
      </c>
      <c r="E51">
        <f>MIN(VLOOKUP(C50+0.01,Gearing!$A$2:$F$7,2,TRUE)+1,5)</f>
        <v>3</v>
      </c>
      <c r="F51">
        <f>Misc!$B$4*Misc!$B$5/Misc!$B$2*VLOOKUP(E51,Gearing!$B$2:$F$7,5,FALSE)</f>
        <v>4937.2429197214451</v>
      </c>
      <c r="G51">
        <f t="shared" si="0"/>
        <v>0.2579215403326407</v>
      </c>
      <c r="H51">
        <f t="shared" si="1"/>
        <v>137.21721433255971</v>
      </c>
      <c r="I51">
        <f t="shared" si="3"/>
        <v>0.19223050000000003</v>
      </c>
      <c r="J51">
        <f t="shared" si="4"/>
        <v>6646.2822850315206</v>
      </c>
      <c r="K51">
        <f t="shared" si="5"/>
        <v>-2896832.5380629771</v>
      </c>
      <c r="L51">
        <f t="shared" si="8"/>
        <v>415.21459712898741</v>
      </c>
      <c r="M51">
        <f>2*$P$1*VLOOKUP(E50,Gearing!$B$3:$D$7,3)+B49</f>
        <v>415.08448340509329</v>
      </c>
      <c r="N51">
        <f>2*B50-B49+Misc!$B$6*$P$1^2</f>
        <v>415.11064768477348</v>
      </c>
    </row>
    <row r="52" spans="1:14" x14ac:dyDescent="0.25">
      <c r="A52">
        <f t="shared" si="2"/>
        <v>12.25</v>
      </c>
      <c r="B52">
        <f>MIN((-J51+SQRT(J51^2-4*I51*K51))/2/I51,2*$P$1*VLOOKUP(E51,Gearing!$B$3:$D$7,3)+B50)</f>
        <v>430.49734104254713</v>
      </c>
      <c r="C52">
        <f t="shared" si="6"/>
        <v>61.960199467601228</v>
      </c>
      <c r="D52">
        <f t="shared" si="7"/>
        <v>2.4701513422869539</v>
      </c>
      <c r="E52">
        <f>MIN(VLOOKUP(C51+0.01,Gearing!$A$2:$F$7,2,TRUE)+1,5)</f>
        <v>3</v>
      </c>
      <c r="F52">
        <f>Misc!$B$4*Misc!$B$5/Misc!$B$2*VLOOKUP(E52,Gearing!$B$2:$F$7,5,FALSE)</f>
        <v>4937.2429197214451</v>
      </c>
      <c r="G52">
        <f t="shared" si="0"/>
        <v>0.26749864605860968</v>
      </c>
      <c r="H52">
        <f t="shared" si="1"/>
        <v>138.60101885200706</v>
      </c>
      <c r="I52">
        <f t="shared" si="3"/>
        <v>0.19223050000000003</v>
      </c>
      <c r="J52">
        <f t="shared" si="4"/>
        <v>6640.4162044255945</v>
      </c>
      <c r="K52">
        <f t="shared" si="5"/>
        <v>-3000303.2830810235</v>
      </c>
      <c r="L52">
        <f t="shared" si="8"/>
        <v>430.49734104254713</v>
      </c>
      <c r="M52">
        <f>2*$P$1*VLOOKUP(E51,Gearing!$B$3:$D$7,3)+B50</f>
        <v>445.64814929493338</v>
      </c>
      <c r="N52">
        <f>2*B51-B50+Misc!$B$6*$P$1^2</f>
        <v>430.48573001525318</v>
      </c>
    </row>
    <row r="53" spans="1:14" x14ac:dyDescent="0.25">
      <c r="A53">
        <f t="shared" si="2"/>
        <v>12.5</v>
      </c>
      <c r="B53">
        <f>MIN((-J52+SQRT(J52^2-4*I52*K52))/2/I52,2*$P$1*VLOOKUP(E52,Gearing!$B$3:$D$7,3)+B51)</f>
        <v>446.06458313889391</v>
      </c>
      <c r="C53">
        <f t="shared" si="6"/>
        <v>62.576652175006529</v>
      </c>
      <c r="D53">
        <f t="shared" si="7"/>
        <v>2.4614703169554559</v>
      </c>
      <c r="E53">
        <f>MIN(VLOOKUP(C52+0.01,Gearing!$A$2:$F$7,2,TRUE)+1,5)</f>
        <v>3</v>
      </c>
      <c r="F53">
        <f>Misc!$B$4*Misc!$B$5/Misc!$B$2*VLOOKUP(E53,Gearing!$B$2:$F$7,5,FALSE)</f>
        <v>4937.2429197214451</v>
      </c>
      <c r="G53">
        <f t="shared" si="0"/>
        <v>0.2771716818398639</v>
      </c>
      <c r="H53">
        <f t="shared" si="1"/>
        <v>139.97998428553714</v>
      </c>
      <c r="I53">
        <f t="shared" si="3"/>
        <v>0.19223050000000003</v>
      </c>
      <c r="J53">
        <f t="shared" si="4"/>
        <v>6634.4905617654413</v>
      </c>
      <c r="K53">
        <f t="shared" si="5"/>
        <v>-3104705.0357908551</v>
      </c>
      <c r="L53">
        <f t="shared" si="8"/>
        <v>446.06458313889391</v>
      </c>
      <c r="M53">
        <f>2*$P$1*VLOOKUP(E52,Gearing!$B$3:$D$7,3)+B51</f>
        <v>460.90608340509328</v>
      </c>
      <c r="N53">
        <f>2*B52-B51+Misc!$B$6*$P$1^2</f>
        <v>446.05351118000095</v>
      </c>
    </row>
    <row r="54" spans="1:14" x14ac:dyDescent="0.25">
      <c r="A54">
        <f t="shared" si="2"/>
        <v>12.75</v>
      </c>
      <c r="B54">
        <f>MIN((-J53+SQRT(J53^2-4*I53*K53))/2/I53,2*$P$1*VLOOKUP(E53,Gearing!$B$3:$D$7,3)+B52)</f>
        <v>461.7856671300504</v>
      </c>
      <c r="C54">
        <f t="shared" si="6"/>
        <v>63.1909277725631</v>
      </c>
      <c r="D54">
        <f t="shared" si="7"/>
        <v>2.4527344634971087</v>
      </c>
      <c r="E54">
        <f>MIN(VLOOKUP(C53+0.01,Gearing!$A$2:$F$7,2,TRUE)+1,5)</f>
        <v>3</v>
      </c>
      <c r="F54">
        <f>Misc!$B$4*Misc!$B$5/Misc!$B$2*VLOOKUP(E54,Gearing!$B$2:$F$7,5,FALSE)</f>
        <v>4937.2429197214451</v>
      </c>
      <c r="G54">
        <f t="shared" si="0"/>
        <v>0.28694031054271207</v>
      </c>
      <c r="H54">
        <f t="shared" si="1"/>
        <v>141.35407966303487</v>
      </c>
      <c r="I54">
        <f t="shared" si="3"/>
        <v>0.19223050000000003</v>
      </c>
      <c r="J54">
        <f t="shared" si="4"/>
        <v>6628.5055643018377</v>
      </c>
      <c r="K54">
        <f t="shared" si="5"/>
        <v>-3210031.4213689668</v>
      </c>
      <c r="L54">
        <f t="shared" si="8"/>
        <v>461.7856671300504</v>
      </c>
      <c r="M54">
        <f>2*$P$1*VLOOKUP(E53,Gearing!$B$3:$D$7,3)+B52</f>
        <v>476.31894104254712</v>
      </c>
      <c r="N54">
        <f>2*B53-B52+Misc!$B$6*$P$1^2</f>
        <v>461.77513773524066</v>
      </c>
    </row>
    <row r="55" spans="1:14" x14ac:dyDescent="0.25">
      <c r="A55">
        <f t="shared" si="2"/>
        <v>13</v>
      </c>
      <c r="B55">
        <f>MIN((-J54+SQRT(J54^2-4*I54*K54))/2/I54,2*$P$1*VLOOKUP(E54,Gearing!$B$3:$D$7,3)+B53)</f>
        <v>477.66004702517546</v>
      </c>
      <c r="C55">
        <f t="shared" si="6"/>
        <v>63.803012691121808</v>
      </c>
      <c r="D55">
        <f t="shared" si="7"/>
        <v>2.4439448849725522</v>
      </c>
      <c r="E55">
        <f>MIN(VLOOKUP(C54+0.01,Gearing!$A$2:$F$7,2,TRUE)+1,5)</f>
        <v>3</v>
      </c>
      <c r="F55">
        <f>Misc!$B$4*Misc!$B$5/Misc!$B$2*VLOOKUP(E55,Gearing!$B$2:$F$7,5,FALSE)</f>
        <v>4937.2429197214451</v>
      </c>
      <c r="G55">
        <f t="shared" si="0"/>
        <v>0.29680419290417431</v>
      </c>
      <c r="H55">
        <f t="shared" si="1"/>
        <v>142.72327463117799</v>
      </c>
      <c r="I55">
        <f t="shared" si="3"/>
        <v>0.19223050000000003</v>
      </c>
      <c r="J55">
        <f t="shared" si="4"/>
        <v>6622.4614206295137</v>
      </c>
      <c r="K55">
        <f t="shared" si="5"/>
        <v>-3316276.028130013</v>
      </c>
      <c r="L55">
        <f t="shared" si="8"/>
        <v>477.66004702517546</v>
      </c>
      <c r="M55">
        <f>2*$P$1*VLOOKUP(E54,Gearing!$B$3:$D$7,3)+B53</f>
        <v>491.8861831388939</v>
      </c>
      <c r="N55">
        <f>2*B54-B53+Misc!$B$6*$P$1^2</f>
        <v>477.65006362120687</v>
      </c>
    </row>
    <row r="56" spans="1:14" x14ac:dyDescent="0.25">
      <c r="A56">
        <f t="shared" si="2"/>
        <v>13.25</v>
      </c>
      <c r="B56">
        <f>MIN((-J55+SQRT(J55^2-4*I55*K55))/2/I55,2*$P$1*VLOOKUP(E55,Gearing!$B$3:$D$7,3)+B54)</f>
        <v>493.6871734756113</v>
      </c>
      <c r="C56">
        <f t="shared" si="6"/>
        <v>64.412893637332786</v>
      </c>
      <c r="D56">
        <f t="shared" si="7"/>
        <v>2.4351026847152752</v>
      </c>
      <c r="E56">
        <f>MIN(VLOOKUP(C55+0.01,Gearing!$A$2:$F$7,2,TRUE)+1,5)</f>
        <v>3</v>
      </c>
      <c r="F56">
        <f>Misc!$B$4*Misc!$B$5/Misc!$B$2*VLOOKUP(E56,Gearing!$B$2:$F$7,5,FALSE)</f>
        <v>4937.2429197214451</v>
      </c>
      <c r="G56">
        <f t="shared" si="0"/>
        <v>0.30676298757482012</v>
      </c>
      <c r="H56">
        <f t="shared" si="1"/>
        <v>144.08753945358981</v>
      </c>
      <c r="I56">
        <f t="shared" si="3"/>
        <v>0.19223050000000003</v>
      </c>
      <c r="J56">
        <f t="shared" si="4"/>
        <v>6616.358340660654</v>
      </c>
      <c r="K56">
        <f t="shared" si="5"/>
        <v>-3423432.4084091443</v>
      </c>
      <c r="L56">
        <f t="shared" si="8"/>
        <v>493.6871734756113</v>
      </c>
      <c r="M56">
        <f>2*$P$1*VLOOKUP(E55,Gearing!$B$3:$D$7,3)+B54</f>
        <v>507.60726713005039</v>
      </c>
      <c r="N56">
        <f>2*B55-B54+Misc!$B$6*$P$1^2</f>
        <v>493.6777394203005</v>
      </c>
    </row>
    <row r="57" spans="1:14" x14ac:dyDescent="0.25">
      <c r="A57">
        <f t="shared" si="2"/>
        <v>13.5</v>
      </c>
      <c r="B57">
        <f>MIN((-J56+SQRT(J56^2-4*I56*K56))/2/I56,2*$P$1*VLOOKUP(E56,Gearing!$B$3:$D$7,3)+B55)</f>
        <v>509.86649384384185</v>
      </c>
      <c r="C57">
        <f t="shared" si="6"/>
        <v>65.020557593689091</v>
      </c>
      <c r="D57">
        <f t="shared" si="7"/>
        <v>2.4262089661351638</v>
      </c>
      <c r="E57">
        <f>MIN(VLOOKUP(C56+0.01,Gearing!$A$2:$F$7,2,TRUE)+1,5)</f>
        <v>3</v>
      </c>
      <c r="F57">
        <f>Misc!$B$4*Misc!$B$5/Misc!$B$2*VLOOKUP(E57,Gearing!$B$2:$F$7,5,FALSE)</f>
        <v>4937.2429197214451</v>
      </c>
      <c r="G57">
        <f t="shared" si="0"/>
        <v>0.31681635116161733</v>
      </c>
      <c r="H57">
        <f t="shared" si="1"/>
        <v>145.44684501093658</v>
      </c>
      <c r="I57">
        <f t="shared" si="3"/>
        <v>0.19223050000000003</v>
      </c>
      <c r="J57">
        <f t="shared" si="4"/>
        <v>6610.196535598393</v>
      </c>
      <c r="K57">
        <f t="shared" si="5"/>
        <v>-3531494.0794438682</v>
      </c>
      <c r="L57">
        <f t="shared" si="8"/>
        <v>509.86649384384185</v>
      </c>
      <c r="M57">
        <f>2*$P$1*VLOOKUP(E56,Gearing!$B$3:$D$7,3)+B55</f>
        <v>523.48164702517545</v>
      </c>
      <c r="N57">
        <f>2*B56-B55+Misc!$B$6*$P$1^2</f>
        <v>509.85761242604713</v>
      </c>
    </row>
    <row r="58" spans="1:14" x14ac:dyDescent="0.25">
      <c r="A58">
        <f t="shared" si="2"/>
        <v>13.75</v>
      </c>
      <c r="B58">
        <f>MIN((-J57+SQRT(J57^2-4*I57*K57))/2/I57,2*$P$1*VLOOKUP(E57,Gearing!$B$3:$D$7,3)+B56)</f>
        <v>526.19745227245585</v>
      </c>
      <c r="C58">
        <f t="shared" si="6"/>
        <v>65.625991818502484</v>
      </c>
      <c r="D58">
        <f t="shared" si="7"/>
        <v>2.4172648323719841</v>
      </c>
      <c r="E58">
        <f>MIN(VLOOKUP(C57+0.01,Gearing!$A$2:$F$7,2,TRUE)+1,5)</f>
        <v>3</v>
      </c>
      <c r="F58">
        <f>Misc!$B$4*Misc!$B$5/Misc!$B$2*VLOOKUP(E58,Gearing!$B$2:$F$7,5,FALSE)</f>
        <v>4937.2429197214451</v>
      </c>
      <c r="G58">
        <f t="shared" si="0"/>
        <v>0.32696393827078352</v>
      </c>
      <c r="H58">
        <f t="shared" si="1"/>
        <v>146.8011628008735</v>
      </c>
      <c r="I58">
        <f t="shared" si="3"/>
        <v>0.19223050000000003</v>
      </c>
      <c r="J58">
        <f t="shared" si="4"/>
        <v>6603.9762179103027</v>
      </c>
      <c r="K58">
        <f t="shared" si="5"/>
        <v>-3640454.524255163</v>
      </c>
      <c r="L58">
        <f t="shared" si="8"/>
        <v>526.19745227245585</v>
      </c>
      <c r="M58">
        <f>2*$P$1*VLOOKUP(E57,Gearing!$B$3:$D$7,3)+B56</f>
        <v>539.50877347561129</v>
      </c>
      <c r="N58">
        <f>2*B57-B56+Misc!$B$6*$P$1^2</f>
        <v>526.18912671207238</v>
      </c>
    </row>
    <row r="59" spans="1:14" x14ac:dyDescent="0.25">
      <c r="A59">
        <f t="shared" si="2"/>
        <v>14</v>
      </c>
      <c r="B59">
        <f>MIN((-J58+SQRT(J58^2-4*I58*K58))/2/I58,2*$P$1*VLOOKUP(E58,Gearing!$B$3:$D$7,3)+B57)</f>
        <v>542.67948975309309</v>
      </c>
      <c r="C59">
        <f t="shared" si="6"/>
        <v>66.22918384579998</v>
      </c>
      <c r="D59">
        <f t="shared" si="7"/>
        <v>2.4082713860079821</v>
      </c>
      <c r="E59">
        <f>MIN(VLOOKUP(C58+0.01,Gearing!$A$2:$F$7,2,TRUE)+1,5)</f>
        <v>3</v>
      </c>
      <c r="F59">
        <f>Misc!$B$4*Misc!$B$5/Misc!$B$2*VLOOKUP(E59,Gearing!$B$2:$F$7,5,FALSE)</f>
        <v>4937.2429197214451</v>
      </c>
      <c r="G59">
        <f t="shared" si="0"/>
        <v>0.3372054015506275</v>
      </c>
      <c r="H59">
        <f t="shared" si="1"/>
        <v>148.15046493781313</v>
      </c>
      <c r="I59">
        <f t="shared" si="3"/>
        <v>0.19223050000000003</v>
      </c>
      <c r="J59">
        <f t="shared" si="4"/>
        <v>6597.6976013018793</v>
      </c>
      <c r="K59">
        <f t="shared" si="5"/>
        <v>-3750307.1925275177</v>
      </c>
      <c r="L59">
        <f t="shared" si="8"/>
        <v>542.67948975309309</v>
      </c>
      <c r="M59">
        <f>2*$P$1*VLOOKUP(E58,Gearing!$B$3:$D$7,3)+B57</f>
        <v>555.6880938438419</v>
      </c>
      <c r="N59">
        <f>2*B58-B57+Misc!$B$6*$P$1^2</f>
        <v>542.67172320106977</v>
      </c>
    </row>
    <row r="60" spans="1:14" x14ac:dyDescent="0.25">
      <c r="A60">
        <f t="shared" si="2"/>
        <v>14.25</v>
      </c>
      <c r="B60">
        <f>MIN((-J59+SQRT(J59^2-4*I59*K59))/2/I59,2*$P$1*VLOOKUP(E59,Gearing!$B$3:$D$7,3)+B58)</f>
        <v>559.31204419535584</v>
      </c>
      <c r="C60">
        <f t="shared" si="6"/>
        <v>66.830121485166728</v>
      </c>
      <c r="D60">
        <f t="shared" si="7"/>
        <v>2.3992297289260023</v>
      </c>
      <c r="E60">
        <f>MIN(VLOOKUP(C59+0.01,Gearing!$A$2:$F$7,2,TRUE)+1,5)</f>
        <v>3</v>
      </c>
      <c r="F60">
        <f>Misc!$B$4*Misc!$B$5/Misc!$B$2*VLOOKUP(E60,Gearing!$B$2:$F$7,5,FALSE)</f>
        <v>4937.2429197214451</v>
      </c>
      <c r="G60">
        <f t="shared" si="0"/>
        <v>0.34754039173436868</v>
      </c>
      <c r="H60">
        <f t="shared" si="1"/>
        <v>149.49472415257412</v>
      </c>
      <c r="I60">
        <f t="shared" si="3"/>
        <v>0.19223050000000003</v>
      </c>
      <c r="J60">
        <f t="shared" si="4"/>
        <v>6591.360900690036</v>
      </c>
      <c r="K60">
        <f t="shared" si="5"/>
        <v>-3861045.5014876984</v>
      </c>
      <c r="L60">
        <f t="shared" si="8"/>
        <v>559.31204419535584</v>
      </c>
      <c r="M60">
        <f>2*$P$1*VLOOKUP(E59,Gearing!$B$3:$D$7,3)+B58</f>
        <v>572.01905227245584</v>
      </c>
      <c r="N60">
        <f>2*B59-B58+Misc!$B$6*$P$1^2</f>
        <v>559.30483973373032</v>
      </c>
    </row>
    <row r="61" spans="1:14" x14ac:dyDescent="0.25">
      <c r="A61">
        <f t="shared" si="2"/>
        <v>14.5</v>
      </c>
      <c r="B61">
        <f>MIN((-J60+SQRT(J60^2-4*I60*K60))/2/I60,2*$P$1*VLOOKUP(E60,Gearing!$B$3:$D$7,3)+B59)</f>
        <v>576.09455049567646</v>
      </c>
      <c r="C61">
        <f t="shared" si="6"/>
        <v>67.428792821524212</v>
      </c>
      <c r="D61">
        <f t="shared" si="7"/>
        <v>2.3901409619338665</v>
      </c>
      <c r="E61">
        <f>MIN(VLOOKUP(C60+0.01,Gearing!$A$2:$F$7,2,TRUE)+1,5)</f>
        <v>3</v>
      </c>
      <c r="F61">
        <f>Misc!$B$4*Misc!$B$5/Misc!$B$2*VLOOKUP(E61,Gearing!$B$2:$F$7,5,FALSE)</f>
        <v>4937.2429197214451</v>
      </c>
      <c r="G61">
        <f t="shared" si="0"/>
        <v>0.35796855768292946</v>
      </c>
      <c r="H61">
        <f t="shared" si="1"/>
        <v>150.83391379188487</v>
      </c>
      <c r="I61">
        <f t="shared" si="3"/>
        <v>0.19223050000000003</v>
      </c>
      <c r="J61">
        <f t="shared" si="4"/>
        <v>6584.9663321766093</v>
      </c>
      <c r="K61">
        <f t="shared" si="5"/>
        <v>-3972662.8367821476</v>
      </c>
      <c r="L61">
        <f t="shared" si="8"/>
        <v>576.09455049567646</v>
      </c>
      <c r="M61">
        <f>2*$P$1*VLOOKUP(E60,Gearing!$B$3:$D$7,3)+B59</f>
        <v>588.50108975309308</v>
      </c>
      <c r="N61">
        <f>2*B60-B59+Misc!$B$6*$P$1^2</f>
        <v>576.08791113761856</v>
      </c>
    </row>
    <row r="62" spans="1:14" x14ac:dyDescent="0.25">
      <c r="A62">
        <f t="shared" si="2"/>
        <v>14.75</v>
      </c>
      <c r="B62">
        <f>MIN((-J61+SQRT(J61^2-4*I61*K61))/2/I61,2*$P$1*VLOOKUP(E61,Gearing!$B$3:$D$7,3)+B60)</f>
        <v>593.02644060611794</v>
      </c>
      <c r="C62">
        <f t="shared" si="6"/>
        <v>68.025186214837959</v>
      </c>
      <c r="D62">
        <f t="shared" si="7"/>
        <v>2.3810061845761084</v>
      </c>
      <c r="E62">
        <f>MIN(VLOOKUP(C61+0.01,Gearing!$A$2:$F$7,2,TRUE)+1,5)</f>
        <v>3</v>
      </c>
      <c r="F62">
        <f>Misc!$B$4*Misc!$B$5/Misc!$B$2*VLOOKUP(E62,Gearing!$B$2:$F$7,5,FALSE)</f>
        <v>4937.2429197214451</v>
      </c>
      <c r="G62">
        <f t="shared" si="0"/>
        <v>0.36848954642768605</v>
      </c>
      <c r="H62">
        <f t="shared" si="1"/>
        <v>152.16800781772986</v>
      </c>
      <c r="I62">
        <f t="shared" si="3"/>
        <v>0.19223050000000003</v>
      </c>
      <c r="J62">
        <f t="shared" si="4"/>
        <v>6578.5141130218817</v>
      </c>
      <c r="K62">
        <f t="shared" si="5"/>
        <v>-4085152.5533526368</v>
      </c>
      <c r="L62">
        <f t="shared" si="8"/>
        <v>593.02644060611794</v>
      </c>
      <c r="M62">
        <f>2*$P$1*VLOOKUP(E61,Gearing!$B$3:$D$7,3)+B60</f>
        <v>605.13364419535583</v>
      </c>
      <c r="N62">
        <f>2*B61-B60+Misc!$B$6*$P$1^2</f>
        <v>593.02036929599706</v>
      </c>
    </row>
    <row r="63" spans="1:14" x14ac:dyDescent="0.25">
      <c r="A63">
        <f t="shared" si="2"/>
        <v>15</v>
      </c>
      <c r="B63">
        <f>MIN((-J62+SQRT(J62^2-4*I62*K62))/2/I62,2*$P$1*VLOOKUP(E62,Gearing!$B$3:$D$7,3)+B61)</f>
        <v>610.10714360309544</v>
      </c>
      <c r="C63">
        <f t="shared" si="6"/>
        <v>68.619290299788872</v>
      </c>
      <c r="D63">
        <f t="shared" si="7"/>
        <v>2.3718264950312005</v>
      </c>
      <c r="E63">
        <f>MIN(VLOOKUP(C62+0.01,Gearing!$A$2:$F$7,2,TRUE)+1,5)</f>
        <v>3</v>
      </c>
      <c r="F63">
        <f>Misc!$B$4*Misc!$B$5/Misc!$B$2*VLOOKUP(E63,Gearing!$B$2:$F$7,5,FALSE)</f>
        <v>4937.2429197214451</v>
      </c>
      <c r="G63">
        <f t="shared" si="0"/>
        <v>0.3791030032131697</v>
      </c>
      <c r="H63">
        <f t="shared" si="1"/>
        <v>153.49698080661435</v>
      </c>
      <c r="I63">
        <f t="shared" si="3"/>
        <v>0.19223050000000003</v>
      </c>
      <c r="J63">
        <f t="shared" si="4"/>
        <v>6572.0044616181312</v>
      </c>
      <c r="K63">
        <f t="shared" si="5"/>
        <v>-4198507.9763100892</v>
      </c>
      <c r="L63">
        <f t="shared" si="8"/>
        <v>610.10714360309544</v>
      </c>
      <c r="M63">
        <f>2*$P$1*VLOOKUP(E62,Gearing!$B$3:$D$7,3)+B61</f>
        <v>621.91615049567645</v>
      </c>
      <c r="N63">
        <f>2*B62-B61+Misc!$B$6*$P$1^2</f>
        <v>610.10164321655941</v>
      </c>
    </row>
    <row r="64" spans="1:14" x14ac:dyDescent="0.25">
      <c r="A64">
        <f t="shared" si="2"/>
        <v>15.25</v>
      </c>
      <c r="B64">
        <f>MIN((-J63+SQRT(J63^2-4*I63*K63))/2/I63,2*$P$1*VLOOKUP(E63,Gearing!$B$3:$D$7,3)+B62)</f>
        <v>627.33608575601238</v>
      </c>
      <c r="C64">
        <f t="shared" si="6"/>
        <v>69.211093985372599</v>
      </c>
      <c r="D64">
        <f t="shared" si="7"/>
        <v>2.3626029896386171</v>
      </c>
      <c r="E64">
        <f>MIN(VLOOKUP(C63+0.01,Gearing!$A$2:$F$7,2,TRUE)+1,5)</f>
        <v>3</v>
      </c>
      <c r="F64">
        <f>Misc!$B$4*Misc!$B$5/Misc!$B$2*VLOOKUP(E64,Gearing!$B$2:$F$7,5,FALSE)</f>
        <v>4937.2429197214451</v>
      </c>
      <c r="G64">
        <f t="shared" si="0"/>
        <v>0.38980857153971582</v>
      </c>
      <c r="H64">
        <f t="shared" si="1"/>
        <v>154.82080794866812</v>
      </c>
      <c r="I64">
        <f t="shared" si="3"/>
        <v>0.19223050000000003</v>
      </c>
      <c r="J64">
        <f t="shared" si="4"/>
        <v>6565.4375974632103</v>
      </c>
      <c r="K64">
        <f t="shared" si="5"/>
        <v>-4312722.4018064495</v>
      </c>
      <c r="L64">
        <f t="shared" si="8"/>
        <v>627.33608575601238</v>
      </c>
      <c r="M64">
        <f>2*$P$1*VLOOKUP(E63,Gearing!$B$3:$D$7,3)+B62</f>
        <v>638.84804060611793</v>
      </c>
      <c r="N64">
        <f>2*B63-B62+Misc!$B$6*$P$1^2</f>
        <v>627.33115910007291</v>
      </c>
    </row>
    <row r="65" spans="1:14" x14ac:dyDescent="0.25">
      <c r="A65">
        <f t="shared" si="2"/>
        <v>15.5</v>
      </c>
      <c r="B65">
        <f>MIN((-J64+SQRT(J64^2-4*I64*K64))/2/I64,2*$P$1*VLOOKUP(E64,Gearing!$B$3:$D$7,3)+B63)</f>
        <v>644.71269059578174</v>
      </c>
      <c r="C65">
        <f t="shared" si="6"/>
        <v>69.800586454421818</v>
      </c>
      <c r="D65">
        <f t="shared" si="7"/>
        <v>2.3533367627551343</v>
      </c>
      <c r="E65">
        <f>MIN(VLOOKUP(C64+0.01,Gearing!$A$2:$F$7,2,TRUE)+1,5)</f>
        <v>3</v>
      </c>
      <c r="F65">
        <f>Misc!$B$4*Misc!$B$5/Misc!$B$2*VLOOKUP(E65,Gearing!$B$2:$F$7,5,FALSE)</f>
        <v>4937.2429197214451</v>
      </c>
      <c r="G65">
        <f t="shared" si="0"/>
        <v>0.40060589320604029</v>
      </c>
      <c r="H65">
        <f t="shared" si="1"/>
        <v>156.13946504657707</v>
      </c>
      <c r="I65">
        <f t="shared" si="3"/>
        <v>0.19223050000000003</v>
      </c>
      <c r="J65">
        <f t="shared" si="4"/>
        <v>6558.8137411341577</v>
      </c>
      <c r="K65">
        <f t="shared" si="5"/>
        <v>-4427789.0979041606</v>
      </c>
      <c r="L65">
        <f t="shared" si="8"/>
        <v>644.71269059578174</v>
      </c>
      <c r="M65">
        <f>2*$P$1*VLOOKUP(E64,Gearing!$B$3:$D$7,3)+B63</f>
        <v>655.92874360309543</v>
      </c>
      <c r="N65">
        <f>2*B64-B63+Misc!$B$6*$P$1^2</f>
        <v>644.7083404089293</v>
      </c>
    </row>
    <row r="66" spans="1:14" x14ac:dyDescent="0.25">
      <c r="A66">
        <f t="shared" si="2"/>
        <v>15.75</v>
      </c>
      <c r="B66">
        <f>MIN((-J65+SQRT(J65^2-4*I65*K65))/2/I65,2*$P$1*VLOOKUP(E65,Gearing!$B$3:$D$7,3)+B64)</f>
        <v>662.23637898322329</v>
      </c>
      <c r="C66">
        <f t="shared" si="6"/>
        <v>70.38775716309874</v>
      </c>
      <c r="D66">
        <f t="shared" si="7"/>
        <v>2.3440289066602418</v>
      </c>
      <c r="E66">
        <f>MIN(VLOOKUP(C65+0.01,Gearing!$A$2:$F$7,2,TRUE)+1,5)</f>
        <v>3</v>
      </c>
      <c r="F66">
        <f>Misc!$B$4*Misc!$B$5/Misc!$B$2*VLOOKUP(E66,Gearing!$B$2:$F$7,5,FALSE)</f>
        <v>4937.2429197214451</v>
      </c>
      <c r="G66">
        <f t="shared" si="0"/>
        <v>0.41149460835174034</v>
      </c>
      <c r="H66">
        <f t="shared" si="1"/>
        <v>157.45292851444779</v>
      </c>
      <c r="I66">
        <f t="shared" si="3"/>
        <v>0.19223050000000003</v>
      </c>
      <c r="J66">
        <f t="shared" si="4"/>
        <v>6552.1331142608551</v>
      </c>
      <c r="K66">
        <f t="shared" si="5"/>
        <v>-4543701.3054432105</v>
      </c>
      <c r="L66">
        <f t="shared" si="8"/>
        <v>662.23637898322329</v>
      </c>
      <c r="M66">
        <f>2*$P$1*VLOOKUP(E65,Gearing!$B$3:$D$7,3)+B64</f>
        <v>673.15768575601237</v>
      </c>
      <c r="N66">
        <f>2*B65-B64+Misc!$B$6*$P$1^2</f>
        <v>662.23260793555107</v>
      </c>
    </row>
    <row r="67" spans="1:14" x14ac:dyDescent="0.25">
      <c r="A67">
        <f t="shared" si="2"/>
        <v>16</v>
      </c>
      <c r="B67">
        <f>MIN((-J66+SQRT(J66^2-4*I66*K66))/2/I66,2*$P$1*VLOOKUP(E66,Gearing!$B$3:$D$7,3)+B65)</f>
        <v>679.90656917733111</v>
      </c>
      <c r="C67">
        <f t="shared" si="6"/>
        <v>70.97259584031417</v>
      </c>
      <c r="D67">
        <f t="shared" si="7"/>
        <v>2.3346805110631976</v>
      </c>
      <c r="E67">
        <f>MIN(VLOOKUP(C66+0.01,Gearing!$A$2:$F$7,2,TRUE)+1,5)</f>
        <v>3</v>
      </c>
      <c r="F67">
        <f>Misc!$B$4*Misc!$B$5/Misc!$B$2*VLOOKUP(E67,Gearing!$B$2:$F$7,5,FALSE)</f>
        <v>4937.2429197214451</v>
      </c>
      <c r="G67">
        <f t="shared" ref="G67:G130" si="9">CONVERT(B67,$B$1,$G$1)</f>
        <v>0.42247435549971363</v>
      </c>
      <c r="H67">
        <f t="shared" ref="H67:H130" si="10">CONVERT(C67,$C$1,$H$1)</f>
        <v>158.76117537650808</v>
      </c>
      <c r="I67">
        <f t="shared" si="3"/>
        <v>0.19223050000000003</v>
      </c>
      <c r="J67">
        <f t="shared" si="4"/>
        <v>6545.395939499731</v>
      </c>
      <c r="K67">
        <f t="shared" si="5"/>
        <v>-4660452.2389056534</v>
      </c>
      <c r="L67">
        <f t="shared" si="8"/>
        <v>679.90656917733111</v>
      </c>
      <c r="M67">
        <f>2*$P$1*VLOOKUP(E66,Gearing!$B$3:$D$7,3)+B65</f>
        <v>690.53429059578173</v>
      </c>
      <c r="N67">
        <f>2*B66-B65+Misc!$B$6*$P$1^2</f>
        <v>679.90337987066482</v>
      </c>
    </row>
    <row r="68" spans="1:14" x14ac:dyDescent="0.25">
      <c r="A68">
        <f t="shared" ref="A68:A131" si="11">A67+$P$1</f>
        <v>16.25</v>
      </c>
      <c r="B68">
        <f>MIN((-J67+SQRT(J67^2-4*I67*K67))/2/I67,2*$P$1*VLOOKUP(E67,Gearing!$B$3:$D$7,3)+B66)</f>
        <v>697.72267690338037</v>
      </c>
      <c r="C68">
        <f t="shared" si="6"/>
        <v>71.555092487093816</v>
      </c>
      <c r="D68">
        <f t="shared" si="7"/>
        <v>2.3252926631739683</v>
      </c>
      <c r="E68">
        <f>MIN(VLOOKUP(C67+0.01,Gearing!$A$2:$F$7,2,TRUE)+1,5)</f>
        <v>3</v>
      </c>
      <c r="F68">
        <f>Misc!$B$4*Misc!$B$5/Misc!$B$2*VLOOKUP(E68,Gearing!$B$2:$F$7,5,FALSE)</f>
        <v>4937.2429197214451</v>
      </c>
      <c r="G68">
        <f t="shared" si="9"/>
        <v>0.4335447715984776</v>
      </c>
      <c r="H68">
        <f t="shared" si="10"/>
        <v>160.06418326568945</v>
      </c>
      <c r="I68">
        <f t="shared" ref="I68:I131" si="12">$P$3</f>
        <v>0.19223050000000003</v>
      </c>
      <c r="J68">
        <f t="shared" ref="J68:J131" si="13">(4*$P$2-2*$P$3*B67)</f>
        <v>6538.6024405075141</v>
      </c>
      <c r="K68">
        <f t="shared" ref="K68:K131" si="14">4*$P$2*(B67-2*B68)+$P$3*B67*B67-4*F68*$P$1*$P$1</f>
        <v>-4778035.08727712</v>
      </c>
      <c r="L68">
        <f t="shared" si="8"/>
        <v>697.72267690338037</v>
      </c>
      <c r="M68">
        <f>2*$P$1*VLOOKUP(E67,Gearing!$B$3:$D$7,3)+B66</f>
        <v>708.05797898322328</v>
      </c>
      <c r="N68">
        <f>2*B67-B66+Misc!$B$6*$P$1^2</f>
        <v>697.7200718714389</v>
      </c>
    </row>
    <row r="69" spans="1:14" x14ac:dyDescent="0.25">
      <c r="A69">
        <f t="shared" si="11"/>
        <v>16.5</v>
      </c>
      <c r="B69">
        <f>MIN((-J68+SQRT(J68^2-4*I68*K68))/2/I68,2*$P$1*VLOOKUP(E68,Gearing!$B$3:$D$7,3)+B67)</f>
        <v>715.68411542087802</v>
      </c>
      <c r="C69">
        <f t="shared" ref="C69:C132" si="15">(B70-B68)/2/$P$1</f>
        <v>72.135237375886391</v>
      </c>
      <c r="D69">
        <f t="shared" ref="D69:D132" si="16">(B70-2*B69+B68)/$P$1^2</f>
        <v>2.315866447166627</v>
      </c>
      <c r="E69">
        <f>MIN(VLOOKUP(C68+0.01,Gearing!$A$2:$F$7,2,TRUE)+1,5)</f>
        <v>3</v>
      </c>
      <c r="F69">
        <f>Misc!$B$4*Misc!$B$5/Misc!$B$2*VLOOKUP(E69,Gearing!$B$2:$F$7,5,FALSE)</f>
        <v>4937.2429197214451</v>
      </c>
      <c r="G69">
        <f t="shared" si="9"/>
        <v>0.44470549206439269</v>
      </c>
      <c r="H69">
        <f t="shared" si="10"/>
        <v>161.36193042207944</v>
      </c>
      <c r="I69">
        <f t="shared" si="12"/>
        <v>0.19223050000000003</v>
      </c>
      <c r="J69">
        <f t="shared" si="13"/>
        <v>6531.7528419150494</v>
      </c>
      <c r="K69">
        <f t="shared" si="14"/>
        <v>-4896443.0149055067</v>
      </c>
      <c r="L69">
        <f t="shared" si="8"/>
        <v>715.68411542087802</v>
      </c>
      <c r="M69">
        <f>2*$P$1*VLOOKUP(E68,Gearing!$B$3:$D$7,3)+B67</f>
        <v>725.7281691773311</v>
      </c>
      <c r="N69">
        <f>2*B68-B67+Misc!$B$6*$P$1^2</f>
        <v>715.68209712942962</v>
      </c>
    </row>
    <row r="70" spans="1:14" x14ac:dyDescent="0.25">
      <c r="A70">
        <f t="shared" si="11"/>
        <v>16.75</v>
      </c>
      <c r="B70">
        <f>MIN((-J69+SQRT(J69^2-4*I69*K69))/2/I69,2*$P$1*VLOOKUP(E69,Gearing!$B$3:$D$7,3)+B68)</f>
        <v>733.79029559132357</v>
      </c>
      <c r="C70">
        <f t="shared" si="15"/>
        <v>72.713021049821009</v>
      </c>
      <c r="D70">
        <f t="shared" si="16"/>
        <v>2.3064029443103209</v>
      </c>
      <c r="E70">
        <f>MIN(VLOOKUP(C69+0.01,Gearing!$A$2:$F$7,2,TRUE)+1,5)</f>
        <v>3</v>
      </c>
      <c r="F70">
        <f>Misc!$B$4*Misc!$B$5/Misc!$B$2*VLOOKUP(E70,Gearing!$B$2:$F$7,5,FALSE)</f>
        <v>4937.2429197214451</v>
      </c>
      <c r="G70">
        <f t="shared" si="9"/>
        <v>0.45595615082376639</v>
      </c>
      <c r="H70">
        <f t="shared" si="10"/>
        <v>162.65439569126031</v>
      </c>
      <c r="I70">
        <f t="shared" si="12"/>
        <v>0.19223050000000003</v>
      </c>
      <c r="J70">
        <f t="shared" si="13"/>
        <v>6524.8473693011738</v>
      </c>
      <c r="K70">
        <f t="shared" si="14"/>
        <v>-5015669.1623562519</v>
      </c>
      <c r="L70">
        <f t="shared" ref="L70:L133" si="17">(-J69+SQRT(J69^2-4*I69*K69))/2/I69</f>
        <v>733.79029559132357</v>
      </c>
      <c r="M70">
        <f>2*$P$1*VLOOKUP(E69,Gearing!$B$3:$D$7,3)+B68</f>
        <v>743.54427690338036</v>
      </c>
      <c r="N70">
        <f>2*B69-B68+Misc!$B$6*$P$1^2</f>
        <v>733.78886643837563</v>
      </c>
    </row>
    <row r="71" spans="1:14" x14ac:dyDescent="0.25">
      <c r="A71">
        <f t="shared" si="11"/>
        <v>17</v>
      </c>
      <c r="B71">
        <f>MIN((-J70+SQRT(J70^2-4*I70*K70))/2/I70,2*$P$1*VLOOKUP(E70,Gearing!$B$3:$D$7,3)+B69)</f>
        <v>752.04062594578852</v>
      </c>
      <c r="C71">
        <f t="shared" si="15"/>
        <v>73.288434321909108</v>
      </c>
      <c r="D71">
        <f t="shared" si="16"/>
        <v>2.2969032323944703</v>
      </c>
      <c r="E71">
        <f>MIN(VLOOKUP(C70+0.01,Gearing!$A$2:$F$7,2,TRUE)+1,5)</f>
        <v>3</v>
      </c>
      <c r="F71">
        <f>Misc!$B$4*Misc!$B$5/Misc!$B$2*VLOOKUP(E71,Gearing!$B$2:$F$7,5,FALSE)</f>
        <v>4937.2429197214451</v>
      </c>
      <c r="G71">
        <f t="shared" si="9"/>
        <v>0.4672963803548455</v>
      </c>
      <c r="H71">
        <f t="shared" si="10"/>
        <v>163.94155852252396</v>
      </c>
      <c r="I71">
        <f t="shared" si="12"/>
        <v>0.19223050000000003</v>
      </c>
      <c r="J71">
        <f t="shared" si="13"/>
        <v>6517.8862491666641</v>
      </c>
      <c r="K71">
        <f t="shared" si="14"/>
        <v>-5135706.6472644685</v>
      </c>
      <c r="L71">
        <f t="shared" si="17"/>
        <v>752.04062594578852</v>
      </c>
      <c r="M71">
        <f>2*$P$1*VLOOKUP(E70,Gearing!$B$3:$D$7,3)+B69</f>
        <v>761.505715420878</v>
      </c>
      <c r="N71">
        <f>2*B70-B69+Misc!$B$6*$P$1^2</f>
        <v>752.0397882617691</v>
      </c>
    </row>
    <row r="72" spans="1:14" x14ac:dyDescent="0.25">
      <c r="A72">
        <f t="shared" si="11"/>
        <v>17.25</v>
      </c>
      <c r="B72">
        <f>MIN((-J71+SQRT(J71^2-4*I71*K71))/2/I71,2*$P$1*VLOOKUP(E71,Gearing!$B$3:$D$7,3)+B70)</f>
        <v>770.43451275227812</v>
      </c>
      <c r="C72">
        <f t="shared" si="15"/>
        <v>73.861468274195886</v>
      </c>
      <c r="D72">
        <f t="shared" si="16"/>
        <v>2.2873683858997538</v>
      </c>
      <c r="E72">
        <f>MIN(VLOOKUP(C71+0.01,Gearing!$A$2:$F$7,2,TRUE)+1,5)</f>
        <v>3</v>
      </c>
      <c r="F72">
        <f>Misc!$B$4*Misc!$B$5/Misc!$B$2*VLOOKUP(E72,Gearing!$B$2:$F$7,5,FALSE)</f>
        <v>4937.2429197214451</v>
      </c>
      <c r="G72">
        <f t="shared" si="9"/>
        <v>0.47872581172967255</v>
      </c>
      <c r="H72">
        <f t="shared" si="10"/>
        <v>165.22339896697363</v>
      </c>
      <c r="I72">
        <f t="shared" si="12"/>
        <v>0.19223050000000003</v>
      </c>
      <c r="J72">
        <f t="shared" si="13"/>
        <v>6510.8697089082561</v>
      </c>
      <c r="K72">
        <f t="shared" si="14"/>
        <v>-5256548.5651832893</v>
      </c>
      <c r="L72">
        <f t="shared" si="17"/>
        <v>770.43451275227812</v>
      </c>
      <c r="M72">
        <f>2*$P$1*VLOOKUP(E71,Gearing!$B$3:$D$7,3)+B70</f>
        <v>779.61189559132356</v>
      </c>
      <c r="N72">
        <f>2*B71-B70+Misc!$B$6*$P$1^2</f>
        <v>770.43426880025345</v>
      </c>
    </row>
    <row r="73" spans="1:14" x14ac:dyDescent="0.25">
      <c r="A73">
        <f t="shared" si="11"/>
        <v>17.5</v>
      </c>
      <c r="B73">
        <f>MIN((-J72+SQRT(J72^2-4*I72*K72))/2/I72,2*$P$1*VLOOKUP(E72,Gearing!$B$3:$D$7,3)+B71)</f>
        <v>788.97136008288646</v>
      </c>
      <c r="C73">
        <f t="shared" si="15"/>
        <v>74.432114256847399</v>
      </c>
      <c r="D73">
        <f t="shared" si="16"/>
        <v>2.2777994753123494</v>
      </c>
      <c r="E73">
        <f>MIN(VLOOKUP(C72+0.01,Gearing!$A$2:$F$7,2,TRUE)+1,5)</f>
        <v>3</v>
      </c>
      <c r="F73">
        <f>Misc!$B$4*Misc!$B$5/Misc!$B$2*VLOOKUP(E73,Gearing!$B$2:$F$7,5,FALSE)</f>
        <v>4937.2429197214451</v>
      </c>
      <c r="G73">
        <f t="shared" si="9"/>
        <v>0.49024407465581404</v>
      </c>
      <c r="H73">
        <f t="shared" si="10"/>
        <v>166.49989767548183</v>
      </c>
      <c r="I73">
        <f t="shared" si="12"/>
        <v>0.19223050000000003</v>
      </c>
      <c r="J73">
        <f t="shared" si="13"/>
        <v>6503.7979767927463</v>
      </c>
      <c r="K73">
        <f t="shared" si="14"/>
        <v>-5378187.9904287346</v>
      </c>
      <c r="L73">
        <f t="shared" si="17"/>
        <v>788.97136008288646</v>
      </c>
      <c r="M73">
        <f>2*$P$1*VLOOKUP(E72,Gearing!$B$3:$D$7,3)+B71</f>
        <v>797.86222594578851</v>
      </c>
      <c r="N73">
        <f>2*B72-B71+Misc!$B$6*$P$1^2</f>
        <v>788.97171205876771</v>
      </c>
    </row>
    <row r="74" spans="1:14" x14ac:dyDescent="0.25">
      <c r="A74">
        <f t="shared" si="11"/>
        <v>17.75</v>
      </c>
      <c r="B74">
        <f>MIN((-J73+SQRT(J73^2-4*I73*K73))/2/I73,2*$P$1*VLOOKUP(E73,Gearing!$B$3:$D$7,3)+B72)</f>
        <v>807.65056988070182</v>
      </c>
      <c r="C74">
        <f t="shared" si="15"/>
        <v>75.00036388719036</v>
      </c>
      <c r="D74">
        <f t="shared" si="16"/>
        <v>2.2681975674313435</v>
      </c>
      <c r="E74">
        <f>MIN(VLOOKUP(C73+0.01,Gearing!$A$2:$F$7,2,TRUE)+1,5)</f>
        <v>3</v>
      </c>
      <c r="F74">
        <f>Misc!$B$4*Misc!$B$5/Misc!$B$2*VLOOKUP(E74,Gearing!$B$2:$F$7,5,FALSE)</f>
        <v>4937.2429197214451</v>
      </c>
      <c r="G74">
        <f t="shared" si="9"/>
        <v>0.50185079751793393</v>
      </c>
      <c r="H74">
        <f t="shared" si="10"/>
        <v>167.77103589654251</v>
      </c>
      <c r="I74">
        <f t="shared" si="12"/>
        <v>0.19223050000000003</v>
      </c>
      <c r="J74">
        <f t="shared" si="13"/>
        <v>6496.6712819311733</v>
      </c>
      <c r="K74">
        <f t="shared" si="14"/>
        <v>-5500617.9769203663</v>
      </c>
      <c r="L74">
        <f t="shared" si="17"/>
        <v>807.65056988070182</v>
      </c>
      <c r="M74">
        <f>2*$P$1*VLOOKUP(E73,Gearing!$B$3:$D$7,3)+B72</f>
        <v>816.25611275227811</v>
      </c>
      <c r="N74">
        <f>2*B73-B72+Misc!$B$6*$P$1^2</f>
        <v>807.65151991349478</v>
      </c>
    </row>
    <row r="75" spans="1:14" x14ac:dyDescent="0.25">
      <c r="A75">
        <f t="shared" si="11"/>
        <v>18</v>
      </c>
      <c r="B75">
        <f>MIN((-J74+SQRT(J74^2-4*I74*K74))/2/I74,2*$P$1*VLOOKUP(E74,Gearing!$B$3:$D$7,3,TRUE)+B73)</f>
        <v>826.47154202648164</v>
      </c>
      <c r="C75">
        <f t="shared" si="15"/>
        <v>75.566209048728297</v>
      </c>
      <c r="D75">
        <f t="shared" si="16"/>
        <v>2.2585637248721468</v>
      </c>
      <c r="E75">
        <f>MIN(VLOOKUP(C74+0.01,Gearing!$A$2:$F$7,2,TRUE)+1,5)</f>
        <v>3</v>
      </c>
      <c r="F75">
        <f>Misc!$B$4*Misc!$B$5/Misc!$B$2*VLOOKUP(E75,Gearing!$B$2:$F$7,5,FALSE)</f>
        <v>4937.2429197214451</v>
      </c>
      <c r="G75">
        <f t="shared" si="9"/>
        <v>0.51354560741922273</v>
      </c>
      <c r="H75">
        <f t="shared" si="10"/>
        <v>169.03679547407009</v>
      </c>
      <c r="I75">
        <f t="shared" si="12"/>
        <v>0.19223050000000003</v>
      </c>
      <c r="J75">
        <f t="shared" si="13"/>
        <v>6489.4898542530955</v>
      </c>
      <c r="K75">
        <f t="shared" si="14"/>
        <v>-5623831.5590181947</v>
      </c>
      <c r="L75">
        <f t="shared" si="17"/>
        <v>826.47154202648164</v>
      </c>
      <c r="M75">
        <f>2*$P$1*VLOOKUP(E74,Gearing!$B$3:$D$7,3)+B73</f>
        <v>834.79296008288645</v>
      </c>
      <c r="N75">
        <f>2*B74-B73+Misc!$B$6*$P$1^2</f>
        <v>826.47309217851716</v>
      </c>
    </row>
    <row r="76" spans="1:14" x14ac:dyDescent="0.25">
      <c r="A76">
        <f t="shared" si="11"/>
        <v>18.25</v>
      </c>
      <c r="B76">
        <f>MIN((-J75+SQRT(J75^2-4*I75*K75))/2/I75,2*$P$1*VLOOKUP(E75,Gearing!$B$3:$D$7,3,TRUE)+B74)</f>
        <v>845.43367440506597</v>
      </c>
      <c r="C76">
        <f t="shared" si="15"/>
        <v>76.129641890058792</v>
      </c>
      <c r="D76">
        <f t="shared" si="16"/>
        <v>2.2488990057718183</v>
      </c>
      <c r="E76">
        <f>MIN(VLOOKUP(C75+0.01,Gearing!$A$2:$F$7,2,TRUE)+1,5)</f>
        <v>3</v>
      </c>
      <c r="F76">
        <f>Misc!$B$4*Misc!$B$5/Misc!$B$2*VLOOKUP(E76,Gearing!$B$2:$F$7,5,FALSE)</f>
        <v>4937.2429197214451</v>
      </c>
      <c r="G76">
        <f t="shared" si="9"/>
        <v>0.52532813022266589</v>
      </c>
      <c r="H76">
        <f t="shared" si="10"/>
        <v>170.29715884497762</v>
      </c>
      <c r="I76">
        <f t="shared" si="12"/>
        <v>0.19223050000000003</v>
      </c>
      <c r="J76">
        <f t="shared" si="13"/>
        <v>6482.2539244809568</v>
      </c>
      <c r="K76">
        <f t="shared" si="14"/>
        <v>-5747821.7523552086</v>
      </c>
      <c r="L76">
        <f t="shared" si="17"/>
        <v>845.43367440506597</v>
      </c>
      <c r="M76">
        <f>2*$P$1*VLOOKUP(E75,Gearing!$B$3:$D$7,3)+B74</f>
        <v>853.47216988070181</v>
      </c>
      <c r="N76">
        <f>2*B75-B74+Misc!$B$6*$P$1^2</f>
        <v>845.43582667226144</v>
      </c>
    </row>
    <row r="77" spans="1:14" x14ac:dyDescent="0.25">
      <c r="A77">
        <f t="shared" si="11"/>
        <v>18.5</v>
      </c>
      <c r="B77">
        <f>MIN((-J76+SQRT(J76^2-4*I76*K76))/2/I76,2*$P$1*VLOOKUP(E76,Gearing!$B$3:$D$7,3,TRUE)+B75)</f>
        <v>864.53636297151104</v>
      </c>
      <c r="C77">
        <f t="shared" si="15"/>
        <v>76.690654823782779</v>
      </c>
      <c r="D77">
        <f t="shared" si="16"/>
        <v>2.2392044640200766</v>
      </c>
      <c r="E77">
        <f>MIN(VLOOKUP(C76+0.01,Gearing!$A$2:$F$7,2,TRUE)+1,5)</f>
        <v>3</v>
      </c>
      <c r="F77">
        <f>Misc!$B$4*Misc!$B$5/Misc!$B$2*VLOOKUP(E77,Gearing!$B$2:$F$7,5,FALSE)</f>
        <v>4937.2429197214451</v>
      </c>
      <c r="G77">
        <f t="shared" si="9"/>
        <v>0.53719799059213635</v>
      </c>
      <c r="H77">
        <f t="shared" si="10"/>
        <v>171.55210903673671</v>
      </c>
      <c r="I77">
        <f t="shared" si="12"/>
        <v>0.19223050000000003</v>
      </c>
      <c r="J77">
        <f t="shared" si="13"/>
        <v>6474.9637241045539</v>
      </c>
      <c r="K77">
        <f t="shared" si="14"/>
        <v>-5872581.5546654193</v>
      </c>
      <c r="L77">
        <f t="shared" si="17"/>
        <v>864.53636297151104</v>
      </c>
      <c r="M77">
        <f>2*$P$1*VLOOKUP(E76,Gearing!$B$3:$D$7,3)+B75</f>
        <v>872.29314202648163</v>
      </c>
      <c r="N77">
        <f>2*B76-B75+Misc!$B$6*$P$1^2</f>
        <v>864.53911928365028</v>
      </c>
    </row>
    <row r="78" spans="1:14" x14ac:dyDescent="0.25">
      <c r="A78">
        <f t="shared" si="11"/>
        <v>18.75</v>
      </c>
      <c r="B78">
        <f>MIN((-J77+SQRT(J77^2-4*I77*K77))/2/I77,2*$P$1*VLOOKUP(E77,Gearing!$B$3:$D$7,3,TRUE)+B76)</f>
        <v>883.77900181695736</v>
      </c>
      <c r="C78">
        <f t="shared" si="15"/>
        <v>77.249240525357436</v>
      </c>
      <c r="D78">
        <f t="shared" si="16"/>
        <v>2.2294811485771788</v>
      </c>
      <c r="E78">
        <f>MIN(VLOOKUP(C77+0.01,Gearing!$A$2:$F$7,2,TRUE)+1,5)</f>
        <v>3</v>
      </c>
      <c r="F78">
        <f>Misc!$B$4*Misc!$B$5/Misc!$B$2*VLOOKUP(E78,Gearing!$B$2:$F$7,5,FALSE)</f>
        <v>4937.2429197214451</v>
      </c>
      <c r="G78">
        <f t="shared" si="9"/>
        <v>0.54915481203332372</v>
      </c>
      <c r="H78">
        <f t="shared" si="10"/>
        <v>172.80162966481174</v>
      </c>
      <c r="I78">
        <f t="shared" si="12"/>
        <v>0.19223050000000003</v>
      </c>
      <c r="J78">
        <f t="shared" si="13"/>
        <v>6467.6194853556099</v>
      </c>
      <c r="K78">
        <f t="shared" si="14"/>
        <v>-5998103.9466076456</v>
      </c>
      <c r="L78">
        <f t="shared" si="17"/>
        <v>883.77900181695736</v>
      </c>
      <c r="M78">
        <f>2*$P$1*VLOOKUP(E77,Gearing!$B$3:$D$7,3)+B76</f>
        <v>891.25527440506596</v>
      </c>
      <c r="N78">
        <f>2*B77-B76+Misc!$B$6*$P$1^2</f>
        <v>883.78236403795609</v>
      </c>
    </row>
    <row r="79" spans="1:14" x14ac:dyDescent="0.25">
      <c r="A79">
        <f t="shared" si="11"/>
        <v>19</v>
      </c>
      <c r="B79">
        <f>MIN((-J78+SQRT(J78^2-4*I78*K78))/2/I78,2*$P$1*VLOOKUP(E78,Gearing!$B$3:$D$7,3,TRUE)+B77)</f>
        <v>903.16098323418976</v>
      </c>
      <c r="C79">
        <f t="shared" si="15"/>
        <v>77.805391931879512</v>
      </c>
      <c r="D79">
        <f t="shared" si="16"/>
        <v>2.2197301035994315</v>
      </c>
      <c r="E79">
        <f>MIN(VLOOKUP(C78+0.01,Gearing!$A$2:$F$7,2,TRUE)+1,5)</f>
        <v>3</v>
      </c>
      <c r="F79">
        <f>Misc!$B$4*Misc!$B$5/Misc!$B$2*VLOOKUP(E79,Gearing!$B$2:$F$7,5,FALSE)</f>
        <v>4937.2429197214451</v>
      </c>
      <c r="G79">
        <f t="shared" si="9"/>
        <v>0.56119821693447136</v>
      </c>
      <c r="H79">
        <f t="shared" si="10"/>
        <v>174.04570492993807</v>
      </c>
      <c r="I79">
        <f t="shared" si="12"/>
        <v>0.19223050000000003</v>
      </c>
      <c r="J79">
        <f t="shared" si="13"/>
        <v>6460.2214411824507</v>
      </c>
      <c r="K79">
        <f t="shared" si="14"/>
        <v>-6124381.8925843118</v>
      </c>
      <c r="L79">
        <f t="shared" si="17"/>
        <v>903.16098323418976</v>
      </c>
      <c r="M79">
        <f>2*$P$1*VLOOKUP(E78,Gearing!$B$3:$D$7,3)+B77</f>
        <v>910.35796297151103</v>
      </c>
      <c r="N79">
        <f>2*B78-B77+Misc!$B$6*$P$1^2</f>
        <v>903.16495316240366</v>
      </c>
    </row>
    <row r="80" spans="1:14" x14ac:dyDescent="0.25">
      <c r="A80">
        <f t="shared" si="11"/>
        <v>19.25</v>
      </c>
      <c r="B80">
        <f>MIN((-J79+SQRT(J79^2-4*I79*K79))/2/I79,2*$P$1*VLOOKUP(E79,Gearing!$B$3:$D$7,3,TRUE)+B78)</f>
        <v>922.68169778289712</v>
      </c>
      <c r="C80">
        <f t="shared" si="15"/>
        <v>78.359102240844095</v>
      </c>
      <c r="D80">
        <f t="shared" si="16"/>
        <v>2.2099523681172286</v>
      </c>
      <c r="E80">
        <f>MIN(VLOOKUP(C79+0.01,Gearing!$A$2:$F$7,2,TRUE)+1,5)</f>
        <v>3</v>
      </c>
      <c r="F80">
        <f>Misc!$B$4*Misc!$B$5/Misc!$B$2*VLOOKUP(E80,Gearing!$B$2:$F$7,5,FALSE)</f>
        <v>4937.2429197214451</v>
      </c>
      <c r="G80">
        <f t="shared" si="9"/>
        <v>0.57332782660692627</v>
      </c>
      <c r="H80">
        <f t="shared" si="10"/>
        <v>175.28431961534559</v>
      </c>
      <c r="I80">
        <f t="shared" si="12"/>
        <v>0.19223050000000003</v>
      </c>
      <c r="J80">
        <f t="shared" si="13"/>
        <v>6452.7698252248001</v>
      </c>
      <c r="K80">
        <f t="shared" si="14"/>
        <v>-6251408.3415555656</v>
      </c>
      <c r="L80">
        <f t="shared" si="17"/>
        <v>922.68169778289712</v>
      </c>
      <c r="M80">
        <f>2*$P$1*VLOOKUP(E79,Gearing!$B$3:$D$7,3)+B78</f>
        <v>929.60060181695735</v>
      </c>
      <c r="N80">
        <f>2*B79-B78+Misc!$B$6*$P$1^2</f>
        <v>922.68627715142213</v>
      </c>
    </row>
    <row r="81" spans="1:14" x14ac:dyDescent="0.25">
      <c r="A81">
        <f t="shared" si="11"/>
        <v>19.5</v>
      </c>
      <c r="B81">
        <f>MIN((-J80+SQRT(J80^2-4*I80*K80))/2/I80,2*$P$1*VLOOKUP(E80,Gearing!$B$3:$D$7,3,TRUE)+B79)</f>
        <v>942.3405343546118</v>
      </c>
      <c r="C81">
        <f t="shared" si="15"/>
        <v>78.910364908865176</v>
      </c>
      <c r="D81">
        <f t="shared" si="16"/>
        <v>2.2001489760514232</v>
      </c>
      <c r="E81">
        <f>MIN(VLOOKUP(C80+0.01,Gearing!$A$2:$F$7,2,TRUE)+1,5)</f>
        <v>3</v>
      </c>
      <c r="F81">
        <f>Misc!$B$4*Misc!$B$5/Misc!$B$2*VLOOKUP(E81,Gearing!$B$2:$F$7,5,FALSE)</f>
        <v>4937.2429197214451</v>
      </c>
      <c r="G81">
        <f t="shared" si="9"/>
        <v>0.5855432613254915</v>
      </c>
      <c r="H81">
        <f t="shared" si="10"/>
        <v>176.51745908389668</v>
      </c>
      <c r="I81">
        <f t="shared" si="12"/>
        <v>0.19223050000000003</v>
      </c>
      <c r="J81">
        <f t="shared" si="13"/>
        <v>6445.2648717886896</v>
      </c>
      <c r="K81">
        <f t="shared" si="14"/>
        <v>-6379176.2278483268</v>
      </c>
      <c r="L81">
        <f t="shared" si="17"/>
        <v>942.3405343546118</v>
      </c>
      <c r="M81">
        <f>2*$P$1*VLOOKUP(E80,Gearing!$B$3:$D$7,3)+B79</f>
        <v>948.98258323418975</v>
      </c>
      <c r="N81">
        <f>2*B80-B79+Misc!$B$6*$P$1^2</f>
        <v>942.34572483160446</v>
      </c>
    </row>
    <row r="82" spans="1:14" x14ac:dyDescent="0.25">
      <c r="A82">
        <f t="shared" si="11"/>
        <v>19.75</v>
      </c>
      <c r="B82">
        <f>MIN((-J81+SQRT(J81^2-4*I81*K81))/2/I81,2*$P$1*VLOOKUP(E81,Gearing!$B$3:$D$7,3,TRUE)+B80)</f>
        <v>962.13688023732971</v>
      </c>
      <c r="C82">
        <f t="shared" si="15"/>
        <v>79.459173650339835</v>
      </c>
      <c r="D82">
        <f t="shared" si="16"/>
        <v>2.1903209557458467</v>
      </c>
      <c r="E82">
        <f>MIN(VLOOKUP(C81+0.01,Gearing!$A$2:$F$7,2,TRUE)+1,5)</f>
        <v>3</v>
      </c>
      <c r="F82">
        <f>Misc!$B$4*Misc!$B$5/Misc!$B$2*VLOOKUP(E82,Gearing!$B$2:$F$7,5,FALSE)</f>
        <v>4937.2429197214451</v>
      </c>
      <c r="G82">
        <f t="shared" si="9"/>
        <v>0.59784414036857858</v>
      </c>
      <c r="H82">
        <f t="shared" si="10"/>
        <v>177.74510927509806</v>
      </c>
      <c r="I82">
        <f t="shared" si="12"/>
        <v>0.19223050000000003</v>
      </c>
      <c r="J82">
        <f t="shared" si="13"/>
        <v>6437.7068158214915</v>
      </c>
      <c r="K82">
        <f t="shared" si="14"/>
        <v>-6507678.4719603499</v>
      </c>
      <c r="L82">
        <f t="shared" si="17"/>
        <v>962.13688023732971</v>
      </c>
      <c r="M82">
        <f>2*$P$1*VLOOKUP(E81,Gearing!$B$3:$D$7,3)+B80</f>
        <v>968.50329778289711</v>
      </c>
      <c r="N82">
        <f>2*B81-B80+Misc!$B$6*$P$1^2</f>
        <v>962.14268342632647</v>
      </c>
    </row>
    <row r="83" spans="1:14" x14ac:dyDescent="0.25">
      <c r="A83">
        <f t="shared" si="11"/>
        <v>20</v>
      </c>
      <c r="B83">
        <f>MIN((-J82+SQRT(J82^2-4*I82*K82))/2/I82,2*$P$1*VLOOKUP(E82,Gearing!$B$3:$D$7,3,TRUE)+B81)</f>
        <v>982.07012117978172</v>
      </c>
      <c r="C83">
        <f t="shared" si="15"/>
        <v>80.005522436052388</v>
      </c>
      <c r="D83">
        <f t="shared" si="16"/>
        <v>2.1804693299545761</v>
      </c>
      <c r="E83">
        <f>MIN(VLOOKUP(C82+0.01,Gearing!$A$2:$F$7,2,TRUE)+1,5)</f>
        <v>3</v>
      </c>
      <c r="F83">
        <f>Misc!$B$4*Misc!$B$5/Misc!$B$2*VLOOKUP(E83,Gearing!$B$2:$F$7,5,FALSE)</f>
        <v>4937.2429197214451</v>
      </c>
      <c r="G83">
        <f t="shared" si="9"/>
        <v>0.610230082058144</v>
      </c>
      <c r="H83">
        <f t="shared" si="10"/>
        <v>178.96725670197833</v>
      </c>
      <c r="I83">
        <f t="shared" si="12"/>
        <v>0.19223050000000003</v>
      </c>
      <c r="J83">
        <f t="shared" si="13"/>
        <v>6430.0958928870759</v>
      </c>
      <c r="K83">
        <f t="shared" si="14"/>
        <v>-6636907.9813588168</v>
      </c>
      <c r="L83">
        <f t="shared" si="17"/>
        <v>982.07012117978172</v>
      </c>
      <c r="M83">
        <f>2*$P$1*VLOOKUP(E82,Gearing!$B$3:$D$7,3)+B81</f>
        <v>988.16213435461179</v>
      </c>
      <c r="N83">
        <f>2*B82-B81+Misc!$B$6*$P$1^2</f>
        <v>982.07653862004759</v>
      </c>
    </row>
    <row r="84" spans="1:14" x14ac:dyDescent="0.25">
      <c r="A84">
        <f t="shared" si="11"/>
        <v>20.25</v>
      </c>
      <c r="B84">
        <f>MIN((-J83+SQRT(J83^2-4*I83*K83))/2/I83,2*$P$1*VLOOKUP(E83,Gearing!$B$3:$D$7,3,TRUE)+B82)</f>
        <v>1002.1396414553559</v>
      </c>
      <c r="C84">
        <f t="shared" si="15"/>
        <v>80.549405491769903</v>
      </c>
      <c r="D84">
        <f t="shared" si="16"/>
        <v>2.1705951157855452</v>
      </c>
      <c r="E84">
        <f>MIN(VLOOKUP(C83+0.01,Gearing!$A$2:$F$7,2,TRUE)+1,5)</f>
        <v>3</v>
      </c>
      <c r="F84">
        <f>Misc!$B$4*Misc!$B$5/Misc!$B$2*VLOOKUP(E84,Gearing!$B$2:$F$7,5,FALSE)</f>
        <v>4937.2429197214451</v>
      </c>
      <c r="G84">
        <f t="shared" si="9"/>
        <v>0.62270070379940889</v>
      </c>
      <c r="H84">
        <f t="shared" si="10"/>
        <v>180.18388844794629</v>
      </c>
      <c r="I84">
        <f t="shared" si="12"/>
        <v>0.19223050000000003</v>
      </c>
      <c r="J84">
        <f t="shared" si="13"/>
        <v>6422.4323391410999</v>
      </c>
      <c r="K84">
        <f t="shared" si="14"/>
        <v>-6766857.6512736212</v>
      </c>
      <c r="L84">
        <f t="shared" si="17"/>
        <v>1002.1396414553559</v>
      </c>
      <c r="M84">
        <f>2*$P$1*VLOOKUP(E83,Gearing!$B$3:$D$7,3)+B82</f>
        <v>1007.9584802373297</v>
      </c>
      <c r="N84">
        <f>2*B83-B82+Misc!$B$6*$P$1^2</f>
        <v>1002.1466746222337</v>
      </c>
    </row>
    <row r="85" spans="1:14" x14ac:dyDescent="0.25">
      <c r="A85">
        <f t="shared" si="11"/>
        <v>20.5</v>
      </c>
      <c r="B85">
        <f>MIN((-J84+SQRT(J84^2-4*I84*K84))/2/I84,2*$P$1*VLOOKUP(E84,Gearing!$B$3:$D$7,3,TRUE)+B83)</f>
        <v>1022.3448239256667</v>
      </c>
      <c r="C85">
        <f t="shared" si="15"/>
        <v>81.090817296784508</v>
      </c>
      <c r="D85">
        <f t="shared" si="16"/>
        <v>2.16069932433129</v>
      </c>
      <c r="E85">
        <f>MIN(VLOOKUP(C84+0.01,Gearing!$A$2:$F$7,2,TRUE)+1,5)</f>
        <v>3</v>
      </c>
      <c r="F85">
        <f>Misc!$B$4*Misc!$B$5/Misc!$B$2*VLOOKUP(E85,Gearing!$B$2:$F$7,5,FALSE)</f>
        <v>4937.2429197214451</v>
      </c>
      <c r="G85">
        <f t="shared" si="9"/>
        <v>0.63525562212035869</v>
      </c>
      <c r="H85">
        <f t="shared" si="10"/>
        <v>181.39499216353013</v>
      </c>
      <c r="I85">
        <f t="shared" si="12"/>
        <v>0.19223050000000003</v>
      </c>
      <c r="J85">
        <f t="shared" si="13"/>
        <v>6414.7163913064323</v>
      </c>
      <c r="K85">
        <f t="shared" si="14"/>
        <v>-6897520.3654851792</v>
      </c>
      <c r="L85">
        <f t="shared" si="17"/>
        <v>1022.3448239256667</v>
      </c>
      <c r="M85">
        <f>2*$P$1*VLOOKUP(E84,Gearing!$B$3:$D$7,3)+B83</f>
        <v>1027.8917211797818</v>
      </c>
      <c r="N85">
        <f>2*B84-B83+Misc!$B$6*$P$1^2</f>
        <v>1022.3524742309301</v>
      </c>
    </row>
    <row r="86" spans="1:14" x14ac:dyDescent="0.25">
      <c r="A86">
        <f t="shared" si="11"/>
        <v>20.75</v>
      </c>
      <c r="B86">
        <f>MIN((-J85+SQRT(J85^2-4*I85*K85))/2/I85,2*$P$1*VLOOKUP(E85,Gearing!$B$3:$D$7,3,TRUE)+B84)</f>
        <v>1042.6850501037482</v>
      </c>
      <c r="C86">
        <f t="shared" si="15"/>
        <v>81.629752582394076</v>
      </c>
      <c r="D86">
        <f t="shared" si="16"/>
        <v>2.1507829605452571</v>
      </c>
      <c r="E86">
        <f>MIN(VLOOKUP(C85+0.01,Gearing!$A$2:$F$7,2,TRUE)+1,5)</f>
        <v>3</v>
      </c>
      <c r="F86">
        <f>Misc!$B$4*Misc!$B$5/Misc!$B$2*VLOOKUP(E86,Gearing!$B$2:$F$7,5,FALSE)</f>
        <v>4937.2429197214451</v>
      </c>
      <c r="G86">
        <f t="shared" si="9"/>
        <v>0.64789445271101032</v>
      </c>
      <c r="H86">
        <f t="shared" si="10"/>
        <v>182.60055606297888</v>
      </c>
      <c r="I86">
        <f t="shared" si="12"/>
        <v>0.19223050000000003</v>
      </c>
      <c r="J86">
        <f t="shared" si="13"/>
        <v>6406.9482866487142</v>
      </c>
      <c r="K86">
        <f t="shared" si="14"/>
        <v>-7028888.9971064702</v>
      </c>
      <c r="L86">
        <f t="shared" si="17"/>
        <v>1042.6850501037482</v>
      </c>
      <c r="M86">
        <f>2*$P$1*VLOOKUP(E85,Gearing!$B$3:$D$7,3)+B84</f>
        <v>1047.961241455356</v>
      </c>
      <c r="N86">
        <f>2*B85-B84+Misc!$B$6*$P$1^2</f>
        <v>1042.6933188959777</v>
      </c>
    </row>
    <row r="87" spans="1:14" x14ac:dyDescent="0.25">
      <c r="A87">
        <f t="shared" si="11"/>
        <v>21</v>
      </c>
      <c r="B87">
        <f>MIN((-J86+SQRT(J86^2-4*I86*K86))/2/I86,2*$P$1*VLOOKUP(E86,Gearing!$B$3:$D$7,3,TRUE)+B85)</f>
        <v>1063.1597002168637</v>
      </c>
      <c r="C87">
        <f t="shared" si="15"/>
        <v>82.166206330371097</v>
      </c>
      <c r="D87">
        <f t="shared" si="16"/>
        <v>2.1408470232709078</v>
      </c>
      <c r="E87">
        <f>MIN(VLOOKUP(C86+0.01,Gearing!$A$2:$F$7,2,TRUE)+1,5)</f>
        <v>3</v>
      </c>
      <c r="F87">
        <f>Misc!$B$4*Misc!$B$5/Misc!$B$2*VLOOKUP(E87,Gearing!$B$2:$F$7,5,FALSE)</f>
        <v>4937.2429197214451</v>
      </c>
      <c r="G87">
        <f t="shared" si="9"/>
        <v>0.66061681046243914</v>
      </c>
      <c r="H87">
        <f t="shared" si="10"/>
        <v>183.80056892083729</v>
      </c>
      <c r="I87">
        <f t="shared" si="12"/>
        <v>0.19223050000000003</v>
      </c>
      <c r="J87">
        <f t="shared" si="13"/>
        <v>6399.1282629520629</v>
      </c>
      <c r="K87">
        <f t="shared" si="14"/>
        <v>-7160956.4093592865</v>
      </c>
      <c r="L87">
        <f t="shared" si="17"/>
        <v>1063.1597002168637</v>
      </c>
      <c r="M87">
        <f>2*$P$1*VLOOKUP(E86,Gearing!$B$3:$D$7,3)+B85</f>
        <v>1068.1664239256668</v>
      </c>
      <c r="N87">
        <f>2*B86-B85+Misc!$B$6*$P$1^2</f>
        <v>1063.1685887818296</v>
      </c>
    </row>
    <row r="88" spans="1:14" x14ac:dyDescent="0.25">
      <c r="A88">
        <f t="shared" si="11"/>
        <v>21.25</v>
      </c>
      <c r="B88">
        <f>MIN((-J87+SQRT(J87^2-4*I87*K87))/2/I87,2*$P$1*VLOOKUP(E87,Gearing!$B$3:$D$7,3,TRUE)+B86)</f>
        <v>1083.7681532689337</v>
      </c>
      <c r="C88">
        <f t="shared" si="15"/>
        <v>82.700173771390837</v>
      </c>
      <c r="D88">
        <f t="shared" si="16"/>
        <v>2.1308925048870151</v>
      </c>
      <c r="E88">
        <f>MIN(VLOOKUP(C87+0.01,Gearing!$A$2:$F$7,2,TRUE)+1,5)</f>
        <v>3</v>
      </c>
      <c r="F88">
        <f>Misc!$B$4*Misc!$B$5/Misc!$B$2*VLOOKUP(E88,Gearing!$B$2:$F$7,5,FALSE)</f>
        <v>4937.2429197214451</v>
      </c>
      <c r="G88">
        <f t="shared" si="9"/>
        <v>0.67342230950557114</v>
      </c>
      <c r="H88">
        <f t="shared" si="10"/>
        <v>184.99502006842977</v>
      </c>
      <c r="I88">
        <f t="shared" si="12"/>
        <v>0.19223050000000003</v>
      </c>
      <c r="J88">
        <f t="shared" si="13"/>
        <v>6391.2565584949243</v>
      </c>
      <c r="K88">
        <f t="shared" si="14"/>
        <v>-7293715.4563446827</v>
      </c>
      <c r="L88">
        <f t="shared" si="17"/>
        <v>1083.7681532689337</v>
      </c>
      <c r="M88">
        <f>2*$P$1*VLOOKUP(E87,Gearing!$B$3:$D$7,3)+B86</f>
        <v>1088.5066501037481</v>
      </c>
      <c r="N88">
        <f>2*B87-B86+Misc!$B$6*$P$1^2</f>
        <v>1083.7776628299794</v>
      </c>
    </row>
    <row r="89" spans="1:14" x14ac:dyDescent="0.25">
      <c r="A89">
        <f t="shared" si="11"/>
        <v>21.5</v>
      </c>
      <c r="B89">
        <f>MIN((-J88+SQRT(J88^2-4*I88*K88))/2/I88,2*$P$1*VLOOKUP(E88,Gearing!$B$3:$D$7,3,TRUE)+B87)</f>
        <v>1104.5097871025591</v>
      </c>
      <c r="C89">
        <f t="shared" si="15"/>
        <v>83.231650383407668</v>
      </c>
      <c r="D89">
        <f t="shared" si="16"/>
        <v>2.1209203912476369</v>
      </c>
      <c r="E89">
        <f>MIN(VLOOKUP(C88+0.01,Gearing!$A$2:$F$7,2,TRUE)+1,5)</f>
        <v>3</v>
      </c>
      <c r="F89">
        <f>Misc!$B$4*Misc!$B$5/Misc!$B$2*VLOOKUP(E89,Gearing!$B$2:$F$7,5,FALSE)</f>
        <v>4937.2429197214451</v>
      </c>
      <c r="G89">
        <f t="shared" si="9"/>
        <v>0.68631056324972106</v>
      </c>
      <c r="H89">
        <f t="shared" si="10"/>
        <v>186.18389939022833</v>
      </c>
      <c r="I89">
        <f t="shared" si="12"/>
        <v>0.19223050000000003</v>
      </c>
      <c r="J89">
        <f t="shared" si="13"/>
        <v>6383.3334120260724</v>
      </c>
      <c r="K89">
        <f t="shared" si="14"/>
        <v>-7427158.9838072993</v>
      </c>
      <c r="L89">
        <f t="shared" si="17"/>
        <v>1104.5097871025591</v>
      </c>
      <c r="M89">
        <f>2*$P$1*VLOOKUP(E88,Gearing!$B$3:$D$7,3)+B87</f>
        <v>1108.9813002168637</v>
      </c>
      <c r="N89">
        <f>2*B88-B87+Misc!$B$6*$P$1^2</f>
        <v>1104.5199188210038</v>
      </c>
    </row>
    <row r="90" spans="1:14" x14ac:dyDescent="0.25">
      <c r="A90">
        <f t="shared" si="11"/>
        <v>21.75</v>
      </c>
      <c r="B90">
        <f>MIN((-J89+SQRT(J89^2-4*I89*K89))/2/I89,2*$P$1*VLOOKUP(E89,Gearing!$B$3:$D$7,3,TRUE)+B88)</f>
        <v>1125.3839784606375</v>
      </c>
      <c r="C90">
        <f t="shared" si="15"/>
        <v>83.760631889999786</v>
      </c>
      <c r="D90">
        <f t="shared" si="16"/>
        <v>2.1109316614893032</v>
      </c>
      <c r="E90">
        <f>MIN(VLOOKUP(C89+0.01,Gearing!$A$2:$F$7,2,TRUE)+1,5)</f>
        <v>3</v>
      </c>
      <c r="F90">
        <f>Misc!$B$4*Misc!$B$5/Misc!$B$2*VLOOKUP(E90,Gearing!$B$2:$F$7,5,FALSE)</f>
        <v>4937.2429197214451</v>
      </c>
      <c r="G90">
        <f t="shared" si="9"/>
        <v>0.6992811844208805</v>
      </c>
      <c r="H90">
        <f t="shared" si="10"/>
        <v>187.36719732014984</v>
      </c>
      <c r="I90">
        <f t="shared" si="12"/>
        <v>0.19223050000000003</v>
      </c>
      <c r="J90">
        <f t="shared" si="13"/>
        <v>6375.359062740763</v>
      </c>
      <c r="K90">
        <f t="shared" si="14"/>
        <v>-7561279.8298935834</v>
      </c>
      <c r="L90">
        <f t="shared" si="17"/>
        <v>1125.3839784606375</v>
      </c>
      <c r="M90">
        <f>2*$P$1*VLOOKUP(E89,Gearing!$B$3:$D$7,3)+B88</f>
        <v>1129.5897532689337</v>
      </c>
      <c r="N90">
        <f>2*B89-B88+Misc!$B$6*$P$1^2</f>
        <v>1125.3947334361847</v>
      </c>
    </row>
    <row r="91" spans="1:14" x14ac:dyDescent="0.25">
      <c r="A91">
        <f t="shared" si="11"/>
        <v>22</v>
      </c>
      <c r="B91">
        <f>MIN((-J90+SQRT(J90^2-4*I90*K90))/2/I90,2*$P$1*VLOOKUP(E90,Gearing!$B$3:$D$7,3,TRUE)+B89)</f>
        <v>1146.390103047559</v>
      </c>
      <c r="C91">
        <f t="shared" si="15"/>
        <v>84.287114258681413</v>
      </c>
      <c r="D91">
        <f t="shared" si="16"/>
        <v>2.1009272879637138</v>
      </c>
      <c r="E91">
        <f>MIN(VLOOKUP(C90+0.01,Gearing!$A$2:$F$7,2,TRUE)+1,5)</f>
        <v>3</v>
      </c>
      <c r="F91">
        <f>Misc!$B$4*Misc!$B$5/Misc!$B$2*VLOOKUP(E91,Gearing!$B$2:$F$7,5,FALSE)</f>
        <v>4937.2429197214451</v>
      </c>
      <c r="G91">
        <f t="shared" si="9"/>
        <v>0.71233378509974188</v>
      </c>
      <c r="H91">
        <f t="shared" si="10"/>
        <v>188.54490483778054</v>
      </c>
      <c r="I91">
        <f t="shared" si="12"/>
        <v>0.19223050000000003</v>
      </c>
      <c r="J91">
        <f t="shared" si="13"/>
        <v>6367.3337502570448</v>
      </c>
      <c r="K91">
        <f t="shared" si="14"/>
        <v>-7696070.8259037128</v>
      </c>
      <c r="L91">
        <f t="shared" si="17"/>
        <v>1146.390103047559</v>
      </c>
      <c r="M91">
        <f>2*$P$1*VLOOKUP(E90,Gearing!$B$3:$D$7,3)+B89</f>
        <v>1150.3313871025591</v>
      </c>
      <c r="N91">
        <f>2*B90-B89+Misc!$B$6*$P$1^2</f>
        <v>1146.401482318716</v>
      </c>
    </row>
    <row r="92" spans="1:14" x14ac:dyDescent="0.25">
      <c r="A92">
        <f t="shared" si="11"/>
        <v>22.25</v>
      </c>
      <c r="B92">
        <f>MIN((-J91+SQRT(J91^2-4*I91*K91))/2/I91,2*$P$1*VLOOKUP(E91,Gearing!$B$3:$D$7,3,TRUE)+B90)</f>
        <v>1167.5275355899782</v>
      </c>
      <c r="C92">
        <f t="shared" si="15"/>
        <v>84.811093699183857</v>
      </c>
      <c r="D92">
        <f t="shared" si="16"/>
        <v>2.0909082360558386</v>
      </c>
      <c r="E92">
        <f>MIN(VLOOKUP(C91+0.01,Gearing!$A$2:$F$7,2,TRUE)+1,5)</f>
        <v>3</v>
      </c>
      <c r="F92">
        <f>Misc!$B$4*Misc!$B$5/Misc!$B$2*VLOOKUP(E92,Gearing!$B$2:$F$7,5,FALSE)</f>
        <v>4937.2429197214451</v>
      </c>
      <c r="G92">
        <f t="shared" si="9"/>
        <v>0.72546797675946118</v>
      </c>
      <c r="H92">
        <f t="shared" si="10"/>
        <v>189.71701346453082</v>
      </c>
      <c r="I92">
        <f t="shared" si="12"/>
        <v>0.19223050000000003</v>
      </c>
      <c r="J92">
        <f t="shared" si="13"/>
        <v>6359.2577145922323</v>
      </c>
      <c r="K92">
        <f t="shared" si="14"/>
        <v>-7831524.7970372196</v>
      </c>
      <c r="L92">
        <f t="shared" si="17"/>
        <v>1167.5275355899782</v>
      </c>
      <c r="M92">
        <f>2*$P$1*VLOOKUP(E91,Gearing!$B$3:$D$7,3)+B90</f>
        <v>1171.2055784606375</v>
      </c>
      <c r="N92">
        <f>2*B91-B90+Misc!$B$6*$P$1^2</f>
        <v>1167.5395401344806</v>
      </c>
    </row>
    <row r="93" spans="1:14" x14ac:dyDescent="0.25">
      <c r="A93">
        <f t="shared" si="11"/>
        <v>22.5</v>
      </c>
      <c r="B93">
        <f>MIN((-J92+SQRT(J92^2-4*I92*K92))/2/I92,2*$P$1*VLOOKUP(E92,Gearing!$B$3:$D$7,3,TRUE)+B91)</f>
        <v>1188.795649897151</v>
      </c>
      <c r="C93">
        <f t="shared" si="15"/>
        <v>85.332566661703822</v>
      </c>
      <c r="D93">
        <f t="shared" si="16"/>
        <v>2.0808754641038831</v>
      </c>
      <c r="E93">
        <f>MIN(VLOOKUP(C92+0.01,Gearing!$A$2:$F$7,2,TRUE)+1,5)</f>
        <v>3</v>
      </c>
      <c r="F93">
        <f>Misc!$B$4*Misc!$B$5/Misc!$B$2*VLOOKUP(E93,Gearing!$B$2:$F$7,5,FALSE)</f>
        <v>4937.2429197214451</v>
      </c>
      <c r="G93">
        <f t="shared" si="9"/>
        <v>0.73868337030314901</v>
      </c>
      <c r="H93">
        <f t="shared" si="10"/>
        <v>190.88351525971686</v>
      </c>
      <c r="I93">
        <f t="shared" si="12"/>
        <v>0.19223050000000003</v>
      </c>
      <c r="J93">
        <f t="shared" si="13"/>
        <v>6351.1311961395413</v>
      </c>
      <c r="K93">
        <f t="shared" si="14"/>
        <v>-7967634.5631321194</v>
      </c>
      <c r="L93">
        <f t="shared" si="17"/>
        <v>1188.795649897151</v>
      </c>
      <c r="M93">
        <f>2*$P$1*VLOOKUP(E92,Gearing!$B$3:$D$7,3)+B91</f>
        <v>1192.211703047559</v>
      </c>
      <c r="N93">
        <f>2*B92-B91+Misc!$B$6*$P$1^2</f>
        <v>1188.8082806323976</v>
      </c>
    </row>
    <row r="94" spans="1:14" x14ac:dyDescent="0.25">
      <c r="A94">
        <f t="shared" si="11"/>
        <v>22.75</v>
      </c>
      <c r="B94">
        <f>MIN((-J93+SQRT(J93^2-4*I93*K93))/2/I93,2*$P$1*VLOOKUP(E93,Gearing!$B$3:$D$7,3,TRUE)+B92)</f>
        <v>1210.1938189208302</v>
      </c>
      <c r="C94">
        <f t="shared" si="15"/>
        <v>85.851529835104429</v>
      </c>
      <c r="D94">
        <f t="shared" si="16"/>
        <v>2.0708299231009732</v>
      </c>
      <c r="E94">
        <f>MIN(VLOOKUP(C93+0.01,Gearing!$A$2:$F$7,2,TRUE)+1,5)</f>
        <v>3</v>
      </c>
      <c r="F94">
        <f>Misc!$B$4*Misc!$B$5/Misc!$B$2*VLOOKUP(E94,Gearing!$B$2:$F$7,5,FALSE)</f>
        <v>4937.2429197214451</v>
      </c>
      <c r="G94">
        <f t="shared" si="9"/>
        <v>0.75197957610108845</v>
      </c>
      <c r="H94">
        <f t="shared" si="10"/>
        <v>192.0444028165364</v>
      </c>
      <c r="I94">
        <f t="shared" si="12"/>
        <v>0.19223050000000003</v>
      </c>
      <c r="J94">
        <f t="shared" si="13"/>
        <v>6342.9544356448914</v>
      </c>
      <c r="K94">
        <f t="shared" si="14"/>
        <v>-8104392.9393975232</v>
      </c>
      <c r="L94">
        <f t="shared" si="17"/>
        <v>1210.1938189208302</v>
      </c>
      <c r="M94">
        <f>2*$P$1*VLOOKUP(E93,Gearing!$B$3:$D$7,3)+B92</f>
        <v>1213.3491355899782</v>
      </c>
      <c r="N94">
        <f>2*B93-B92+Misc!$B$6*$P$1^2</f>
        <v>1210.2070767043238</v>
      </c>
    </row>
    <row r="95" spans="1:14" x14ac:dyDescent="0.25">
      <c r="A95">
        <f t="shared" si="11"/>
        <v>23</v>
      </c>
      <c r="B95">
        <f>MIN((-J94+SQRT(J94^2-4*I94*K94))/2/I94,2*$P$1*VLOOKUP(E94,Gearing!$B$3:$D$7,3,TRUE)+B93)</f>
        <v>1231.7214148147032</v>
      </c>
      <c r="C95">
        <f t="shared" si="15"/>
        <v>86.367980145099864</v>
      </c>
      <c r="D95">
        <f t="shared" si="16"/>
        <v>2.0607725568625028</v>
      </c>
      <c r="E95">
        <f>MIN(VLOOKUP(C94+0.01,Gearing!$A$2:$F$7,2,TRUE)+1,5)</f>
        <v>3</v>
      </c>
      <c r="F95">
        <f>Misc!$B$4*Misc!$B$5/Misc!$B$2*VLOOKUP(E95,Gearing!$B$2:$F$7,5,FALSE)</f>
        <v>4937.2429197214451</v>
      </c>
      <c r="G95">
        <f t="shared" si="9"/>
        <v>0.76535620402766791</v>
      </c>
      <c r="H95">
        <f t="shared" si="10"/>
        <v>193.19966925800793</v>
      </c>
      <c r="I95">
        <f t="shared" si="12"/>
        <v>0.19223050000000003</v>
      </c>
      <c r="J95">
        <f t="shared" si="13"/>
        <v>6334.7276741838787</v>
      </c>
      <c r="K95">
        <f t="shared" si="14"/>
        <v>-8241792.7371394532</v>
      </c>
      <c r="L95">
        <f t="shared" si="17"/>
        <v>1231.7214148147032</v>
      </c>
      <c r="M95">
        <f>2*$P$1*VLOOKUP(E94,Gearing!$B$3:$D$7,3)+B93</f>
        <v>1234.6172498971509</v>
      </c>
      <c r="N95">
        <f>2*B94-B93+Misc!$B$6*$P$1^2</f>
        <v>1231.7353004445094</v>
      </c>
    </row>
    <row r="96" spans="1:14" x14ac:dyDescent="0.25">
      <c r="A96">
        <f t="shared" si="11"/>
        <v>23.25</v>
      </c>
      <c r="B96">
        <f>MIN((-J95+SQRT(J95^2-4*I95*K95))/2/I95,2*$P$1*VLOOKUP(E95,Gearing!$B$3:$D$7,3,TRUE)+B94)</f>
        <v>1253.3778089933801</v>
      </c>
      <c r="C96">
        <f t="shared" si="15"/>
        <v>86.881914752410921</v>
      </c>
      <c r="D96">
        <f t="shared" si="16"/>
        <v>2.0507043016259558</v>
      </c>
      <c r="E96">
        <f>MIN(VLOOKUP(C95+0.01,Gearing!$A$2:$F$7,2,TRUE)+1,5)</f>
        <v>3</v>
      </c>
      <c r="F96">
        <f>Misc!$B$4*Misc!$B$5/Misc!$B$2*VLOOKUP(E96,Gearing!$B$2:$F$7,5,FALSE)</f>
        <v>4937.2429197214451</v>
      </c>
      <c r="G96">
        <f t="shared" si="9"/>
        <v>0.77881286349803402</v>
      </c>
      <c r="H96">
        <f t="shared" si="10"/>
        <v>194.34930823284475</v>
      </c>
      <c r="I96">
        <f t="shared" si="12"/>
        <v>0.19223050000000003</v>
      </c>
      <c r="J96">
        <f t="shared" si="13"/>
        <v>6326.4511531389244</v>
      </c>
      <c r="K96">
        <f t="shared" si="14"/>
        <v>-8379826.7644801205</v>
      </c>
      <c r="L96">
        <f t="shared" si="17"/>
        <v>1253.3778089933801</v>
      </c>
      <c r="M96">
        <f>2*$P$1*VLOOKUP(E95,Gearing!$B$3:$D$7,3)+B94</f>
        <v>1256.0154189208301</v>
      </c>
      <c r="N96">
        <f>2*B95-B94+Misc!$B$6*$P$1^2</f>
        <v>1253.3923232085763</v>
      </c>
    </row>
    <row r="97" spans="1:14" x14ac:dyDescent="0.25">
      <c r="A97">
        <f t="shared" si="11"/>
        <v>23.5</v>
      </c>
      <c r="B97">
        <f>MIN((-J96+SQRT(J96^2-4*I96*K96))/2/I96,2*$P$1*VLOOKUP(E96,Gearing!$B$3:$D$7,3,TRUE)+B95)</f>
        <v>1275.1623721909086</v>
      </c>
      <c r="C97">
        <f t="shared" si="15"/>
        <v>87.39333105086962</v>
      </c>
      <c r="D97">
        <f t="shared" si="16"/>
        <v>2.0406260860436305</v>
      </c>
      <c r="E97">
        <f>MIN(VLOOKUP(C96+0.01,Gearing!$A$2:$F$7,2,TRUE)+1,5)</f>
        <v>3</v>
      </c>
      <c r="F97">
        <f>Misc!$B$4*Misc!$B$5/Misc!$B$2*VLOOKUP(E97,Gearing!$B$2:$F$7,5,FALSE)</f>
        <v>4937.2429197214451</v>
      </c>
      <c r="G97">
        <f t="shared" si="9"/>
        <v>0.79234916350445184</v>
      </c>
      <c r="H97">
        <f t="shared" si="10"/>
        <v>195.49331391121515</v>
      </c>
      <c r="I97">
        <f t="shared" si="12"/>
        <v>0.19223050000000003</v>
      </c>
      <c r="J97">
        <f t="shared" si="13"/>
        <v>6318.1251141765961</v>
      </c>
      <c r="K97">
        <f t="shared" si="14"/>
        <v>-8518487.8270701654</v>
      </c>
      <c r="L97">
        <f t="shared" si="17"/>
        <v>1275.1623721909086</v>
      </c>
      <c r="M97">
        <f>2*$P$1*VLOOKUP(E96,Gearing!$B$3:$D$7,3)+B95</f>
        <v>1277.5430148147032</v>
      </c>
      <c r="N97">
        <f>2*B96-B95+Misc!$B$6*$P$1^2</f>
        <v>1275.1775156720571</v>
      </c>
    </row>
    <row r="98" spans="1:14" x14ac:dyDescent="0.25">
      <c r="A98">
        <f t="shared" si="11"/>
        <v>23.75</v>
      </c>
      <c r="B98">
        <f>MIN((-J97+SQRT(J97^2-4*I97*K97))/2/I97,2*$P$1*VLOOKUP(E97,Gearing!$B$3:$D$7,3,TRUE)+B96)</f>
        <v>1297.0744745188149</v>
      </c>
      <c r="C98">
        <f t="shared" si="15"/>
        <v>87.90222666552836</v>
      </c>
      <c r="D98">
        <f t="shared" si="16"/>
        <v>2.0305388312262949</v>
      </c>
      <c r="E98">
        <f>MIN(VLOOKUP(C97+0.01,Gearing!$A$2:$F$7,2,TRUE)+1,5)</f>
        <v>3</v>
      </c>
      <c r="F98">
        <f>Misc!$B$4*Misc!$B$5/Misc!$B$2*VLOOKUP(E98,Gearing!$B$2:$F$7,5,FALSE)</f>
        <v>4937.2429197214451</v>
      </c>
      <c r="G98">
        <f t="shared" si="9"/>
        <v>0.80596471265236946</v>
      </c>
      <c r="H98">
        <f t="shared" si="10"/>
        <v>196.63168098051261</v>
      </c>
      <c r="I98">
        <f t="shared" si="12"/>
        <v>0.19223050000000003</v>
      </c>
      <c r="J98">
        <f t="shared" si="13"/>
        <v>6309.749799225111</v>
      </c>
      <c r="K98">
        <f t="shared" si="14"/>
        <v>-8657768.7287940457</v>
      </c>
      <c r="L98">
        <f t="shared" si="17"/>
        <v>1297.0744745188149</v>
      </c>
      <c r="M98">
        <f>2*$P$1*VLOOKUP(E97,Gearing!$B$3:$D$7,3)+B96</f>
        <v>1299.1994089933801</v>
      </c>
      <c r="N98">
        <f>2*B97-B96+Misc!$B$6*$P$1^2</f>
        <v>1297.0902478884373</v>
      </c>
    </row>
    <row r="99" spans="1:14" x14ac:dyDescent="0.25">
      <c r="A99">
        <f t="shared" si="11"/>
        <v>24</v>
      </c>
      <c r="B99">
        <f>MIN((-J98+SQRT(J98^2-4*I98*K98))/2/I98,2*$P$1*VLOOKUP(E98,Gearing!$B$3:$D$7,3,TRUE)+B97)</f>
        <v>1319.1134855236728</v>
      </c>
      <c r="C99">
        <f t="shared" si="15"/>
        <v>88.408599450713155</v>
      </c>
      <c r="D99">
        <f t="shared" si="16"/>
        <v>2.0204434502520598</v>
      </c>
      <c r="E99">
        <f>MIN(VLOOKUP(C98+0.01,Gearing!$A$2:$F$7,2,TRUE)+1,5)</f>
        <v>3</v>
      </c>
      <c r="F99">
        <f>Misc!$B$4*Misc!$B$5/Misc!$B$2*VLOOKUP(E99,Gearing!$B$2:$F$7,5,FALSE)</f>
        <v>4937.2429197214451</v>
      </c>
      <c r="G99">
        <f t="shared" si="9"/>
        <v>0.81965911919618983</v>
      </c>
      <c r="H99">
        <f t="shared" si="10"/>
        <v>197.76440464100116</v>
      </c>
      <c r="I99">
        <f t="shared" si="12"/>
        <v>0.19223050000000003</v>
      </c>
      <c r="J99">
        <f t="shared" si="13"/>
        <v>6301.3254504520219</v>
      </c>
      <c r="K99">
        <f t="shared" si="14"/>
        <v>-8797662.2724685129</v>
      </c>
      <c r="L99">
        <f t="shared" si="17"/>
        <v>1319.1134855236728</v>
      </c>
      <c r="M99">
        <f>2*$P$1*VLOOKUP(E98,Gearing!$B$3:$D$7,3)+B97</f>
        <v>1320.9839721909086</v>
      </c>
      <c r="N99">
        <f>2*B98-B97+Misc!$B$6*$P$1^2</f>
        <v>1319.1298893467213</v>
      </c>
    </row>
    <row r="100" spans="1:14" x14ac:dyDescent="0.25">
      <c r="A100">
        <f t="shared" si="11"/>
        <v>24.25</v>
      </c>
      <c r="B100">
        <f>MIN((-J99+SQRT(J99^2-4*I99*K99))/2/I99,2*$P$1*VLOOKUP(E99,Gearing!$B$3:$D$7,3,TRUE)+B98)</f>
        <v>1341.2787742441715</v>
      </c>
      <c r="C100">
        <f t="shared" si="15"/>
        <v>88.912447488063663</v>
      </c>
      <c r="D100">
        <f t="shared" si="16"/>
        <v>2.0103408485520049</v>
      </c>
      <c r="E100">
        <f>MIN(VLOOKUP(C99+0.01,Gearing!$A$2:$F$7,2,TRUE)+1,5)</f>
        <v>3</v>
      </c>
      <c r="F100">
        <f>Misc!$B$4*Misc!$B$5/Misc!$B$2*VLOOKUP(E100,Gearing!$B$2:$F$7,5,FALSE)</f>
        <v>4937.2429197214451</v>
      </c>
      <c r="G100">
        <f t="shared" si="9"/>
        <v>0.83343199107473076</v>
      </c>
      <c r="H100">
        <f t="shared" si="10"/>
        <v>198.89148060143089</v>
      </c>
      <c r="I100">
        <f t="shared" si="12"/>
        <v>0.19223050000000003</v>
      </c>
      <c r="J100">
        <f t="shared" si="13"/>
        <v>6292.8523102420831</v>
      </c>
      <c r="K100">
        <f t="shared" si="14"/>
        <v>-8938161.2605337668</v>
      </c>
      <c r="L100">
        <f t="shared" si="17"/>
        <v>1341.2787742441715</v>
      </c>
      <c r="M100">
        <f>2*$P$1*VLOOKUP(E99,Gearing!$B$3:$D$7,3)+B98</f>
        <v>1342.8960745188149</v>
      </c>
      <c r="N100">
        <f>2*B99-B98+Misc!$B$6*$P$1^2</f>
        <v>1341.2958090285308</v>
      </c>
    </row>
    <row r="101" spans="1:14" x14ac:dyDescent="0.25">
      <c r="A101">
        <f t="shared" si="11"/>
        <v>24.5</v>
      </c>
      <c r="B101">
        <f>MIN((-J100+SQRT(J100^2-4*I100*K100))/2/I100,2*$P$1*VLOOKUP(E100,Gearing!$B$3:$D$7,3,TRUE)+B99)</f>
        <v>1363.5697092677046</v>
      </c>
      <c r="C101">
        <f t="shared" si="15"/>
        <v>89.413769084546402</v>
      </c>
      <c r="D101">
        <f t="shared" si="16"/>
        <v>2.0002319233099115</v>
      </c>
      <c r="E101">
        <f>MIN(VLOOKUP(C100+0.01,Gearing!$A$2:$F$7,2,TRUE)+1,5)</f>
        <v>3</v>
      </c>
      <c r="F101">
        <f>Misc!$B$4*Misc!$B$5/Misc!$B$2*VLOOKUP(E101,Gearing!$B$2:$F$7,5,FALSE)</f>
        <v>4937.2429197214451</v>
      </c>
      <c r="G101">
        <f t="shared" si="9"/>
        <v>0.84728293594638848</v>
      </c>
      <c r="H101">
        <f t="shared" si="10"/>
        <v>200.01290507459379</v>
      </c>
      <c r="I101">
        <f t="shared" si="12"/>
        <v>0.19223050000000003</v>
      </c>
      <c r="J101">
        <f t="shared" si="13"/>
        <v>6284.3306211753115</v>
      </c>
      <c r="K101">
        <f t="shared" si="14"/>
        <v>-9079258.4957377315</v>
      </c>
      <c r="L101">
        <f t="shared" si="17"/>
        <v>1363.5697092677046</v>
      </c>
      <c r="M101">
        <f>2*$P$1*VLOOKUP(E100,Gearing!$B$3:$D$7,3)+B99</f>
        <v>1364.9350855236728</v>
      </c>
      <c r="N101">
        <f>2*B100-B99+Misc!$B$6*$P$1^2</f>
        <v>1363.5873754646702</v>
      </c>
    </row>
    <row r="102" spans="1:14" x14ac:dyDescent="0.25">
      <c r="A102">
        <f t="shared" si="11"/>
        <v>24.75</v>
      </c>
      <c r="B102">
        <f>MIN((-J101+SQRT(J101^2-4*I101*K101))/2/I101,2*$P$1*VLOOKUP(E101,Gearing!$B$3:$D$7,3,TRUE)+B100)</f>
        <v>1385.9856587864447</v>
      </c>
      <c r="C102">
        <f t="shared" si="15"/>
        <v>89.912562770434306</v>
      </c>
      <c r="D102">
        <f t="shared" si="16"/>
        <v>1.9901175637933193</v>
      </c>
      <c r="E102">
        <f>MIN(VLOOKUP(C101+0.01,Gearing!$A$2:$F$7,2,TRUE)+1,5)</f>
        <v>3</v>
      </c>
      <c r="F102">
        <f>Misc!$B$4*Misc!$B$5/Misc!$B$2*VLOOKUP(E102,Gearing!$B$2:$F$7,5,FALSE)</f>
        <v>4937.2429197214451</v>
      </c>
      <c r="G102">
        <f t="shared" si="9"/>
        <v>0.8612115612239799</v>
      </c>
      <c r="H102">
        <f t="shared" si="10"/>
        <v>201.128674772804</v>
      </c>
      <c r="I102">
        <f t="shared" si="12"/>
        <v>0.19223050000000003</v>
      </c>
      <c r="J102">
        <f t="shared" si="13"/>
        <v>6275.7606260052289</v>
      </c>
      <c r="K102">
        <f t="shared" si="14"/>
        <v>-9220946.7818128206</v>
      </c>
      <c r="L102">
        <f t="shared" si="17"/>
        <v>1385.9856587864447</v>
      </c>
      <c r="M102">
        <f>2*$P$1*VLOOKUP(E101,Gearing!$B$3:$D$7,3)+B100</f>
        <v>1387.1003742441715</v>
      </c>
      <c r="N102">
        <f>2*B101-B100+Misc!$B$6*$P$1^2</f>
        <v>1386.0039567912379</v>
      </c>
    </row>
    <row r="103" spans="1:14" x14ac:dyDescent="0.25">
      <c r="A103">
        <f t="shared" si="11"/>
        <v>25</v>
      </c>
      <c r="B103">
        <f>MIN((-J102+SQRT(J102^2-4*I102*K102))/2/I102,2*$P$1*VLOOKUP(E102,Gearing!$B$3:$D$7,3,TRUE)+B101)</f>
        <v>1408.5259906529218</v>
      </c>
      <c r="C103">
        <f t="shared" si="15"/>
        <v>90.408827297286734</v>
      </c>
      <c r="D103">
        <f t="shared" si="16"/>
        <v>1.9799986510261078</v>
      </c>
      <c r="E103">
        <f>MIN(VLOOKUP(C102+0.01,Gearing!$A$2:$F$7,2,TRUE)+1,5)</f>
        <v>3</v>
      </c>
      <c r="F103">
        <f>Misc!$B$4*Misc!$B$5/Misc!$B$2*VLOOKUP(E103,Gearing!$B$2:$F$7,5,FALSE)</f>
        <v>4937.2429197214451</v>
      </c>
      <c r="G103">
        <f t="shared" si="9"/>
        <v>0.87521747410927797</v>
      </c>
      <c r="H103">
        <f t="shared" si="10"/>
        <v>202.23878690337941</v>
      </c>
      <c r="I103">
        <f t="shared" si="12"/>
        <v>0.19223050000000003</v>
      </c>
      <c r="J103">
        <f t="shared" si="13"/>
        <v>6267.1425676373046</v>
      </c>
      <c r="K103">
        <f t="shared" si="14"/>
        <v>-9363218.924145611</v>
      </c>
      <c r="L103">
        <f t="shared" si="17"/>
        <v>1408.5259906529218</v>
      </c>
      <c r="M103">
        <f>2*$P$1*VLOOKUP(E102,Gearing!$B$3:$D$7,3)+B101</f>
        <v>1409.3913092677046</v>
      </c>
      <c r="N103">
        <f>2*B102-B101+Misc!$B$6*$P$1^2</f>
        <v>1408.5449208051848</v>
      </c>
    </row>
    <row r="104" spans="1:14" x14ac:dyDescent="0.25">
      <c r="A104">
        <f t="shared" si="11"/>
        <v>25.25</v>
      </c>
      <c r="B104">
        <f>MIN((-J103+SQRT(J103^2-4*I103*K103))/2/I103,2*$P$1*VLOOKUP(E103,Gearing!$B$3:$D$7,3,TRUE)+B102)</f>
        <v>1431.190072435088</v>
      </c>
      <c r="C104">
        <f t="shared" si="15"/>
        <v>90.902561635868096</v>
      </c>
      <c r="D104">
        <f t="shared" si="16"/>
        <v>1.9698760576247878</v>
      </c>
      <c r="E104">
        <f>MIN(VLOOKUP(C103+0.01,Gearing!$A$2:$F$7,2,TRUE)+1,5)</f>
        <v>3</v>
      </c>
      <c r="F104">
        <f>Misc!$B$4*Misc!$B$5/Misc!$B$2*VLOOKUP(E104,Gearing!$B$2:$F$7,5,FALSE)</f>
        <v>4937.2429197214451</v>
      </c>
      <c r="G104">
        <f t="shared" si="9"/>
        <v>0.88930028162722707</v>
      </c>
      <c r="H104">
        <f t="shared" si="10"/>
        <v>203.34323916398554</v>
      </c>
      <c r="I104">
        <f t="shared" si="12"/>
        <v>0.19223050000000003</v>
      </c>
      <c r="J104">
        <f t="shared" si="13"/>
        <v>6258.4766891075869</v>
      </c>
      <c r="K104">
        <f t="shared" si="14"/>
        <v>-9506067.7304390669</v>
      </c>
      <c r="L104">
        <f t="shared" si="17"/>
        <v>1431.190072435088</v>
      </c>
      <c r="M104">
        <f>2*$P$1*VLOOKUP(E103,Gearing!$B$3:$D$7,3)+B102</f>
        <v>1431.8072587864447</v>
      </c>
      <c r="N104">
        <f>2*B103-B102+Misc!$B$6*$P$1^2</f>
        <v>1431.209635019399</v>
      </c>
    </row>
    <row r="105" spans="1:14" x14ac:dyDescent="0.25">
      <c r="A105">
        <f t="shared" si="11"/>
        <v>25.5</v>
      </c>
      <c r="B105">
        <f>MIN((-J104+SQRT(J104^2-4*I104*K104))/2/I104,2*$P$1*VLOOKUP(E104,Gearing!$B$3:$D$7,3,TRUE)+B103)</f>
        <v>1453.9772714708558</v>
      </c>
      <c r="C105">
        <f t="shared" si="15"/>
        <v>91.393764974073747</v>
      </c>
      <c r="D105">
        <f t="shared" si="16"/>
        <v>1.9597506480204174</v>
      </c>
      <c r="E105">
        <f>MIN(VLOOKUP(C104+0.01,Gearing!$A$2:$F$7,2,TRUE)+1,5)</f>
        <v>3</v>
      </c>
      <c r="F105">
        <f>Misc!$B$4*Misc!$B$5/Misc!$B$2*VLOOKUP(E105,Gearing!$B$2:$F$7,5,FALSE)</f>
        <v>4937.2429197214451</v>
      </c>
      <c r="G105">
        <f t="shared" si="9"/>
        <v>0.9034595906598315</v>
      </c>
      <c r="H105">
        <f t="shared" si="10"/>
        <v>204.44202973799602</v>
      </c>
      <c r="I105">
        <f t="shared" si="12"/>
        <v>0.19223050000000003</v>
      </c>
      <c r="J105">
        <f t="shared" si="13"/>
        <v>6249.7632335615335</v>
      </c>
      <c r="K105">
        <f t="shared" si="14"/>
        <v>-9649486.0113672111</v>
      </c>
      <c r="L105">
        <f t="shared" si="17"/>
        <v>1453.9772714708558</v>
      </c>
      <c r="M105">
        <f>2*$P$1*VLOOKUP(E104,Gearing!$B$3:$D$7,3)+B103</f>
        <v>1454.3475906529218</v>
      </c>
      <c r="N105">
        <f>2*B104-B103+Misc!$B$6*$P$1^2</f>
        <v>1453.9974667172544</v>
      </c>
    </row>
    <row r="106" spans="1:14" x14ac:dyDescent="0.25">
      <c r="A106">
        <f t="shared" si="11"/>
        <v>25.75</v>
      </c>
      <c r="B106">
        <f>MIN((-J105+SQRT(J105^2-4*I105*K105))/2/I105,2*$P$1*VLOOKUP(E105,Gearing!$B$3:$D$7,3,TRUE)+B104)</f>
        <v>1476.8869549221249</v>
      </c>
      <c r="C106">
        <f t="shared" si="15"/>
        <v>91.643199999999979</v>
      </c>
      <c r="D106">
        <f t="shared" si="16"/>
        <v>3.5729559389437782E-2</v>
      </c>
      <c r="E106">
        <f>MIN(VLOOKUP(C105+0.01,Gearing!$A$2:$F$7,2,TRUE)+1,5)</f>
        <v>3</v>
      </c>
      <c r="F106">
        <f>Misc!$B$4*Misc!$B$5/Misc!$B$2*VLOOKUP(E106,Gearing!$B$2:$F$7,5,FALSE)</f>
        <v>4937.2429197214451</v>
      </c>
      <c r="G106">
        <f t="shared" si="9"/>
        <v>0.91769500797972647</v>
      </c>
      <c r="H106">
        <f t="shared" si="10"/>
        <v>204.99999999999994</v>
      </c>
      <c r="I106">
        <f t="shared" si="12"/>
        <v>0.19223050000000003</v>
      </c>
      <c r="J106">
        <f t="shared" si="13"/>
        <v>6241.0024442330432</v>
      </c>
      <c r="K106">
        <f t="shared" si="14"/>
        <v>-9793466.5812225509</v>
      </c>
      <c r="L106">
        <f t="shared" si="17"/>
        <v>1476.8869549221249</v>
      </c>
      <c r="M106">
        <f>2*$P$1*VLOOKUP(E105,Gearing!$B$3:$D$7,3)+B104</f>
        <v>1477.011672435088</v>
      </c>
      <c r="N106">
        <f>2*B105-B104+Misc!$B$6*$P$1^2</f>
        <v>1476.9077830066237</v>
      </c>
    </row>
    <row r="107" spans="1:14" x14ac:dyDescent="0.25">
      <c r="A107">
        <f t="shared" si="11"/>
        <v>26</v>
      </c>
      <c r="B107">
        <f>MIN((-J106+SQRT(J106^2-4*I106*K106))/2/I106,2*$P$1*VLOOKUP(E106,Gearing!$B$3:$D$7,3,TRUE)+B105)</f>
        <v>1499.7988714708558</v>
      </c>
      <c r="C107">
        <f t="shared" si="15"/>
        <v>91.830997250378459</v>
      </c>
      <c r="D107">
        <f t="shared" si="16"/>
        <v>1.4666484436384053</v>
      </c>
      <c r="E107">
        <f>MIN(VLOOKUP(C106+0.01,Gearing!$A$2:$F$7,2,TRUE)+1,5)</f>
        <v>4</v>
      </c>
      <c r="F107">
        <f>Misc!$B$4*Misc!$B$5/Misc!$B$2*VLOOKUP(E107,Gearing!$B$2:$F$7,5,FALSE)</f>
        <v>4114.3690997678705</v>
      </c>
      <c r="G107">
        <f t="shared" si="9"/>
        <v>0.93193181288205373</v>
      </c>
      <c r="H107">
        <f t="shared" si="10"/>
        <v>205.4200904849196</v>
      </c>
      <c r="I107">
        <f t="shared" si="12"/>
        <v>0.19223050000000003</v>
      </c>
      <c r="J107">
        <f t="shared" si="13"/>
        <v>6232.1945644236848</v>
      </c>
      <c r="K107">
        <f t="shared" si="14"/>
        <v>-9936169.7304398641</v>
      </c>
      <c r="L107">
        <f t="shared" si="17"/>
        <v>1499.9184898282742</v>
      </c>
      <c r="M107">
        <f>2*$P$1*VLOOKUP(E106,Gearing!$B$3:$D$7,3)+B105</f>
        <v>1499.7988714708558</v>
      </c>
      <c r="N107">
        <f>2*B106-B105+Misc!$B$6*$P$1^2</f>
        <v>1499.9399508733941</v>
      </c>
    </row>
    <row r="108" spans="1:14" x14ac:dyDescent="0.25">
      <c r="A108">
        <f t="shared" si="11"/>
        <v>26.25</v>
      </c>
      <c r="B108">
        <f>MIN((-J107+SQRT(J107^2-4*I107*K107))/2/I107,2*$P$1*VLOOKUP(E107,Gearing!$B$3:$D$7,3,TRUE)+B106)</f>
        <v>1522.8024535473141</v>
      </c>
      <c r="C108">
        <f t="shared" si="15"/>
        <v>92.196708089908498</v>
      </c>
      <c r="D108">
        <f t="shared" si="16"/>
        <v>1.4590382726019016</v>
      </c>
      <c r="E108">
        <f>MIN(VLOOKUP(C107+0.01,Gearing!$A$2:$F$7,2,TRUE)+1,5)</f>
        <v>4</v>
      </c>
      <c r="F108">
        <f>Misc!$B$4*Misc!$B$5/Misc!$B$2*VLOOKUP(E108,Gearing!$B$2:$F$7,5,FALSE)</f>
        <v>4114.3690997678705</v>
      </c>
      <c r="G108">
        <f t="shared" si="9"/>
        <v>0.94622557610263192</v>
      </c>
      <c r="H108">
        <f t="shared" si="10"/>
        <v>206.23816233426203</v>
      </c>
      <c r="I108">
        <f t="shared" si="12"/>
        <v>0.19223050000000003</v>
      </c>
      <c r="J108">
        <f t="shared" si="13"/>
        <v>6223.3858260754432</v>
      </c>
      <c r="K108">
        <f t="shared" si="14"/>
        <v>-10080106.99085352</v>
      </c>
      <c r="L108">
        <f t="shared" si="17"/>
        <v>1522.8024535473141</v>
      </c>
      <c r="M108">
        <f>2*$P$1*VLOOKUP(E107,Gearing!$B$3:$D$7,3)+B106</f>
        <v>1531.872874922125</v>
      </c>
      <c r="N108">
        <f>2*B107-B106+Misc!$B$6*$P$1^2</f>
        <v>1522.8541005195868</v>
      </c>
    </row>
    <row r="109" spans="1:14" x14ac:dyDescent="0.25">
      <c r="A109">
        <f t="shared" si="11"/>
        <v>26.5</v>
      </c>
      <c r="B109">
        <f>MIN((-J108+SQRT(J108^2-4*I108*K108))/2/I108,2*$P$1*VLOOKUP(E108,Gearing!$B$3:$D$7,3,TRUE)+B107)</f>
        <v>1545.8972255158101</v>
      </c>
      <c r="C109">
        <f t="shared" si="15"/>
        <v>92.560517580968735</v>
      </c>
      <c r="D109">
        <f t="shared" si="16"/>
        <v>1.4514376558799995</v>
      </c>
      <c r="E109">
        <f>MIN(VLOOKUP(C108+0.01,Gearing!$A$2:$F$7,2,TRUE)+1,5)</f>
        <v>4</v>
      </c>
      <c r="F109">
        <f>Misc!$B$4*Misc!$B$5/Misc!$B$2*VLOOKUP(E109,Gearing!$B$2:$F$7,5,FALSE)</f>
        <v>4114.3690997678705</v>
      </c>
      <c r="G109">
        <f t="shared" si="9"/>
        <v>0.96057600209514571</v>
      </c>
      <c r="H109">
        <f t="shared" si="10"/>
        <v>207.05198098820853</v>
      </c>
      <c r="I109">
        <f t="shared" si="12"/>
        <v>0.19223050000000003</v>
      </c>
      <c r="J109">
        <f t="shared" si="13"/>
        <v>6214.5418459067459</v>
      </c>
      <c r="K109">
        <f t="shared" si="14"/>
        <v>-10224405.618416978</v>
      </c>
      <c r="L109">
        <f t="shared" si="17"/>
        <v>1545.8972255158101</v>
      </c>
      <c r="M109">
        <f>2*$P$1*VLOOKUP(E108,Gearing!$B$3:$D$7,3)+B107</f>
        <v>1554.7847914708559</v>
      </c>
      <c r="N109">
        <f>2*B108-B107+Misc!$B$6*$P$1^2</f>
        <v>1545.9493481237726</v>
      </c>
    </row>
    <row r="110" spans="1:14" x14ac:dyDescent="0.25">
      <c r="A110">
        <f t="shared" si="11"/>
        <v>26.75</v>
      </c>
      <c r="B110">
        <f>MIN((-J109+SQRT(J109^2-4*I109*K109))/2/I109,2*$P$1*VLOOKUP(E109,Gearing!$B$3:$D$7,3,TRUE)+B108)</f>
        <v>1569.0827123377985</v>
      </c>
      <c r="C110">
        <f t="shared" si="15"/>
        <v>92.922428164398752</v>
      </c>
      <c r="D110">
        <f t="shared" si="16"/>
        <v>1.4438470115601376</v>
      </c>
      <c r="E110">
        <f>MIN(VLOOKUP(C109+0.01,Gearing!$A$2:$F$7,2,TRUE)+1,5)</f>
        <v>4</v>
      </c>
      <c r="F110">
        <f>Misc!$B$4*Misc!$B$5/Misc!$B$2*VLOOKUP(E110,Gearing!$B$2:$F$7,5,FALSE)</f>
        <v>4114.3690997678705</v>
      </c>
      <c r="G110">
        <f t="shared" si="9"/>
        <v>0.97498279568432755</v>
      </c>
      <c r="H110">
        <f t="shared" si="10"/>
        <v>207.86155190676172</v>
      </c>
      <c r="I110">
        <f t="shared" si="12"/>
        <v>0.19223050000000003</v>
      </c>
      <c r="J110">
        <f t="shared" si="13"/>
        <v>6205.6628067809661</v>
      </c>
      <c r="K110">
        <f t="shared" si="14"/>
        <v>-10369060.237552414</v>
      </c>
      <c r="L110">
        <f t="shared" si="17"/>
        <v>1569.0827123377985</v>
      </c>
      <c r="M110">
        <f>2*$P$1*VLOOKUP(E109,Gearing!$B$3:$D$7,3)+B108</f>
        <v>1577.7883735473142</v>
      </c>
      <c r="N110">
        <f>2*B109-B108+Misc!$B$6*$P$1^2</f>
        <v>1569.1353099843061</v>
      </c>
    </row>
    <row r="111" spans="1:14" x14ac:dyDescent="0.25">
      <c r="A111">
        <f t="shared" si="11"/>
        <v>27</v>
      </c>
      <c r="B111">
        <f>MIN((-J110+SQRT(J110^2-4*I110*K110))/2/I110,2*$P$1*VLOOKUP(E110,Gearing!$B$3:$D$7,3,TRUE)+B109)</f>
        <v>1592.3584395980095</v>
      </c>
      <c r="C111">
        <f t="shared" si="15"/>
        <v>93.282442384871047</v>
      </c>
      <c r="D111">
        <f t="shared" si="16"/>
        <v>1.4362667522182164</v>
      </c>
      <c r="E111">
        <f>MIN(VLOOKUP(C110+0.01,Gearing!$A$2:$F$7,2,TRUE)+1,5)</f>
        <v>4</v>
      </c>
      <c r="F111">
        <f>Misc!$B$4*Misc!$B$5/Misc!$B$2*VLOOKUP(E111,Gearing!$B$2:$F$7,5,FALSE)</f>
        <v>4114.3690997678705</v>
      </c>
      <c r="G111">
        <f t="shared" si="9"/>
        <v>0.98944566208219586</v>
      </c>
      <c r="H111">
        <f t="shared" si="10"/>
        <v>208.66688078219187</v>
      </c>
      <c r="I111">
        <f t="shared" si="12"/>
        <v>0.19223050000000003</v>
      </c>
      <c r="J111">
        <f t="shared" si="13"/>
        <v>6196.7488913318975</v>
      </c>
      <c r="K111">
        <f t="shared" si="14"/>
        <v>-10514065.484005975</v>
      </c>
      <c r="L111">
        <f t="shared" si="17"/>
        <v>1592.3584395980095</v>
      </c>
      <c r="M111">
        <f>2*$P$1*VLOOKUP(E110,Gearing!$B$3:$D$7,3)+B109</f>
        <v>1600.8831455158102</v>
      </c>
      <c r="N111">
        <f>2*B110-B109+Misc!$B$6*$P$1^2</f>
        <v>1592.411511659787</v>
      </c>
    </row>
    <row r="112" spans="1:14" x14ac:dyDescent="0.25">
      <c r="A112">
        <f t="shared" si="11"/>
        <v>27.25</v>
      </c>
      <c r="B112">
        <f>MIN((-J111+SQRT(J111^2-4*I111*K111))/2/I111,2*$P$1*VLOOKUP(E111,Gearing!$B$3:$D$7,3,TRUE)+B110)</f>
        <v>1615.723933530234</v>
      </c>
      <c r="C112">
        <f t="shared" si="15"/>
        <v>93.640562889511784</v>
      </c>
      <c r="D112">
        <f t="shared" si="16"/>
        <v>1.4286972849076847</v>
      </c>
      <c r="E112">
        <f>MIN(VLOOKUP(C111+0.01,Gearing!$A$2:$F$7,2,TRUE)+1,5)</f>
        <v>4</v>
      </c>
      <c r="F112">
        <f>Misc!$B$4*Misc!$B$5/Misc!$B$2*VLOOKUP(E112,Gearing!$B$2:$F$7,5,FALSE)</f>
        <v>4114.3690997678705</v>
      </c>
      <c r="G112">
        <f t="shared" si="9"/>
        <v>1.0039643069040765</v>
      </c>
      <c r="H112">
        <f t="shared" si="10"/>
        <v>209.46797353595156</v>
      </c>
      <c r="I112">
        <f t="shared" si="12"/>
        <v>0.19223050000000003</v>
      </c>
      <c r="J112">
        <f t="shared" si="13"/>
        <v>6187.8002819537096</v>
      </c>
      <c r="K112">
        <f t="shared" si="14"/>
        <v>-10659416.005144393</v>
      </c>
      <c r="L112">
        <f t="shared" si="17"/>
        <v>1615.723933530234</v>
      </c>
      <c r="M112">
        <f>2*$P$1*VLOOKUP(E111,Gearing!$B$3:$D$7,3)+B110</f>
        <v>1624.0686323377986</v>
      </c>
      <c r="N112">
        <f>2*B111-B110+Misc!$B$6*$P$1^2</f>
        <v>1615.7774793582205</v>
      </c>
    </row>
    <row r="113" spans="1:14" x14ac:dyDescent="0.25">
      <c r="A113">
        <f t="shared" si="11"/>
        <v>27.5</v>
      </c>
      <c r="B113">
        <f>MIN((-J112+SQRT(J112^2-4*I112*K112))/2/I112,2*$P$1*VLOOKUP(E112,Gearing!$B$3:$D$7,3,TRUE)+B111)</f>
        <v>1639.1787210427653</v>
      </c>
      <c r="C113">
        <f t="shared" si="15"/>
        <v>93.996792426547472</v>
      </c>
      <c r="D113">
        <f t="shared" si="16"/>
        <v>1.421139011377818</v>
      </c>
      <c r="E113">
        <f>MIN(VLOOKUP(C112+0.01,Gearing!$A$2:$F$7,2,TRUE)+1,5)</f>
        <v>4</v>
      </c>
      <c r="F113">
        <f>Misc!$B$4*Misc!$B$5/Misc!$B$2*VLOOKUP(E113,Gearing!$B$2:$F$7,5,FALSE)</f>
        <v>4114.3690997678705</v>
      </c>
      <c r="G113">
        <f t="shared" si="9"/>
        <v>1.0185384361844114</v>
      </c>
      <c r="H113">
        <f t="shared" si="10"/>
        <v>210.26483631564844</v>
      </c>
      <c r="I113">
        <f t="shared" si="12"/>
        <v>0.19223050000000003</v>
      </c>
      <c r="J113">
        <f t="shared" si="13"/>
        <v>6178.8171607910326</v>
      </c>
      <c r="K113">
        <f t="shared" si="14"/>
        <v>-10805106.460246863</v>
      </c>
      <c r="L113">
        <f t="shared" si="17"/>
        <v>1639.1787210427653</v>
      </c>
      <c r="M113">
        <f>2*$P$1*VLOOKUP(E112,Gearing!$B$3:$D$7,3)+B111</f>
        <v>1647.3443595980095</v>
      </c>
      <c r="N113">
        <f>2*B112-B111+Misc!$B$6*$P$1^2</f>
        <v>1639.2327399624587</v>
      </c>
    </row>
    <row r="114" spans="1:14" x14ac:dyDescent="0.25">
      <c r="A114">
        <f t="shared" si="11"/>
        <v>27.75</v>
      </c>
      <c r="B114">
        <f>MIN((-J113+SQRT(J113^2-4*I113*K113))/2/I113,2*$P$1*VLOOKUP(E113,Gearing!$B$3:$D$7,3,TRUE)+B112)</f>
        <v>1662.7223297435078</v>
      </c>
      <c r="C114">
        <f t="shared" si="15"/>
        <v>94.351133843957541</v>
      </c>
      <c r="D114">
        <f t="shared" si="16"/>
        <v>1.4135923279027338</v>
      </c>
      <c r="E114">
        <f>MIN(VLOOKUP(C113+0.01,Gearing!$A$2:$F$7,2,TRUE)+1,5)</f>
        <v>4</v>
      </c>
      <c r="F114">
        <f>Misc!$B$4*Misc!$B$5/Misc!$B$2*VLOOKUP(E114,Gearing!$B$2:$F$7,5,FALSE)</f>
        <v>4114.3690997678705</v>
      </c>
      <c r="G114">
        <f t="shared" si="9"/>
        <v>1.0331677563923609</v>
      </c>
      <c r="H114">
        <f t="shared" si="10"/>
        <v>211.05747549203102</v>
      </c>
      <c r="I114">
        <f t="shared" si="12"/>
        <v>0.19223050000000003</v>
      </c>
      <c r="J114">
        <f t="shared" si="13"/>
        <v>6169.7997097291773</v>
      </c>
      <c r="K114">
        <f t="shared" si="14"/>
        <v>-10951131.520792389</v>
      </c>
      <c r="L114">
        <f t="shared" si="17"/>
        <v>1662.7223297435078</v>
      </c>
      <c r="M114">
        <f>2*$P$1*VLOOKUP(E113,Gearing!$B$3:$D$7,3)+B112</f>
        <v>1670.7098535302341</v>
      </c>
      <c r="N114">
        <f>2*B113-B112+Misc!$B$6*$P$1^2</f>
        <v>1662.7768210552968</v>
      </c>
    </row>
    <row r="115" spans="1:14" x14ac:dyDescent="0.25">
      <c r="A115">
        <f t="shared" si="11"/>
        <v>28</v>
      </c>
      <c r="B115">
        <f>MIN((-J114+SQRT(J114^2-4*I114*K114))/2/I114,2*$P$1*VLOOKUP(E114,Gearing!$B$3:$D$7,3,TRUE)+B113)</f>
        <v>1686.3542879647441</v>
      </c>
      <c r="C115">
        <f t="shared" si="15"/>
        <v>94.703590088107376</v>
      </c>
      <c r="D115">
        <f t="shared" si="16"/>
        <v>1.4060576252959436</v>
      </c>
      <c r="E115">
        <f>MIN(VLOOKUP(C114+0.01,Gearing!$A$2:$F$7,2,TRUE)+1,5)</f>
        <v>4</v>
      </c>
      <c r="F115">
        <f>Misc!$B$4*Misc!$B$5/Misc!$B$2*VLOOKUP(E115,Gearing!$B$2:$F$7,5,FALSE)</f>
        <v>4114.3690997678705</v>
      </c>
      <c r="G115">
        <f t="shared" si="9"/>
        <v>1.0478519744471935</v>
      </c>
      <c r="H115">
        <f t="shared" si="10"/>
        <v>211.84589765593097</v>
      </c>
      <c r="I115">
        <f t="shared" si="12"/>
        <v>0.19223050000000003</v>
      </c>
      <c r="J115">
        <f t="shared" si="13"/>
        <v>6160.7481103844812</v>
      </c>
      <c r="K115">
        <f t="shared" si="14"/>
        <v>-11097485.870742381</v>
      </c>
      <c r="L115">
        <f t="shared" si="17"/>
        <v>1686.3542879647441</v>
      </c>
      <c r="M115">
        <f>2*$P$1*VLOOKUP(E114,Gearing!$B$3:$D$7,3)+B113</f>
        <v>1694.1646410427654</v>
      </c>
      <c r="N115">
        <f>2*B114-B113+Misc!$B$6*$P$1^2</f>
        <v>1686.4092509442503</v>
      </c>
    </row>
    <row r="116" spans="1:14" x14ac:dyDescent="0.25">
      <c r="A116">
        <f t="shared" si="11"/>
        <v>28.25</v>
      </c>
      <c r="B116">
        <f>MIN((-J115+SQRT(J115^2-4*I115*K115))/2/I115,2*$P$1*VLOOKUP(E115,Gearing!$B$3:$D$7,3,TRUE)+B114)</f>
        <v>1710.0741247875615</v>
      </c>
      <c r="C116">
        <f t="shared" si="15"/>
        <v>95.054164202378615</v>
      </c>
      <c r="D116">
        <f t="shared" si="16"/>
        <v>1.3985352888739726</v>
      </c>
      <c r="E116">
        <f>MIN(VLOOKUP(C115+0.01,Gearing!$A$2:$F$7,2,TRUE)+1,5)</f>
        <v>4</v>
      </c>
      <c r="F116">
        <f>Misc!$B$4*Misc!$B$5/Misc!$B$2*VLOOKUP(E116,Gearing!$B$2:$F$7,5,FALSE)</f>
        <v>4114.3690997678705</v>
      </c>
      <c r="G116">
        <f t="shared" si="9"/>
        <v>1.0625907977334625</v>
      </c>
      <c r="H116">
        <f t="shared" si="10"/>
        <v>212.63010961519913</v>
      </c>
      <c r="I116">
        <f t="shared" si="12"/>
        <v>0.19223050000000003</v>
      </c>
      <c r="J116">
        <f t="shared" si="13"/>
        <v>6151.6625440947864</v>
      </c>
      <c r="K116">
        <f t="shared" si="14"/>
        <v>-11244164.206818562</v>
      </c>
      <c r="L116">
        <f t="shared" si="17"/>
        <v>1710.0741247875615</v>
      </c>
      <c r="M116">
        <f>2*$P$1*VLOOKUP(E115,Gearing!$B$3:$D$7,3)+B114</f>
        <v>1717.7082497435078</v>
      </c>
      <c r="N116">
        <f>2*B115-B114+Misc!$B$6*$P$1^2</f>
        <v>1710.1295586859806</v>
      </c>
    </row>
    <row r="117" spans="1:14" x14ac:dyDescent="0.25">
      <c r="A117">
        <f t="shared" si="11"/>
        <v>28.5</v>
      </c>
      <c r="B117">
        <f>MIN((-J116+SQRT(J116^2-4*I116*K116))/2/I116,2*$P$1*VLOOKUP(E116,Gearing!$B$3:$D$7,3,TRUE)+B115)</f>
        <v>1733.8813700659334</v>
      </c>
      <c r="C117">
        <f t="shared" si="15"/>
        <v>95.402859325813552</v>
      </c>
      <c r="D117">
        <f t="shared" si="16"/>
        <v>1.3910256986055174</v>
      </c>
      <c r="E117">
        <f>MIN(VLOOKUP(C116+0.01,Gearing!$A$2:$F$7,2,TRUE)+1,5)</f>
        <v>4</v>
      </c>
      <c r="F117">
        <f>Misc!$B$4*Misc!$B$5/Misc!$B$2*VLOOKUP(E117,Gearing!$B$2:$F$7,5,FALSE)</f>
        <v>4114.3690997678705</v>
      </c>
      <c r="G117">
        <f t="shared" si="9"/>
        <v>1.077383934115971</v>
      </c>
      <c r="H117">
        <f t="shared" si="10"/>
        <v>213.41011839167314</v>
      </c>
      <c r="I117">
        <f t="shared" si="12"/>
        <v>0.19223050000000003</v>
      </c>
      <c r="J117">
        <f t="shared" si="13"/>
        <v>6142.5431919100492</v>
      </c>
      <c r="K117">
        <f t="shared" si="14"/>
        <v>-11391161.238776194</v>
      </c>
      <c r="L117">
        <f t="shared" si="17"/>
        <v>1733.8813700659334</v>
      </c>
      <c r="M117">
        <f>2*$P$1*VLOOKUP(E116,Gearing!$B$3:$D$7,3)+B115</f>
        <v>1741.3402079647442</v>
      </c>
      <c r="N117">
        <f>2*B116-B115+Misc!$B$6*$P$1^2</f>
        <v>1733.9372741103789</v>
      </c>
    </row>
    <row r="118" spans="1:14" x14ac:dyDescent="0.25">
      <c r="A118">
        <f t="shared" si="11"/>
        <v>28.75</v>
      </c>
      <c r="B118">
        <f>MIN((-J117+SQRT(J117^2-4*I117*K117))/2/I117,2*$P$1*VLOOKUP(E117,Gearing!$B$3:$D$7,3,TRUE)+B116)</f>
        <v>1757.7755544504682</v>
      </c>
      <c r="C118">
        <f t="shared" si="15"/>
        <v>95.749678691772715</v>
      </c>
      <c r="D118">
        <f t="shared" si="16"/>
        <v>1.3835292290677899</v>
      </c>
      <c r="E118">
        <f>MIN(VLOOKUP(C117+0.01,Gearing!$A$2:$F$7,2,TRUE)+1,5)</f>
        <v>4</v>
      </c>
      <c r="F118">
        <f>Misc!$B$4*Misc!$B$5/Misc!$B$2*VLOOKUP(E118,Gearing!$B$2:$F$7,5,FALSE)</f>
        <v>4114.3690997678705</v>
      </c>
      <c r="G118">
        <f t="shared" si="9"/>
        <v>1.0922310919545282</v>
      </c>
      <c r="H118">
        <f t="shared" si="10"/>
        <v>214.18593121817446</v>
      </c>
      <c r="I118">
        <f t="shared" si="12"/>
        <v>0.19223050000000003</v>
      </c>
      <c r="J118">
        <f t="shared" si="13"/>
        <v>6133.3902345830811</v>
      </c>
      <c r="K118">
        <f t="shared" si="14"/>
        <v>-11538471.689672753</v>
      </c>
      <c r="L118">
        <f t="shared" si="17"/>
        <v>1757.7755544504682</v>
      </c>
      <c r="M118">
        <f>2*$P$1*VLOOKUP(E117,Gearing!$B$3:$D$7,3)+B116</f>
        <v>1765.0600447875615</v>
      </c>
      <c r="N118">
        <f>2*B117-B116+Misc!$B$6*$P$1^2</f>
        <v>1757.8319278443055</v>
      </c>
    </row>
    <row r="119" spans="1:14" x14ac:dyDescent="0.25">
      <c r="A119">
        <f t="shared" si="11"/>
        <v>29</v>
      </c>
      <c r="B119">
        <f>MIN((-J118+SQRT(J118^2-4*I118*K118))/2/I118,2*$P$1*VLOOKUP(E118,Gearing!$B$3:$D$7,3,TRUE)+B117)</f>
        <v>1781.7562094118198</v>
      </c>
      <c r="C119">
        <f t="shared" si="15"/>
        <v>96.0946256265579</v>
      </c>
      <c r="D119">
        <f t="shared" si="16"/>
        <v>1.3760462492136867</v>
      </c>
      <c r="E119">
        <f>MIN(VLOOKUP(C118+0.01,Gearing!$A$2:$F$7,2,TRUE)+1,5)</f>
        <v>4</v>
      </c>
      <c r="F119">
        <f>Misc!$B$4*Misc!$B$5/Misc!$B$2*VLOOKUP(E119,Gearing!$B$2:$F$7,5,FALSE)</f>
        <v>4114.3690997678705</v>
      </c>
      <c r="G119">
        <f t="shared" si="9"/>
        <v>1.1071319801184953</v>
      </c>
      <c r="H119">
        <f t="shared" si="10"/>
        <v>214.95755553542838</v>
      </c>
      <c r="I119">
        <f t="shared" si="12"/>
        <v>0.19223050000000003</v>
      </c>
      <c r="J119">
        <f t="shared" si="13"/>
        <v>6124.2038525604185</v>
      </c>
      <c r="K119">
        <f t="shared" si="14"/>
        <v>-11686090.296131957</v>
      </c>
      <c r="L119">
        <f t="shared" si="17"/>
        <v>1781.7562094118198</v>
      </c>
      <c r="M119">
        <f>2*$P$1*VLOOKUP(E118,Gearing!$B$3:$D$7,3)+B117</f>
        <v>1788.8672900659335</v>
      </c>
      <c r="N119">
        <f>2*B118-B117+Misc!$B$6*$P$1^2</f>
        <v>1781.8130513350031</v>
      </c>
    </row>
    <row r="120" spans="1:14" x14ac:dyDescent="0.25">
      <c r="A120">
        <f t="shared" si="11"/>
        <v>29.25</v>
      </c>
      <c r="B120">
        <f>MIN((-J119+SQRT(J119^2-4*I119*K119))/2/I119,2*$P$1*VLOOKUP(E119,Gearing!$B$3:$D$7,3,TRUE)+B118)</f>
        <v>1805.8228672637472</v>
      </c>
      <c r="C120">
        <f t="shared" si="15"/>
        <v>96.437703548062927</v>
      </c>
      <c r="D120">
        <f t="shared" si="16"/>
        <v>1.3685771228265367</v>
      </c>
      <c r="E120">
        <f>MIN(VLOOKUP(C119+0.01,Gearing!$A$2:$F$7,2,TRUE)+1,5)</f>
        <v>4</v>
      </c>
      <c r="F120">
        <f>Misc!$B$4*Misc!$B$5/Misc!$B$2*VLOOKUP(E120,Gearing!$B$2:$F$7,5,FALSE)</f>
        <v>4114.3690997678705</v>
      </c>
      <c r="G120">
        <f t="shared" si="9"/>
        <v>1.1220863080011154</v>
      </c>
      <c r="H120">
        <f t="shared" si="10"/>
        <v>215.72499898904556</v>
      </c>
      <c r="I120">
        <f t="shared" si="12"/>
        <v>0.19223050000000003</v>
      </c>
      <c r="J120">
        <f t="shared" si="13"/>
        <v>6114.9842259733223</v>
      </c>
      <c r="K120">
        <f t="shared" si="14"/>
        <v>-11834011.808602991</v>
      </c>
      <c r="L120">
        <f t="shared" si="17"/>
        <v>1805.8228672637472</v>
      </c>
      <c r="M120">
        <f>2*$P$1*VLOOKUP(E119,Gearing!$B$3:$D$7,3)+B118</f>
        <v>1812.7614744504683</v>
      </c>
      <c r="N120">
        <f>2*B119-B118+Misc!$B$6*$P$1^2</f>
        <v>1805.8801768731714</v>
      </c>
    </row>
    <row r="121" spans="1:14" x14ac:dyDescent="0.25">
      <c r="A121">
        <f t="shared" si="11"/>
        <v>29.5</v>
      </c>
      <c r="B121">
        <f>MIN((-J120+SQRT(J120^2-4*I120*K120))/2/I120,2*$P$1*VLOOKUP(E120,Gearing!$B$3:$D$7,3,TRUE)+B119)</f>
        <v>1829.9750611858512</v>
      </c>
      <c r="C121">
        <f t="shared" si="15"/>
        <v>96.778915964426687</v>
      </c>
      <c r="D121">
        <f t="shared" si="16"/>
        <v>1.3611222080835432</v>
      </c>
      <c r="E121">
        <f>MIN(VLOOKUP(C120+0.01,Gearing!$A$2:$F$7,2,TRUE)+1,5)</f>
        <v>4</v>
      </c>
      <c r="F121">
        <f>Misc!$B$4*Misc!$B$5/Misc!$B$2*VLOOKUP(E121,Gearing!$B$2:$F$7,5,FALSE)</f>
        <v>4114.3690997678705</v>
      </c>
      <c r="G121">
        <f t="shared" si="9"/>
        <v>1.1370937855336405</v>
      </c>
      <c r="H121">
        <f t="shared" si="10"/>
        <v>216.48826942650925</v>
      </c>
      <c r="I121">
        <f t="shared" si="12"/>
        <v>0.19223050000000003</v>
      </c>
      <c r="J121">
        <f t="shared" si="13"/>
        <v>6105.7315346289124</v>
      </c>
      <c r="K121">
        <f t="shared" si="14"/>
        <v>-11982230.991615428</v>
      </c>
      <c r="L121">
        <f t="shared" si="17"/>
        <v>1829.9750611858512</v>
      </c>
      <c r="M121">
        <f>2*$P$1*VLOOKUP(E120,Gearing!$B$3:$D$7,3)+B119</f>
        <v>1836.7421294118199</v>
      </c>
      <c r="N121">
        <f>2*B120-B119+Misc!$B$6*$P$1^2</f>
        <v>1830.0328376156747</v>
      </c>
    </row>
    <row r="122" spans="1:14" x14ac:dyDescent="0.25">
      <c r="A122">
        <f t="shared" si="11"/>
        <v>29.75</v>
      </c>
      <c r="B122">
        <f>MIN((-J121+SQRT(J121^2-4*I121*K121))/2/I121,2*$P$1*VLOOKUP(E121,Gearing!$B$3:$D$7,3,TRUE)+B120)</f>
        <v>1854.2123252459605</v>
      </c>
      <c r="C122">
        <f t="shared" si="15"/>
        <v>97.118266472678897</v>
      </c>
      <c r="D122">
        <f t="shared" si="16"/>
        <v>1.3536818579341343</v>
      </c>
      <c r="E122">
        <f>MIN(VLOOKUP(C121+0.01,Gearing!$A$2:$F$7,2,TRUE)+1,5)</f>
        <v>4</v>
      </c>
      <c r="F122">
        <f>Misc!$B$4*Misc!$B$5/Misc!$B$2*VLOOKUP(E122,Gearing!$B$2:$F$7,5,FALSE)</f>
        <v>4114.3690997678705</v>
      </c>
      <c r="G122">
        <f t="shared" si="9"/>
        <v>1.1521541231992418</v>
      </c>
      <c r="H122">
        <f t="shared" si="10"/>
        <v>217.24737489414571</v>
      </c>
      <c r="I122">
        <f t="shared" si="12"/>
        <v>0.19223050000000003</v>
      </c>
      <c r="J122">
        <f t="shared" si="13"/>
        <v>6096.4459580014263</v>
      </c>
      <c r="K122">
        <f t="shared" si="14"/>
        <v>-12130742.624029269</v>
      </c>
      <c r="L122">
        <f t="shared" si="17"/>
        <v>1854.2123252459605</v>
      </c>
      <c r="M122">
        <f>2*$P$1*VLOOKUP(E121,Gearing!$B$3:$D$7,3)+B120</f>
        <v>1860.8087872637473</v>
      </c>
      <c r="N122">
        <f>2*B121-B120+Misc!$B$6*$P$1^2</f>
        <v>1854.2705676079554</v>
      </c>
    </row>
    <row r="123" spans="1:14" x14ac:dyDescent="0.25">
      <c r="A123">
        <f t="shared" si="11"/>
        <v>30</v>
      </c>
      <c r="B123">
        <f>MIN((-J122+SQRT(J122^2-4*I122*K122))/2/I122,2*$P$1*VLOOKUP(E122,Gearing!$B$3:$D$7,3,TRUE)+B121)</f>
        <v>1878.5341944221907</v>
      </c>
      <c r="C123">
        <f t="shared" si="15"/>
        <v>97.45575875738723</v>
      </c>
      <c r="D123">
        <f t="shared" si="16"/>
        <v>1.3462564197325264</v>
      </c>
      <c r="E123">
        <f>MIN(VLOOKUP(C122+0.01,Gearing!$A$2:$F$7,2,TRUE)+1,5)</f>
        <v>4</v>
      </c>
      <c r="F123">
        <f>Misc!$B$4*Misc!$B$5/Misc!$B$2*VLOOKUP(E123,Gearing!$B$2:$F$7,5,FALSE)</f>
        <v>4114.3690997678705</v>
      </c>
      <c r="G123">
        <f t="shared" si="9"/>
        <v>1.1672670320467162</v>
      </c>
      <c r="H123">
        <f t="shared" si="10"/>
        <v>218.00232363409813</v>
      </c>
      <c r="I123">
        <f t="shared" si="12"/>
        <v>0.19223050000000003</v>
      </c>
      <c r="J123">
        <f t="shared" si="13"/>
        <v>6087.1276752236126</v>
      </c>
      <c r="K123">
        <f t="shared" si="14"/>
        <v>-12279541.499280645</v>
      </c>
      <c r="L123">
        <f t="shared" si="17"/>
        <v>1878.5341944221907</v>
      </c>
      <c r="M123">
        <f>2*$P$1*VLOOKUP(E122,Gearing!$B$3:$D$7,3)+B121</f>
        <v>1884.9609811858513</v>
      </c>
      <c r="N123">
        <f>2*B122-B121+Misc!$B$6*$P$1^2</f>
        <v>1878.5929018060699</v>
      </c>
    </row>
    <row r="124" spans="1:14" x14ac:dyDescent="0.25">
      <c r="A124">
        <f t="shared" si="11"/>
        <v>30.25</v>
      </c>
      <c r="B124">
        <f>MIN((-J123+SQRT(J123^2-4*I123*K123))/2/I123,2*$P$1*VLOOKUP(E123,Gearing!$B$3:$D$7,3,TRUE)+B122)</f>
        <v>1902.9402046246541</v>
      </c>
      <c r="C124">
        <f t="shared" si="15"/>
        <v>97.791396589313081</v>
      </c>
      <c r="D124">
        <f t="shared" si="16"/>
        <v>1.3388462356742821</v>
      </c>
      <c r="E124">
        <f>MIN(VLOOKUP(C123+0.01,Gearing!$A$2:$F$7,2,TRUE)+1,5)</f>
        <v>4</v>
      </c>
      <c r="F124">
        <f>Misc!$B$4*Misc!$B$5/Misc!$B$2*VLOOKUP(E124,Gearing!$B$2:$F$7,5,FALSE)</f>
        <v>4114.3690997678705</v>
      </c>
      <c r="G124">
        <f t="shared" si="9"/>
        <v>1.1824322237039777</v>
      </c>
      <c r="H124">
        <f t="shared" si="10"/>
        <v>218.75312408131953</v>
      </c>
      <c r="I124">
        <f t="shared" si="12"/>
        <v>0.19223050000000003</v>
      </c>
      <c r="J124">
        <f t="shared" si="13"/>
        <v>6077.77686507825</v>
      </c>
      <c r="K124">
        <f t="shared" si="14"/>
        <v>-12428622.42562269</v>
      </c>
      <c r="L124">
        <f t="shared" si="17"/>
        <v>1902.9402046246541</v>
      </c>
      <c r="M124">
        <f>2*$P$1*VLOOKUP(E123,Gearing!$B$3:$D$7,3)+B122</f>
        <v>1909.1982452459606</v>
      </c>
      <c r="N124">
        <f>2*B123-B122+Misc!$B$6*$P$1^2</f>
        <v>1902.999376098421</v>
      </c>
    </row>
    <row r="125" spans="1:14" x14ac:dyDescent="0.25">
      <c r="A125">
        <f t="shared" si="11"/>
        <v>30.5</v>
      </c>
      <c r="B125">
        <f>MIN((-J124+SQRT(J124^2-4*I124*K124))/2/I124,2*$P$1*VLOOKUP(E124,Gearing!$B$3:$D$7,3,TRUE)+B123)</f>
        <v>1927.4298927168472</v>
      </c>
      <c r="C125">
        <f t="shared" si="15"/>
        <v>98.125183824073702</v>
      </c>
      <c r="D125">
        <f t="shared" si="16"/>
        <v>1.3314516424106841</v>
      </c>
      <c r="E125">
        <f>MIN(VLOOKUP(C124+0.01,Gearing!$A$2:$F$7,2,TRUE)+1,5)</f>
        <v>4</v>
      </c>
      <c r="F125">
        <f>Misc!$B$4*Misc!$B$5/Misc!$B$2*VLOOKUP(E125,Gearing!$B$2:$F$7,5,FALSE)</f>
        <v>4114.3690997678705</v>
      </c>
      <c r="G125">
        <f t="shared" si="9"/>
        <v>1.197649410391344</v>
      </c>
      <c r="H125">
        <f t="shared" si="10"/>
        <v>219.49978486058004</v>
      </c>
      <c r="I125">
        <f t="shared" si="12"/>
        <v>0.19223050000000003</v>
      </c>
      <c r="J125">
        <f t="shared" si="13"/>
        <v>6068.3937059898008</v>
      </c>
      <c r="K125">
        <f t="shared" si="14"/>
        <v>-12577980.226362189</v>
      </c>
      <c r="L125">
        <f t="shared" si="17"/>
        <v>1927.4298927168472</v>
      </c>
      <c r="M125">
        <f>2*$P$1*VLOOKUP(E124,Gearing!$B$3:$D$7,3)+B123</f>
        <v>1933.5201144221908</v>
      </c>
      <c r="N125">
        <f>2*B124-B123+Misc!$B$6*$P$1^2</f>
        <v>1927.4895273271177</v>
      </c>
    </row>
    <row r="126" spans="1:14" x14ac:dyDescent="0.25">
      <c r="A126">
        <f t="shared" si="11"/>
        <v>30.75</v>
      </c>
      <c r="B126">
        <f>MIN((-J125+SQRT(J125^2-4*I125*K125))/2/I125,2*$P$1*VLOOKUP(E125,Gearing!$B$3:$D$7,3,TRUE)+B124)</f>
        <v>1952.002796536691</v>
      </c>
      <c r="C126">
        <f t="shared" si="15"/>
        <v>98.457124400798421</v>
      </c>
      <c r="D126">
        <f t="shared" si="16"/>
        <v>1.3240729713870678</v>
      </c>
      <c r="E126">
        <f>MIN(VLOOKUP(C125+0.01,Gearing!$A$2:$F$7,2,TRUE)+1,5)</f>
        <v>4</v>
      </c>
      <c r="F126">
        <f>Misc!$B$4*Misc!$B$5/Misc!$B$2*VLOOKUP(E126,Gearing!$B$2:$F$7,5,FALSE)</f>
        <v>4114.3690997678705</v>
      </c>
      <c r="G126">
        <f t="shared" si="9"/>
        <v>1.2129183049346137</v>
      </c>
      <c r="H126">
        <f t="shared" si="10"/>
        <v>220.24231478346104</v>
      </c>
      <c r="I126">
        <f t="shared" si="12"/>
        <v>0.19223050000000003</v>
      </c>
      <c r="J126">
        <f t="shared" si="13"/>
        <v>6058.9783760161881</v>
      </c>
      <c r="K126">
        <f t="shared" si="14"/>
        <v>-12727609.740091385</v>
      </c>
      <c r="L126">
        <f t="shared" si="17"/>
        <v>1952.002796536691</v>
      </c>
      <c r="M126">
        <f>2*$P$1*VLOOKUP(E125,Gearing!$B$3:$D$7,3)+B124</f>
        <v>1957.9261246246542</v>
      </c>
      <c r="N126">
        <f>2*B125-B124+Misc!$B$6*$P$1^2</f>
        <v>1952.0628933090404</v>
      </c>
    </row>
    <row r="127" spans="1:14" x14ac:dyDescent="0.25">
      <c r="A127">
        <f t="shared" si="11"/>
        <v>31</v>
      </c>
      <c r="B127">
        <f>MIN((-J126+SQRT(J126^2-4*I126*K126))/2/I126,2*$P$1*VLOOKUP(E126,Gearing!$B$3:$D$7,3,TRUE)+B125)</f>
        <v>1976.6584549172464</v>
      </c>
      <c r="C127">
        <f t="shared" si="15"/>
        <v>98.787222340794415</v>
      </c>
      <c r="D127">
        <f t="shared" si="16"/>
        <v>1.3167105485808861</v>
      </c>
      <c r="E127">
        <f>MIN(VLOOKUP(C126+0.01,Gearing!$A$2:$F$7,2,TRUE)+1,5)</f>
        <v>4</v>
      </c>
      <c r="F127">
        <f>Misc!$B$4*Misc!$B$5/Misc!$B$2*VLOOKUP(E127,Gearing!$B$2:$F$7,5,FALSE)</f>
        <v>4114.3690997678705</v>
      </c>
      <c r="G127">
        <f t="shared" si="9"/>
        <v>1.2282386207779359</v>
      </c>
      <c r="H127">
        <f t="shared" si="10"/>
        <v>220.98072284537048</v>
      </c>
      <c r="I127">
        <f t="shared" si="12"/>
        <v>0.19223050000000003</v>
      </c>
      <c r="J127">
        <f t="shared" si="13"/>
        <v>6049.5310528407072</v>
      </c>
      <c r="K127">
        <f t="shared" si="14"/>
        <v>-12877505.820915552</v>
      </c>
      <c r="L127">
        <f t="shared" si="17"/>
        <v>1976.6584549172464</v>
      </c>
      <c r="M127">
        <f>2*$P$1*VLOOKUP(E126,Gearing!$B$3:$D$7,3)+B125</f>
        <v>1982.4158127168473</v>
      </c>
      <c r="N127">
        <f>2*B126-B125+Misc!$B$6*$P$1^2</f>
        <v>1976.7190128565348</v>
      </c>
    </row>
    <row r="128" spans="1:14" x14ac:dyDescent="0.25">
      <c r="A128">
        <f t="shared" si="11"/>
        <v>31.25</v>
      </c>
      <c r="B128">
        <f>MIN((-J127+SQRT(J127^2-4*I127*K127))/2/I127,2*$P$1*VLOOKUP(E127,Gearing!$B$3:$D$7,3,TRUE)+B126)</f>
        <v>2001.3964077070882</v>
      </c>
      <c r="C128">
        <f t="shared" si="15"/>
        <v>99.11548174621521</v>
      </c>
      <c r="D128">
        <f t="shared" si="16"/>
        <v>1.3093646947854722</v>
      </c>
      <c r="E128">
        <f>MIN(VLOOKUP(C127+0.01,Gearing!$A$2:$F$7,2,TRUE)+1,5)</f>
        <v>4</v>
      </c>
      <c r="F128">
        <f>Misc!$B$4*Misc!$B$5/Misc!$B$2*VLOOKUP(E128,Gearing!$B$2:$F$7,5,FALSE)</f>
        <v>4114.3690997678705</v>
      </c>
      <c r="G128">
        <f t="shared" si="9"/>
        <v>1.2436100719964709</v>
      </c>
      <c r="H128">
        <f t="shared" si="10"/>
        <v>221.71501822256445</v>
      </c>
      <c r="I128">
        <f t="shared" si="12"/>
        <v>0.19223050000000003</v>
      </c>
      <c r="J128">
        <f t="shared" si="13"/>
        <v>6040.0519137640604</v>
      </c>
      <c r="K128">
        <f t="shared" si="14"/>
        <v>-13027663.33867584</v>
      </c>
      <c r="L128">
        <f t="shared" si="17"/>
        <v>2001.3964077070882</v>
      </c>
      <c r="M128">
        <f>2*$P$1*VLOOKUP(E127,Gearing!$B$3:$D$7,3)+B126</f>
        <v>2006.9887165366911</v>
      </c>
      <c r="N128">
        <f>2*B127-B126+Misc!$B$6*$P$1^2</f>
        <v>2001.457425797802</v>
      </c>
    </row>
    <row r="129" spans="1:14" x14ac:dyDescent="0.25">
      <c r="A129">
        <f t="shared" si="11"/>
        <v>31.5</v>
      </c>
      <c r="B129">
        <f>MIN((-J128+SQRT(J128^2-4*I128*K128))/2/I128,2*$P$1*VLOOKUP(E128,Gearing!$B$3:$D$7,3,TRUE)+B127)</f>
        <v>2026.216195790354</v>
      </c>
      <c r="C129">
        <f t="shared" si="15"/>
        <v>99.441906798732816</v>
      </c>
      <c r="D129">
        <f t="shared" si="16"/>
        <v>1.3020357253553811</v>
      </c>
      <c r="E129">
        <f>MIN(VLOOKUP(C128+0.01,Gearing!$A$2:$F$7,2,TRUE)+1,5)</f>
        <v>4</v>
      </c>
      <c r="F129">
        <f>Misc!$B$4*Misc!$B$5/Misc!$B$2*VLOOKUP(E129,Gearing!$B$2:$F$7,5,FALSE)</f>
        <v>4114.3690997678705</v>
      </c>
      <c r="G129">
        <f t="shared" si="9"/>
        <v>1.2590323733088475</v>
      </c>
      <c r="H129">
        <f t="shared" si="10"/>
        <v>222.44521026917684</v>
      </c>
      <c r="I129">
        <f t="shared" si="12"/>
        <v>0.19223050000000003</v>
      </c>
      <c r="J129">
        <f t="shared" si="13"/>
        <v>6030.5411356965251</v>
      </c>
      <c r="K129">
        <f t="shared" si="14"/>
        <v>-13178077.179167882</v>
      </c>
      <c r="L129">
        <f t="shared" si="17"/>
        <v>2026.216195790354</v>
      </c>
      <c r="M129">
        <f>2*$P$1*VLOOKUP(E128,Gearing!$B$3:$D$7,3)+B127</f>
        <v>2031.6443749172465</v>
      </c>
      <c r="N129">
        <f>2*B128-B127+Misc!$B$6*$P$1^2</f>
        <v>2026.2776729969301</v>
      </c>
    </row>
    <row r="130" spans="1:14" x14ac:dyDescent="0.25">
      <c r="A130">
        <f t="shared" si="11"/>
        <v>31.75</v>
      </c>
      <c r="B130">
        <f>MIN((-J129+SQRT(J129^2-4*I129*K129))/2/I129,2*$P$1*VLOOKUP(E129,Gearing!$B$3:$D$7,3,TRUE)+B128)</f>
        <v>2051.1173611064546</v>
      </c>
      <c r="C130">
        <f t="shared" si="15"/>
        <v>99.766501758211234</v>
      </c>
      <c r="D130">
        <f t="shared" si="16"/>
        <v>1.2947239504719619</v>
      </c>
      <c r="E130">
        <f>MIN(VLOOKUP(C129+0.01,Gearing!$A$2:$F$7,2,TRUE)+1,5)</f>
        <v>4</v>
      </c>
      <c r="F130">
        <f>Misc!$B$4*Misc!$B$5/Misc!$B$2*VLOOKUP(E130,Gearing!$B$2:$F$7,5,FALSE)</f>
        <v>4114.3690997678705</v>
      </c>
      <c r="G130">
        <f t="shared" si="9"/>
        <v>1.2745052400894119</v>
      </c>
      <c r="H130">
        <f t="shared" si="10"/>
        <v>223.17130851425205</v>
      </c>
      <c r="I130">
        <f t="shared" si="12"/>
        <v>0.19223050000000003</v>
      </c>
      <c r="J130">
        <f t="shared" si="13"/>
        <v>6020.9988951502446</v>
      </c>
      <c r="K130">
        <f t="shared" si="14"/>
        <v>-13328742.244355738</v>
      </c>
      <c r="L130">
        <f t="shared" si="17"/>
        <v>2051.1173611064546</v>
      </c>
      <c r="M130">
        <f>2*$P$1*VLOOKUP(E129,Gearing!$B$3:$D$7,3)+B128</f>
        <v>2056.3823277070883</v>
      </c>
      <c r="N130">
        <f>2*B129-B128+Misc!$B$6*$P$1^2</f>
        <v>2051.1792963736198</v>
      </c>
    </row>
    <row r="131" spans="1:14" x14ac:dyDescent="0.25">
      <c r="A131">
        <f t="shared" si="11"/>
        <v>32</v>
      </c>
      <c r="B131">
        <f>MIN((-J130+SQRT(J130^2-4*I130*K130))/2/I130,2*$P$1*VLOOKUP(E130,Gearing!$B$3:$D$7,3,TRUE)+B129)</f>
        <v>2076.0994466694597</v>
      </c>
      <c r="C131">
        <f t="shared" si="15"/>
        <v>100.08927096139905</v>
      </c>
      <c r="D131">
        <f t="shared" si="16"/>
        <v>1.2874296750305803</v>
      </c>
      <c r="E131">
        <f>MIN(VLOOKUP(C130+0.01,Gearing!$A$2:$F$7,2,TRUE)+1,5)</f>
        <v>4</v>
      </c>
      <c r="F131">
        <f>Misc!$B$4*Misc!$B$5/Misc!$B$2*VLOOKUP(E131,Gearing!$B$2:$F$7,5,FALSE)</f>
        <v>4114.3690997678705</v>
      </c>
      <c r="G131">
        <f t="shared" ref="G131:G194" si="18">CONVERT(B131,$B$1,$G$1)</f>
        <v>1.2900283883802717</v>
      </c>
      <c r="H131">
        <f t="shared" ref="H131:H194" si="19">CONVERT(C131,$C$1,$H$1)</f>
        <v>223.89332265882035</v>
      </c>
      <c r="I131">
        <f t="shared" si="12"/>
        <v>0.19223050000000003</v>
      </c>
      <c r="J131">
        <f t="shared" si="13"/>
        <v>6011.4253682316512</v>
      </c>
      <c r="K131">
        <f t="shared" si="14"/>
        <v>-13479653.452581607</v>
      </c>
      <c r="L131">
        <f t="shared" si="17"/>
        <v>2076.0994466694597</v>
      </c>
      <c r="M131">
        <f>2*$P$1*VLOOKUP(E130,Gearing!$B$3:$D$7,3)+B129</f>
        <v>2081.2021157903541</v>
      </c>
      <c r="N131">
        <f>2*B130-B129+Misc!$B$6*$P$1^2</f>
        <v>2076.161838922555</v>
      </c>
    </row>
    <row r="132" spans="1:14" x14ac:dyDescent="0.25">
      <c r="A132">
        <f t="shared" ref="A132:A195" si="20">A131+$P$1</f>
        <v>32.25</v>
      </c>
      <c r="B132">
        <f>MIN((-J131+SQRT(J131^2-4*I131*K131))/2/I131,2*$P$1*VLOOKUP(E131,Gearing!$B$3:$D$7,3,TRUE)+B130)</f>
        <v>2101.1619965871541</v>
      </c>
      <c r="C132">
        <f t="shared" si="15"/>
        <v>100.41021882059431</v>
      </c>
      <c r="D132">
        <f t="shared" si="16"/>
        <v>1.2801531985314796</v>
      </c>
      <c r="E132">
        <f>MIN(VLOOKUP(C131+0.01,Gearing!$A$2:$F$7,2,TRUE)+1,5)</f>
        <v>4</v>
      </c>
      <c r="F132">
        <f>Misc!$B$4*Misc!$B$5/Misc!$B$2*VLOOKUP(E132,Gearing!$B$2:$F$7,5,FALSE)</f>
        <v>4114.3690997678705</v>
      </c>
      <c r="G132">
        <f t="shared" si="18"/>
        <v>1.3056015349031371</v>
      </c>
      <c r="H132">
        <f t="shared" si="19"/>
        <v>224.61126257291139</v>
      </c>
      <c r="I132">
        <f t="shared" ref="I132:I195" si="21">$P$3</f>
        <v>0.19223050000000003</v>
      </c>
      <c r="J132">
        <f t="shared" ref="J132:J195" si="22">(4*$P$2-2*$P$3*B131)</f>
        <v>6001.8207306340128</v>
      </c>
      <c r="K132">
        <f t="shared" ref="K132:K195" si="23">4*$P$2*(B131-2*B132)+$P$3*B131*B131-4*F132*$P$1*$P$1</f>
        <v>-13630805.738771031</v>
      </c>
      <c r="L132">
        <f t="shared" si="17"/>
        <v>2101.1619965871541</v>
      </c>
      <c r="M132">
        <f>2*$P$1*VLOOKUP(E131,Gearing!$B$3:$D$7,3)+B130</f>
        <v>2106.1032811064547</v>
      </c>
      <c r="N132">
        <f>2*B131-B130+Misc!$B$6*$P$1^2</f>
        <v>2101.2248447324646</v>
      </c>
    </row>
    <row r="133" spans="1:14" x14ac:dyDescent="0.25">
      <c r="A133">
        <f t="shared" si="20"/>
        <v>32.5</v>
      </c>
      <c r="B133">
        <f>MIN((-J132+SQRT(J132^2-4*I132*K132))/2/I132,2*$P$1*VLOOKUP(E132,Gearing!$B$3:$D$7,3,TRUE)+B131)</f>
        <v>2126.3045560797568</v>
      </c>
      <c r="C133">
        <f t="shared" ref="C133:C196" si="24">(B134-B132)/2/$P$1</f>
        <v>100.72934982234528</v>
      </c>
      <c r="D133">
        <f t="shared" ref="D133:D196" si="25">(B134-2*B133+B132)/$P$1^2</f>
        <v>1.2728948154763202</v>
      </c>
      <c r="E133">
        <f>MIN(VLOOKUP(C132+0.01,Gearing!$A$2:$F$7,2,TRUE)+1,5)</f>
        <v>4</v>
      </c>
      <c r="F133">
        <f>Misc!$B$4*Misc!$B$5/Misc!$B$2*VLOOKUP(E133,Gearing!$B$2:$F$7,5,FALSE)</f>
        <v>4114.3690997678705</v>
      </c>
      <c r="G133">
        <f t="shared" si="18"/>
        <v>1.3212243970709536</v>
      </c>
      <c r="H133">
        <f t="shared" si="19"/>
        <v>225.32513829264784</v>
      </c>
      <c r="I133">
        <f t="shared" si="21"/>
        <v>0.19223050000000003</v>
      </c>
      <c r="J133">
        <f t="shared" si="22"/>
        <v>5992.185157630106</v>
      </c>
      <c r="K133">
        <f t="shared" si="23"/>
        <v>-13782194.054633655</v>
      </c>
      <c r="L133">
        <f t="shared" si="17"/>
        <v>2126.3045560797568</v>
      </c>
      <c r="M133">
        <f>2*$P$1*VLOOKUP(E132,Gearing!$B$3:$D$7,3)+B131</f>
        <v>2131.0853666694597</v>
      </c>
      <c r="N133">
        <f>2*B132-B131+Misc!$B$6*$P$1^2</f>
        <v>2126.3678590048485</v>
      </c>
    </row>
    <row r="134" spans="1:14" x14ac:dyDescent="0.25">
      <c r="A134">
        <f t="shared" si="20"/>
        <v>32.75</v>
      </c>
      <c r="B134">
        <f>MIN((-J133+SQRT(J133^2-4*I133*K133))/2/I133,2*$P$1*VLOOKUP(E133,Gearing!$B$3:$D$7,3,TRUE)+B132)</f>
        <v>2151.5266714983268</v>
      </c>
      <c r="C134">
        <f t="shared" si="24"/>
        <v>101.0466685261581</v>
      </c>
      <c r="D134">
        <f t="shared" si="25"/>
        <v>1.2656548150262097</v>
      </c>
      <c r="E134">
        <f>MIN(VLOOKUP(C133+0.01,Gearing!$A$2:$F$7,2,TRUE)+1,5)</f>
        <v>4</v>
      </c>
      <c r="F134">
        <f>Misc!$B$4*Misc!$B$5/Misc!$B$2*VLOOKUP(E134,Gearing!$B$2:$F$7,5,FALSE)</f>
        <v>4114.3690997678705</v>
      </c>
      <c r="G134">
        <f t="shared" si="18"/>
        <v>1.3368966929993382</v>
      </c>
      <c r="H134">
        <f t="shared" si="19"/>
        <v>226.03496001735439</v>
      </c>
      <c r="I134">
        <f t="shared" si="21"/>
        <v>0.19223050000000003</v>
      </c>
      <c r="J134">
        <f t="shared" si="22"/>
        <v>5982.5188240650205</v>
      </c>
      <c r="K134">
        <f t="shared" si="23"/>
        <v>-13933813.368859848</v>
      </c>
      <c r="L134">
        <f t="shared" ref="L134:L197" si="26">(-J133+SQRT(J133^2-4*I133*K133))/2/I133</f>
        <v>2151.5266714983268</v>
      </c>
      <c r="M134">
        <f>2*$P$1*VLOOKUP(E133,Gearing!$B$3:$D$7,3)+B132</f>
        <v>2156.1479165871542</v>
      </c>
      <c r="N134">
        <f>2*B133-B132+Misc!$B$6*$P$1^2</f>
        <v>2151.5904280723594</v>
      </c>
    </row>
    <row r="135" spans="1:14" x14ac:dyDescent="0.25">
      <c r="A135">
        <f t="shared" si="20"/>
        <v>33</v>
      </c>
      <c r="B135">
        <f>MIN((-J134+SQRT(J134^2-4*I134*K134))/2/I134,2*$P$1*VLOOKUP(E134,Gearing!$B$3:$D$7,3,TRUE)+B133)</f>
        <v>2176.8278903428359</v>
      </c>
      <c r="C135">
        <f t="shared" si="24"/>
        <v>101.36217956318524</v>
      </c>
      <c r="D135">
        <f t="shared" si="25"/>
        <v>1.2584334811908775</v>
      </c>
      <c r="E135">
        <f>MIN(VLOOKUP(C134+0.01,Gearing!$A$2:$F$7,2,TRUE)+1,5)</f>
        <v>4</v>
      </c>
      <c r="F135">
        <f>Misc!$B$4*Misc!$B$5/Misc!$B$2*VLOOKUP(E135,Gearing!$B$2:$F$7,5,FALSE)</f>
        <v>4114.3690997678705</v>
      </c>
      <c r="G135">
        <f t="shared" si="18"/>
        <v>1.3526181415178085</v>
      </c>
      <c r="H135">
        <f t="shared" si="19"/>
        <v>226.74073810662409</v>
      </c>
      <c r="I135">
        <f t="shared" si="21"/>
        <v>0.19223050000000003</v>
      </c>
      <c r="J135">
        <f t="shared" si="22"/>
        <v>5972.8219043490817</v>
      </c>
      <c r="K135">
        <f t="shared" si="23"/>
        <v>-14085658.667312816</v>
      </c>
      <c r="L135">
        <f t="shared" si="26"/>
        <v>2176.8278903428359</v>
      </c>
      <c r="M135">
        <f>2*$P$1*VLOOKUP(E134,Gearing!$B$3:$D$7,3)+B133</f>
        <v>2181.2904760797569</v>
      </c>
      <c r="N135">
        <f>2*B134-B133+Misc!$B$6*$P$1^2</f>
        <v>2176.8920994168966</v>
      </c>
    </row>
    <row r="136" spans="1:14" x14ac:dyDescent="0.25">
      <c r="A136">
        <f t="shared" si="20"/>
        <v>33.25</v>
      </c>
      <c r="B136">
        <f>MIN((-J135+SQRT(J135^2-4*I135*K135))/2/I135,2*$P$1*VLOOKUP(E135,Gearing!$B$3:$D$7,3,TRUE)+B134)</f>
        <v>2202.2077612799194</v>
      </c>
      <c r="C136">
        <f t="shared" si="24"/>
        <v>101.67588763493131</v>
      </c>
      <c r="D136">
        <f t="shared" si="25"/>
        <v>1.2512310927777435</v>
      </c>
      <c r="E136">
        <f>MIN(VLOOKUP(C135+0.01,Gearing!$A$2:$F$7,2,TRUE)+1,5)</f>
        <v>4</v>
      </c>
      <c r="F136">
        <f>Misc!$B$4*Misc!$B$5/Misc!$B$2*VLOOKUP(E136,Gearing!$B$2:$F$7,5,FALSE)</f>
        <v>4114.3690997678705</v>
      </c>
      <c r="G136">
        <f t="shared" si="18"/>
        <v>1.3683884621808138</v>
      </c>
      <c r="H136">
        <f t="shared" si="19"/>
        <v>227.4424830774233</v>
      </c>
      <c r="I136">
        <f t="shared" si="21"/>
        <v>0.19223050000000003</v>
      </c>
      <c r="J136">
        <f t="shared" si="22"/>
        <v>5963.0945724509029</v>
      </c>
      <c r="K136">
        <f t="shared" si="23"/>
        <v>-14237724.953216476</v>
      </c>
      <c r="L136">
        <f t="shared" si="26"/>
        <v>2202.2077612799194</v>
      </c>
      <c r="M136">
        <f>2*$P$1*VLOOKUP(E135,Gearing!$B$3:$D$7,3)+B134</f>
        <v>2206.5125914983269</v>
      </c>
      <c r="N136">
        <f>2*B135-B134+Misc!$B$6*$P$1^2</f>
        <v>2202.2724216873448</v>
      </c>
    </row>
    <row r="137" spans="1:14" x14ac:dyDescent="0.25">
      <c r="A137">
        <f t="shared" si="20"/>
        <v>33.5</v>
      </c>
      <c r="B137">
        <f>MIN((-J136+SQRT(J136^2-4*I136*K136))/2/I136,2*$P$1*VLOOKUP(E136,Gearing!$B$3:$D$7,3,TRUE)+B135)</f>
        <v>2227.6658341603015</v>
      </c>
      <c r="C137">
        <f t="shared" si="24"/>
        <v>101.9877975119698</v>
      </c>
      <c r="D137">
        <f t="shared" si="25"/>
        <v>1.2440479235301609</v>
      </c>
      <c r="E137">
        <f>MIN(VLOOKUP(C136+0.01,Gearing!$A$2:$F$7,2,TRUE)+1,5)</f>
        <v>4</v>
      </c>
      <c r="F137">
        <f>Misc!$B$4*Misc!$B$5/Misc!$B$2*VLOOKUP(E137,Gearing!$B$2:$F$7,5,FALSE)</f>
        <v>4114.3690997678705</v>
      </c>
      <c r="G137">
        <f t="shared" si="18"/>
        <v>1.3842073752785617</v>
      </c>
      <c r="H137">
        <f t="shared" si="19"/>
        <v>228.14020560122094</v>
      </c>
      <c r="I137">
        <f t="shared" si="21"/>
        <v>0.19223050000000003</v>
      </c>
      <c r="J137">
        <f t="shared" si="22"/>
        <v>5953.3370018905607</v>
      </c>
      <c r="K137">
        <f t="shared" si="23"/>
        <v>-14390007.247339023</v>
      </c>
      <c r="L137">
        <f t="shared" si="26"/>
        <v>2227.6658341603015</v>
      </c>
      <c r="M137">
        <f>2*$P$1*VLOOKUP(E136,Gearing!$B$3:$D$7,3)+B135</f>
        <v>2231.8138103428359</v>
      </c>
      <c r="N137">
        <f>2*B136-B135+Misc!$B$6*$P$1^2</f>
        <v>2227.7309447170028</v>
      </c>
    </row>
    <row r="138" spans="1:14" x14ac:dyDescent="0.25">
      <c r="A138">
        <f t="shared" si="20"/>
        <v>33.75</v>
      </c>
      <c r="B138">
        <f>MIN((-J137+SQRT(J137^2-4*I137*K137))/2/I137,2*$P$1*VLOOKUP(E137,Gearing!$B$3:$D$7,3,TRUE)+B136)</f>
        <v>2253.2016600359043</v>
      </c>
      <c r="C138">
        <f t="shared" si="24"/>
        <v>102.29791403266336</v>
      </c>
      <c r="D138">
        <f t="shared" si="25"/>
        <v>1.2368842420182773</v>
      </c>
      <c r="E138">
        <f>MIN(VLOOKUP(C137+0.01,Gearing!$A$2:$F$7,2,TRUE)+1,5)</f>
        <v>4</v>
      </c>
      <c r="F138">
        <f>Misc!$B$4*Misc!$B$5/Misc!$B$2*VLOOKUP(E138,Gearing!$B$2:$F$7,5,FALSE)</f>
        <v>4114.3690997678705</v>
      </c>
      <c r="G138">
        <f t="shared" si="18"/>
        <v>1.40007460184765</v>
      </c>
      <c r="H138">
        <f t="shared" si="19"/>
        <v>228.83391650112597</v>
      </c>
      <c r="I138">
        <f t="shared" si="21"/>
        <v>0.19223050000000003</v>
      </c>
      <c r="J138">
        <f t="shared" si="22"/>
        <v>5943.5493657328961</v>
      </c>
      <c r="K138">
        <f t="shared" si="23"/>
        <v>-14542500.588172317</v>
      </c>
      <c r="L138">
        <f t="shared" si="26"/>
        <v>2253.2016600359043</v>
      </c>
      <c r="M138">
        <f>2*$P$1*VLOOKUP(E137,Gearing!$B$3:$D$7,3)+B136</f>
        <v>2257.1936812799195</v>
      </c>
      <c r="N138">
        <f>2*B137-B136+Misc!$B$6*$P$1^2</f>
        <v>2253.2672195406835</v>
      </c>
    </row>
    <row r="139" spans="1:14" x14ac:dyDescent="0.25">
      <c r="A139">
        <f t="shared" si="20"/>
        <v>34</v>
      </c>
      <c r="B139">
        <f>MIN((-J138+SQRT(J138^2-4*I138*K138))/2/I138,2*$P$1*VLOOKUP(E138,Gearing!$B$3:$D$7,3,TRUE)+B137)</f>
        <v>2278.8147911766332</v>
      </c>
      <c r="C139">
        <f t="shared" si="24"/>
        <v>102.60624210188962</v>
      </c>
      <c r="D139">
        <f t="shared" si="25"/>
        <v>1.2297403117918293</v>
      </c>
      <c r="E139">
        <f>MIN(VLOOKUP(C138+0.01,Gearing!$A$2:$F$7,2,TRUE)+1,5)</f>
        <v>4</v>
      </c>
      <c r="F139">
        <f>Misc!$B$4*Misc!$B$5/Misc!$B$2*VLOOKUP(E139,Gearing!$B$2:$F$7,5,FALSE)</f>
        <v>4114.3690997678705</v>
      </c>
      <c r="G139">
        <f t="shared" si="18"/>
        <v>1.4159898636814958</v>
      </c>
      <c r="H139">
        <f t="shared" si="19"/>
        <v>229.52362674903728</v>
      </c>
      <c r="I139">
        <f t="shared" si="21"/>
        <v>0.19223050000000003</v>
      </c>
      <c r="J139">
        <f t="shared" si="22"/>
        <v>5933.731836580936</v>
      </c>
      <c r="K139">
        <f t="shared" si="23"/>
        <v>-14695200.03210696</v>
      </c>
      <c r="L139">
        <f t="shared" si="26"/>
        <v>2278.8147911766332</v>
      </c>
      <c r="M139">
        <f>2*$P$1*VLOOKUP(E138,Gearing!$B$3:$D$7,3)+B137</f>
        <v>2282.6517541603016</v>
      </c>
      <c r="N139">
        <f>2*B138-B137+Misc!$B$6*$P$1^2</f>
        <v>2278.8807984115069</v>
      </c>
    </row>
    <row r="140" spans="1:14" x14ac:dyDescent="0.25">
      <c r="A140">
        <f t="shared" si="20"/>
        <v>34.25</v>
      </c>
      <c r="B140">
        <f>MIN((-J139+SQRT(J139^2-4*I139*K139))/2/I139,2*$P$1*VLOOKUP(E139,Gearing!$B$3:$D$7,3,TRUE)+B138)</f>
        <v>2304.5047810868491</v>
      </c>
      <c r="C140">
        <f t="shared" si="24"/>
        <v>102.91278668976884</v>
      </c>
      <c r="D140">
        <f t="shared" si="25"/>
        <v>1.2226163912418997</v>
      </c>
      <c r="E140">
        <f>MIN(VLOOKUP(C139+0.01,Gearing!$A$2:$F$7,2,TRUE)+1,5)</f>
        <v>4</v>
      </c>
      <c r="F140">
        <f>Misc!$B$4*Misc!$B$5/Misc!$B$2*VLOOKUP(E140,Gearing!$B$2:$F$7,5,FALSE)</f>
        <v>4114.3690997678705</v>
      </c>
      <c r="G140">
        <f t="shared" si="18"/>
        <v>1.4319528833405719</v>
      </c>
      <c r="H140">
        <f t="shared" si="19"/>
        <v>230.20934746279715</v>
      </c>
      <c r="I140">
        <f t="shared" si="21"/>
        <v>0.19223050000000003</v>
      </c>
      <c r="J140">
        <f t="shared" si="22"/>
        <v>5923.8845865694402</v>
      </c>
      <c r="K140">
        <f t="shared" si="23"/>
        <v>-14848100.653603289</v>
      </c>
      <c r="L140">
        <f t="shared" si="26"/>
        <v>2304.5047810868491</v>
      </c>
      <c r="M140">
        <f>2*$P$1*VLOOKUP(E139,Gearing!$B$3:$D$7,3)+B138</f>
        <v>2308.1875800359044</v>
      </c>
      <c r="N140">
        <f>2*B139-B138+Misc!$B$6*$P$1^2</f>
        <v>2304.571234817362</v>
      </c>
    </row>
    <row r="141" spans="1:14" x14ac:dyDescent="0.25">
      <c r="A141">
        <f t="shared" si="20"/>
        <v>34.5</v>
      </c>
      <c r="B141">
        <f>MIN((-J140+SQRT(J140^2-4*I140*K140))/2/I140,2*$P$1*VLOOKUP(E140,Gearing!$B$3:$D$7,3,TRUE)+B139)</f>
        <v>2330.2711845215176</v>
      </c>
      <c r="C141">
        <f t="shared" si="24"/>
        <v>103.21755283040511</v>
      </c>
      <c r="D141">
        <f t="shared" si="25"/>
        <v>1.2155127338482998</v>
      </c>
      <c r="E141">
        <f>MIN(VLOOKUP(C140+0.01,Gearing!$A$2:$F$7,2,TRUE)+1,5)</f>
        <v>4</v>
      </c>
      <c r="F141">
        <f>Misc!$B$4*Misc!$B$5/Misc!$B$2*VLOOKUP(E141,Gearing!$B$2:$F$7,5,FALSE)</f>
        <v>4114.3690997678705</v>
      </c>
      <c r="G141">
        <f t="shared" si="18"/>
        <v>1.4479633841624397</v>
      </c>
      <c r="H141">
        <f t="shared" si="19"/>
        <v>230.89108990337579</v>
      </c>
      <c r="I141">
        <f t="shared" si="21"/>
        <v>0.19223050000000003</v>
      </c>
      <c r="J141">
        <f t="shared" si="22"/>
        <v>5914.0077873585687</v>
      </c>
      <c r="K141">
        <f t="shared" si="23"/>
        <v>-15001197.545358062</v>
      </c>
      <c r="L141">
        <f t="shared" si="26"/>
        <v>2330.2711845215176</v>
      </c>
      <c r="M141">
        <f>2*$P$1*VLOOKUP(E140,Gearing!$B$3:$D$7,3)+B139</f>
        <v>2333.8007111766333</v>
      </c>
      <c r="N141">
        <f>2*B140-B139+Misc!$B$6*$P$1^2</f>
        <v>2330.3380834970649</v>
      </c>
    </row>
    <row r="142" spans="1:14" x14ac:dyDescent="0.25">
      <c r="A142">
        <f t="shared" si="20"/>
        <v>34.75</v>
      </c>
      <c r="B142">
        <f>MIN((-J141+SQRT(J141^2-4*I141*K141))/2/I141,2*$P$1*VLOOKUP(E141,Gearing!$B$3:$D$7,3,TRUE)+B140)</f>
        <v>2356.1135575020517</v>
      </c>
      <c r="C142">
        <f t="shared" si="24"/>
        <v>103.52054562062858</v>
      </c>
      <c r="D142">
        <f t="shared" si="25"/>
        <v>1.2084295879394631</v>
      </c>
      <c r="E142">
        <f>MIN(VLOOKUP(C141+0.01,Gearing!$A$2:$F$7,2,TRUE)+1,5)</f>
        <v>4</v>
      </c>
      <c r="F142">
        <f>Misc!$B$4*Misc!$B$5/Misc!$B$2*VLOOKUP(E142,Gearing!$B$2:$F$7,5,FALSE)</f>
        <v>4114.3690997678705</v>
      </c>
      <c r="G142">
        <f t="shared" si="18"/>
        <v>1.4640210902715962</v>
      </c>
      <c r="H142">
        <f t="shared" si="19"/>
        <v>231.5688654720575</v>
      </c>
      <c r="I142">
        <f t="shared" si="21"/>
        <v>0.19223050000000003</v>
      </c>
      <c r="J142">
        <f t="shared" si="22"/>
        <v>5904.1016101276728</v>
      </c>
      <c r="K142">
        <f t="shared" si="23"/>
        <v>-15154485.81846717</v>
      </c>
      <c r="L142">
        <f t="shared" si="26"/>
        <v>2356.1135575020517</v>
      </c>
      <c r="M142">
        <f>2*$P$1*VLOOKUP(E141,Gearing!$B$3:$D$7,3)+B140</f>
        <v>2359.4907010868492</v>
      </c>
      <c r="N142">
        <f>2*B141-B140+Misc!$B$6*$P$1^2</f>
        <v>2356.180900456186</v>
      </c>
    </row>
    <row r="143" spans="1:14" x14ac:dyDescent="0.25">
      <c r="A143">
        <f t="shared" si="20"/>
        <v>35</v>
      </c>
      <c r="B143">
        <f>MIN((-J142+SQRT(J142^2-4*I142*K142))/2/I142,2*$P$1*VLOOKUP(E142,Gearing!$B$3:$D$7,3,TRUE)+B141)</f>
        <v>2382.0314573318319</v>
      </c>
      <c r="C143">
        <f t="shared" si="24"/>
        <v>103.82177021875214</v>
      </c>
      <c r="D143">
        <f t="shared" si="25"/>
        <v>1.2013671970489668</v>
      </c>
      <c r="E143">
        <f>MIN(VLOOKUP(C142+0.01,Gearing!$A$2:$F$7,2,TRUE)+1,5)</f>
        <v>4</v>
      </c>
      <c r="F143">
        <f>Misc!$B$4*Misc!$B$5/Misc!$B$2*VLOOKUP(E143,Gearing!$B$2:$F$7,5,FALSE)</f>
        <v>4114.3690997678705</v>
      </c>
      <c r="G143">
        <f t="shared" si="18"/>
        <v>1.4801257265891146</v>
      </c>
      <c r="H143">
        <f t="shared" si="19"/>
        <v>232.24268570765958</v>
      </c>
      <c r="I143">
        <f t="shared" si="21"/>
        <v>0.19223050000000003</v>
      </c>
      <c r="J143">
        <f t="shared" si="22"/>
        <v>5894.1662255692036</v>
      </c>
      <c r="K143">
        <f t="shared" si="23"/>
        <v>-15307960.602584077</v>
      </c>
      <c r="L143">
        <f t="shared" si="26"/>
        <v>2382.0314573318319</v>
      </c>
      <c r="M143">
        <f>2*$P$1*VLOOKUP(E142,Gearing!$B$3:$D$7,3)+B141</f>
        <v>2385.2571045215177</v>
      </c>
      <c r="N143">
        <f>2*B142-B141+Misc!$B$6*$P$1^2</f>
        <v>2382.0992429825856</v>
      </c>
    </row>
    <row r="144" spans="1:14" x14ac:dyDescent="0.25">
      <c r="A144">
        <f t="shared" si="20"/>
        <v>35.25</v>
      </c>
      <c r="B144">
        <f>MIN((-J143+SQRT(J143^2-4*I143*K143))/2/I143,2*$P$1*VLOOKUP(E143,Gearing!$B$3:$D$7,3,TRUE)+B142)</f>
        <v>2408.0244426114277</v>
      </c>
      <c r="C144">
        <f t="shared" si="24"/>
        <v>104.12123184332813</v>
      </c>
      <c r="D144">
        <f t="shared" si="25"/>
        <v>1.1943257995590102</v>
      </c>
      <c r="E144">
        <f>MIN(VLOOKUP(C143+0.01,Gearing!$A$2:$F$7,2,TRUE)+1,5)</f>
        <v>4</v>
      </c>
      <c r="F144">
        <f>Misc!$B$4*Misc!$B$5/Misc!$B$2*VLOOKUP(E144,Gearing!$B$2:$F$7,5,FALSE)</f>
        <v>4114.3690997678705</v>
      </c>
      <c r="G144">
        <f t="shared" si="18"/>
        <v>1.4962770188421044</v>
      </c>
      <c r="H144">
        <f t="shared" si="19"/>
        <v>232.91256228375119</v>
      </c>
      <c r="I144">
        <f t="shared" si="21"/>
        <v>0.19223050000000003</v>
      </c>
      <c r="J144">
        <f t="shared" si="22"/>
        <v>5884.2018038827464</v>
      </c>
      <c r="K144">
        <f t="shared" si="23"/>
        <v>-15461617.046074379</v>
      </c>
      <c r="L144">
        <f t="shared" si="26"/>
        <v>2408.0244426114277</v>
      </c>
      <c r="M144">
        <f>2*$P$1*VLOOKUP(E143,Gearing!$B$3:$D$7,3)+B142</f>
        <v>2411.0994775020517</v>
      </c>
      <c r="N144">
        <f>2*B143-B142+Misc!$B$6*$P$1^2</f>
        <v>2408.092669661612</v>
      </c>
    </row>
    <row r="145" spans="1:14" x14ac:dyDescent="0.25">
      <c r="A145">
        <f t="shared" si="20"/>
        <v>35.5</v>
      </c>
      <c r="B145">
        <f>MIN((-J144+SQRT(J144^2-4*I144*K144))/2/I144,2*$P$1*VLOOKUP(E144,Gearing!$B$3:$D$7,3,TRUE)+B143)</f>
        <v>2434.092073253496</v>
      </c>
      <c r="C145">
        <f t="shared" si="24"/>
        <v>104.41893577191058</v>
      </c>
      <c r="D145">
        <f t="shared" si="25"/>
        <v>1.1873056291005923</v>
      </c>
      <c r="E145">
        <f>MIN(VLOOKUP(C144+0.01,Gearing!$A$2:$F$7,2,TRUE)+1,5)</f>
        <v>4</v>
      </c>
      <c r="F145">
        <f>Misc!$B$4*Misc!$B$5/Misc!$B$2*VLOOKUP(E145,Gearing!$B$2:$F$7,5,FALSE)</f>
        <v>4114.3690997678705</v>
      </c>
      <c r="G145">
        <f t="shared" si="18"/>
        <v>1.5124746935729689</v>
      </c>
      <c r="H145">
        <f t="shared" si="19"/>
        <v>233.57850700588446</v>
      </c>
      <c r="I145">
        <f t="shared" si="21"/>
        <v>0.19223050000000003</v>
      </c>
      <c r="J145">
        <f t="shared" si="22"/>
        <v>5874.2085147691678</v>
      </c>
      <c r="K145">
        <f t="shared" si="23"/>
        <v>-15615450.316166088</v>
      </c>
      <c r="L145">
        <f t="shared" si="26"/>
        <v>2434.092073253496</v>
      </c>
      <c r="M145">
        <f>2*$P$1*VLOOKUP(E144,Gearing!$B$3:$D$7,3)+B143</f>
        <v>2437.017377331832</v>
      </c>
      <c r="N145">
        <f>2*B144-B143+Misc!$B$6*$P$1^2</f>
        <v>2434.1607403910234</v>
      </c>
    </row>
    <row r="146" spans="1:14" x14ac:dyDescent="0.25">
      <c r="A146">
        <f t="shared" si="20"/>
        <v>35.75</v>
      </c>
      <c r="B146">
        <f>MIN((-J145+SQRT(J145^2-4*I145*K145))/2/I145,2*$P$1*VLOOKUP(E145,Gearing!$B$3:$D$7,3,TRUE)+B144)</f>
        <v>2460.233910497383</v>
      </c>
      <c r="C146">
        <f t="shared" si="24"/>
        <v>104.71488733983642</v>
      </c>
      <c r="D146">
        <f t="shared" si="25"/>
        <v>1.1803069143061293</v>
      </c>
      <c r="E146">
        <f>MIN(VLOOKUP(C145+0.01,Gearing!$A$2:$F$7,2,TRUE)+1,5)</f>
        <v>4</v>
      </c>
      <c r="F146">
        <f>Misc!$B$4*Misc!$B$5/Misc!$B$2*VLOOKUP(E146,Gearing!$B$2:$F$7,5,FALSE)</f>
        <v>4114.3690997678705</v>
      </c>
      <c r="G146">
        <f t="shared" si="18"/>
        <v>1.5287184781484775</v>
      </c>
      <c r="H146">
        <f t="shared" si="19"/>
        <v>234.24053180886816</v>
      </c>
      <c r="I146">
        <f t="shared" si="21"/>
        <v>0.19223050000000003</v>
      </c>
      <c r="J146">
        <f t="shared" si="22"/>
        <v>5864.1865274248876</v>
      </c>
      <c r="K146">
        <f t="shared" si="23"/>
        <v>-15769455.599096123</v>
      </c>
      <c r="L146">
        <f t="shared" si="26"/>
        <v>2460.233910497383</v>
      </c>
      <c r="M146">
        <f>2*$P$1*VLOOKUP(E145,Gearing!$B$3:$D$7,3)+B144</f>
        <v>2463.0103626114278</v>
      </c>
      <c r="N146">
        <f>2*B145-B144+Misc!$B$6*$P$1^2</f>
        <v>2460.3030163955641</v>
      </c>
    </row>
    <row r="147" spans="1:14" x14ac:dyDescent="0.25">
      <c r="A147">
        <f t="shared" si="20"/>
        <v>36</v>
      </c>
      <c r="B147">
        <f>MIN((-J146+SQRT(J146^2-4*I146*K146))/2/I146,2*$P$1*VLOOKUP(E146,Gearing!$B$3:$D$7,3,TRUE)+B145)</f>
        <v>2486.4495169234142</v>
      </c>
      <c r="C147">
        <f t="shared" si="24"/>
        <v>105.00909193899588</v>
      </c>
      <c r="D147">
        <f t="shared" si="25"/>
        <v>1.1733298789695255</v>
      </c>
      <c r="E147">
        <f>MIN(VLOOKUP(C146+0.01,Gearing!$A$2:$F$7,2,TRUE)+1,5)</f>
        <v>4</v>
      </c>
      <c r="F147">
        <f>Misc!$B$4*Misc!$B$5/Misc!$B$2*VLOOKUP(E147,Gearing!$B$2:$F$7,5,FALSE)</f>
        <v>4114.3690997678705</v>
      </c>
      <c r="G147">
        <f t="shared" si="18"/>
        <v>1.5450081007686449</v>
      </c>
      <c r="H147">
        <f t="shared" si="19"/>
        <v>234.89864875401727</v>
      </c>
      <c r="I147">
        <f t="shared" si="21"/>
        <v>0.19223050000000003</v>
      </c>
      <c r="J147">
        <f t="shared" si="22"/>
        <v>5854.1360105362655</v>
      </c>
      <c r="K147">
        <f t="shared" si="23"/>
        <v>-15923628.100252658</v>
      </c>
      <c r="L147">
        <f t="shared" si="26"/>
        <v>2486.4495169234142</v>
      </c>
      <c r="M147">
        <f>2*$P$1*VLOOKUP(E146,Gearing!$B$3:$D$7,3)+B145</f>
        <v>2489.0779932534961</v>
      </c>
      <c r="N147">
        <f>2*B146-B145+Misc!$B$6*$P$1^2</f>
        <v>2486.5190602412699</v>
      </c>
    </row>
    <row r="148" spans="1:14" x14ac:dyDescent="0.25">
      <c r="A148">
        <f t="shared" si="20"/>
        <v>36.25</v>
      </c>
      <c r="B148">
        <f>MIN((-J147+SQRT(J147^2-4*I147*K147))/2/I147,2*$P$1*VLOOKUP(E147,Gearing!$B$3:$D$7,3,TRUE)+B146)</f>
        <v>2512.738456466881</v>
      </c>
      <c r="C148">
        <f t="shared" si="24"/>
        <v>105.30155501663921</v>
      </c>
      <c r="D148">
        <f t="shared" si="25"/>
        <v>1.1663747421771404</v>
      </c>
      <c r="E148">
        <f>MIN(VLOOKUP(C147+0.01,Gearing!$A$2:$F$7,2,TRUE)+1,5)</f>
        <v>4</v>
      </c>
      <c r="F148">
        <f>Misc!$B$4*Misc!$B$5/Misc!$B$2*VLOOKUP(E148,Gearing!$B$2:$F$7,5,FALSE)</f>
        <v>4114.3690997678705</v>
      </c>
      <c r="G148">
        <f t="shared" si="18"/>
        <v>1.5613432904754241</v>
      </c>
      <c r="H148">
        <f t="shared" si="19"/>
        <v>235.55287002648356</v>
      </c>
      <c r="I148">
        <f t="shared" si="21"/>
        <v>0.19223050000000003</v>
      </c>
      <c r="J148">
        <f t="shared" si="22"/>
        <v>5844.0571322741071</v>
      </c>
      <c r="K148">
        <f t="shared" si="23"/>
        <v>-16077963.044313591</v>
      </c>
      <c r="L148">
        <f t="shared" si="26"/>
        <v>2512.738456466881</v>
      </c>
      <c r="M148">
        <f>2*$P$1*VLOOKUP(E147,Gearing!$B$3:$D$7,3)+B146</f>
        <v>2515.2198304973831</v>
      </c>
      <c r="N148">
        <f>2*B147-B146+Misc!$B$6*$P$1^2</f>
        <v>2512.8084358494452</v>
      </c>
    </row>
    <row r="149" spans="1:14" x14ac:dyDescent="0.25">
      <c r="A149">
        <f t="shared" si="20"/>
        <v>36.5</v>
      </c>
      <c r="B149">
        <f>MIN((-J148+SQRT(J148^2-4*I148*K148))/2/I148,2*$P$1*VLOOKUP(E148,Gearing!$B$3:$D$7,3,TRUE)+B147)</f>
        <v>2539.1002944317338</v>
      </c>
      <c r="C149">
        <f t="shared" si="24"/>
        <v>105.59228207416072</v>
      </c>
      <c r="D149">
        <f t="shared" si="25"/>
        <v>1.1594417179949232</v>
      </c>
      <c r="E149">
        <f>MIN(VLOOKUP(C148+0.01,Gearing!$A$2:$F$7,2,TRUE)+1,5)</f>
        <v>4</v>
      </c>
      <c r="F149">
        <f>Misc!$B$4*Misc!$B$5/Misc!$B$2*VLOOKUP(E149,Gearing!$B$2:$F$7,5,FALSE)</f>
        <v>4114.3690997678705</v>
      </c>
      <c r="G149">
        <f t="shared" si="18"/>
        <v>1.5777237771612123</v>
      </c>
      <c r="H149">
        <f t="shared" si="19"/>
        <v>236.20320793253561</v>
      </c>
      <c r="I149">
        <f t="shared" si="21"/>
        <v>0.19223050000000003</v>
      </c>
      <c r="J149">
        <f t="shared" si="22"/>
        <v>5833.9500602882863</v>
      </c>
      <c r="K149">
        <f t="shared" si="23"/>
        <v>-16232455.675381165</v>
      </c>
      <c r="L149">
        <f t="shared" si="26"/>
        <v>2539.1002944317338</v>
      </c>
      <c r="M149">
        <f>2*$P$1*VLOOKUP(E148,Gearing!$B$3:$D$7,3)+B147</f>
        <v>2541.4354369234143</v>
      </c>
      <c r="N149">
        <f>2*B148-B147+Misc!$B$6*$P$1^2</f>
        <v>2539.1707085103476</v>
      </c>
    </row>
    <row r="150" spans="1:14" x14ac:dyDescent="0.25">
      <c r="A150">
        <f t="shared" si="20"/>
        <v>36.75</v>
      </c>
      <c r="B150">
        <f>MIN((-J149+SQRT(J149^2-4*I149*K149))/2/I149,2*$P$1*VLOOKUP(E149,Gearing!$B$3:$D$7,3,TRUE)+B148)</f>
        <v>2565.5345975039613</v>
      </c>
      <c r="C150">
        <f t="shared" si="24"/>
        <v>105.88127866589275</v>
      </c>
      <c r="D150">
        <f t="shared" si="25"/>
        <v>1.1525310158613138</v>
      </c>
      <c r="E150">
        <f>MIN(VLOOKUP(C149+0.01,Gearing!$A$2:$F$7,2,TRUE)+1,5)</f>
        <v>4</v>
      </c>
      <c r="F150">
        <f>Misc!$B$4*Misc!$B$5/Misc!$B$2*VLOOKUP(E150,Gearing!$B$2:$F$7,5,FALSE)</f>
        <v>4114.3690997678705</v>
      </c>
      <c r="G150">
        <f t="shared" si="18"/>
        <v>1.5941492915771651</v>
      </c>
      <c r="H150">
        <f t="shared" si="19"/>
        <v>236.84967489686102</v>
      </c>
      <c r="I150">
        <f t="shared" si="21"/>
        <v>0.19223050000000003</v>
      </c>
      <c r="J150">
        <f t="shared" si="22"/>
        <v>5823.814961702481</v>
      </c>
      <c r="K150">
        <f t="shared" si="23"/>
        <v>-16387101.257112484</v>
      </c>
      <c r="L150">
        <f t="shared" si="26"/>
        <v>2565.5345975039613</v>
      </c>
      <c r="M150">
        <f>2*$P$1*VLOOKUP(E149,Gearing!$B$3:$D$7,3)+B148</f>
        <v>2567.724376466881</v>
      </c>
      <c r="N150">
        <f>2*B149-B148+Misc!$B$6*$P$1^2</f>
        <v>2565.6054448965865</v>
      </c>
    </row>
    <row r="151" spans="1:14" x14ac:dyDescent="0.25">
      <c r="A151">
        <f t="shared" si="20"/>
        <v>37</v>
      </c>
      <c r="B151">
        <f>MIN((-J150+SQRT(J150^2-4*I150*K150))/2/I150,2*$P$1*VLOOKUP(E150,Gearing!$B$3:$D$7,3,TRUE)+B149)</f>
        <v>2592.0409337646802</v>
      </c>
      <c r="C151">
        <f t="shared" si="24"/>
        <v>106.16855039793791</v>
      </c>
      <c r="D151">
        <f t="shared" si="25"/>
        <v>1.1456428404999315</v>
      </c>
      <c r="E151">
        <f>MIN(VLOOKUP(C150+0.01,Gearing!$A$2:$F$7,2,TRUE)+1,5)</f>
        <v>4</v>
      </c>
      <c r="F151">
        <f>Misc!$B$4*Misc!$B$5/Misc!$B$2*VLOOKUP(E151,Gearing!$B$2:$F$7,5,FALSE)</f>
        <v>4114.3690997678705</v>
      </c>
      <c r="G151">
        <f t="shared" si="18"/>
        <v>1.6106195653413318</v>
      </c>
      <c r="H151">
        <f t="shared" si="19"/>
        <v>237.49228345995417</v>
      </c>
      <c r="I151">
        <f t="shared" si="21"/>
        <v>0.19223050000000003</v>
      </c>
      <c r="J151">
        <f t="shared" si="22"/>
        <v>5813.6520031090295</v>
      </c>
      <c r="K151">
        <f t="shared" si="23"/>
        <v>-16541895.072846396</v>
      </c>
      <c r="L151">
        <f t="shared" si="26"/>
        <v>2592.0409337646802</v>
      </c>
      <c r="M151">
        <f>2*$P$1*VLOOKUP(E150,Gearing!$B$3:$D$7,3)+B149</f>
        <v>2594.0862144317339</v>
      </c>
      <c r="N151">
        <f>2*B150-B149+Misc!$B$6*$P$1^2</f>
        <v>2592.1122130761887</v>
      </c>
    </row>
    <row r="152" spans="1:14" x14ac:dyDescent="0.25">
      <c r="A152">
        <f t="shared" si="20"/>
        <v>37.25</v>
      </c>
      <c r="B152">
        <f>MIN((-J151+SQRT(J151^2-4*I151*K151))/2/I151,2*$P$1*VLOOKUP(E151,Gearing!$B$3:$D$7,3,TRUE)+B150)</f>
        <v>2618.6188727029303</v>
      </c>
      <c r="C152">
        <f t="shared" si="24"/>
        <v>106.45410292699216</v>
      </c>
      <c r="D152">
        <f t="shared" si="25"/>
        <v>1.1387773919341271</v>
      </c>
      <c r="E152">
        <f>MIN(VLOOKUP(C151+0.01,Gearing!$A$2:$F$7,2,TRUE)+1,5)</f>
        <v>4</v>
      </c>
      <c r="F152">
        <f>Misc!$B$4*Misc!$B$5/Misc!$B$2*VLOOKUP(E152,Gearing!$B$2:$F$7,5,FALSE)</f>
        <v>4114.3690997678705</v>
      </c>
      <c r="G152">
        <f t="shared" si="18"/>
        <v>1.6271343309466033</v>
      </c>
      <c r="H152">
        <f t="shared" si="19"/>
        <v>238.13104627548356</v>
      </c>
      <c r="I152">
        <f t="shared" si="21"/>
        <v>0.19223050000000003</v>
      </c>
      <c r="J152">
        <f t="shared" si="22"/>
        <v>5803.4613505638972</v>
      </c>
      <c r="K152">
        <f t="shared" si="23"/>
        <v>-16696832.425726492</v>
      </c>
      <c r="L152">
        <f t="shared" si="26"/>
        <v>2618.6188727029303</v>
      </c>
      <c r="M152">
        <f>2*$P$1*VLOOKUP(E151,Gearing!$B$3:$D$7,3)+B150</f>
        <v>2620.5205175039614</v>
      </c>
      <c r="N152">
        <f>2*B151-B150+Misc!$B$6*$P$1^2</f>
        <v>2618.6905825253989</v>
      </c>
    </row>
    <row r="153" spans="1:14" x14ac:dyDescent="0.25">
      <c r="A153">
        <f t="shared" si="20"/>
        <v>37.5</v>
      </c>
      <c r="B153">
        <f>MIN((-J152+SQRT(J152^2-4*I152*K152))/2/I152,2*$P$1*VLOOKUP(E152,Gearing!$B$3:$D$7,3,TRUE)+B151)</f>
        <v>2645.2679852281763</v>
      </c>
      <c r="C153">
        <f t="shared" si="24"/>
        <v>106.73794195916616</v>
      </c>
      <c r="D153">
        <f t="shared" si="25"/>
        <v>1.1319348654578789</v>
      </c>
      <c r="E153">
        <f>MIN(VLOOKUP(C152+0.01,Gearing!$A$2:$F$7,2,TRUE)+1,5)</f>
        <v>4</v>
      </c>
      <c r="F153">
        <f>Misc!$B$4*Misc!$B$5/Misc!$B$2*VLOOKUP(E153,Gearing!$B$2:$F$7,5,FALSE)</f>
        <v>4114.3690997678705</v>
      </c>
      <c r="G153">
        <f t="shared" si="18"/>
        <v>1.6436933217684822</v>
      </c>
      <c r="H153">
        <f t="shared" si="19"/>
        <v>238.76597610765518</v>
      </c>
      <c r="I153">
        <f t="shared" si="21"/>
        <v>0.19223050000000003</v>
      </c>
      <c r="J153">
        <f t="shared" si="22"/>
        <v>5793.2431695817586</v>
      </c>
      <c r="K153">
        <f t="shared" si="23"/>
        <v>-16851908.638820317</v>
      </c>
      <c r="L153">
        <f t="shared" si="26"/>
        <v>2645.2679852281763</v>
      </c>
      <c r="M153">
        <f>2*$P$1*VLOOKUP(E152,Gearing!$B$3:$D$7,3)+B151</f>
        <v>2647.0268537646803</v>
      </c>
      <c r="N153">
        <f>2*B152-B151+Misc!$B$6*$P$1^2</f>
        <v>2645.3401241411802</v>
      </c>
    </row>
    <row r="154" spans="1:14" x14ac:dyDescent="0.25">
      <c r="A154">
        <f t="shared" si="20"/>
        <v>37.75</v>
      </c>
      <c r="B154">
        <f>MIN((-J153+SQRT(J153^2-4*I153*K153))/2/I153,2*$P$1*VLOOKUP(E153,Gearing!$B$3:$D$7,3,TRUE)+B152)</f>
        <v>2671.9878436825134</v>
      </c>
      <c r="C154">
        <f t="shared" si="24"/>
        <v>107.02007324881743</v>
      </c>
      <c r="D154">
        <f t="shared" si="25"/>
        <v>1.1251154517522082</v>
      </c>
      <c r="E154">
        <f>MIN(VLOOKUP(C153+0.01,Gearing!$A$2:$F$7,2,TRUE)+1,5)</f>
        <v>4</v>
      </c>
      <c r="F154">
        <f>Misc!$B$4*Misc!$B$5/Misc!$B$2*VLOOKUP(E154,Gearing!$B$2:$F$7,5,FALSE)</f>
        <v>4114.3690997678705</v>
      </c>
      <c r="G154">
        <f t="shared" si="18"/>
        <v>1.6602962720726664</v>
      </c>
      <c r="H154">
        <f t="shared" si="19"/>
        <v>239.39708582860018</v>
      </c>
      <c r="I154">
        <f t="shared" si="21"/>
        <v>0.19223050000000003</v>
      </c>
      <c r="J154">
        <f t="shared" si="22"/>
        <v>5782.99762513119</v>
      </c>
      <c r="K154">
        <f t="shared" si="23"/>
        <v>-17007119.055234782</v>
      </c>
      <c r="L154">
        <f t="shared" si="26"/>
        <v>2671.9878436825134</v>
      </c>
      <c r="M154">
        <f>2*$P$1*VLOOKUP(E153,Gearing!$B$3:$D$7,3)+B152</f>
        <v>2673.6047927029304</v>
      </c>
      <c r="N154">
        <f>2*B153-B152+Misc!$B$6*$P$1^2</f>
        <v>2672.0604102534221</v>
      </c>
    </row>
    <row r="155" spans="1:14" x14ac:dyDescent="0.25">
      <c r="A155">
        <f t="shared" si="20"/>
        <v>38</v>
      </c>
      <c r="B155">
        <f>MIN((-J154+SQRT(J154^2-4*I154*K154))/2/I154,2*$P$1*VLOOKUP(E154,Gearing!$B$3:$D$7,3,TRUE)+B153)</f>
        <v>2698.778021852585</v>
      </c>
      <c r="C155">
        <f t="shared" si="24"/>
        <v>107.30050259741256</v>
      </c>
      <c r="D155">
        <f t="shared" si="25"/>
        <v>1.1183193370088702</v>
      </c>
      <c r="E155">
        <f>MIN(VLOOKUP(C154+0.01,Gearing!$A$2:$F$7,2,TRUE)+1,5)</f>
        <v>4</v>
      </c>
      <c r="F155">
        <f>Misc!$B$4*Misc!$B$5/Misc!$B$2*VLOOKUP(E155,Gearing!$B$2:$F$7,5,FALSE)</f>
        <v>4114.3690997678705</v>
      </c>
      <c r="G155">
        <f t="shared" si="18"/>
        <v>1.6769429170224546</v>
      </c>
      <c r="H155">
        <f t="shared" si="19"/>
        <v>240.0243884158298</v>
      </c>
      <c r="I155">
        <f t="shared" si="21"/>
        <v>0.19223050000000003</v>
      </c>
      <c r="J155">
        <f t="shared" si="22"/>
        <v>5772.7248816299771</v>
      </c>
      <c r="K155">
        <f t="shared" si="23"/>
        <v>-17162459.038227897</v>
      </c>
      <c r="L155">
        <f t="shared" si="26"/>
        <v>2698.778021852585</v>
      </c>
      <c r="M155">
        <f>2*$P$1*VLOOKUP(E154,Gearing!$B$3:$D$7,3)+B153</f>
        <v>2700.2539052281763</v>
      </c>
      <c r="N155">
        <f>2*B154-B153+Misc!$B$6*$P$1^2</f>
        <v>2698.8510146368503</v>
      </c>
    </row>
    <row r="156" spans="1:14" x14ac:dyDescent="0.25">
      <c r="A156">
        <f t="shared" si="20"/>
        <v>38.25</v>
      </c>
      <c r="B156">
        <f>MIN((-J155+SQRT(J155^2-4*I155*K155))/2/I155,2*$P$1*VLOOKUP(E155,Gearing!$B$3:$D$7,3,TRUE)+B154)</f>
        <v>2725.6380949812196</v>
      </c>
      <c r="C156">
        <f t="shared" si="24"/>
        <v>107.57923585237222</v>
      </c>
      <c r="D156">
        <f t="shared" si="25"/>
        <v>1.11154670266842</v>
      </c>
      <c r="E156">
        <f>MIN(VLOOKUP(C155+0.01,Gearing!$A$2:$F$7,2,TRUE)+1,5)</f>
        <v>4</v>
      </c>
      <c r="F156">
        <f>Misc!$B$4*Misc!$B$5/Misc!$B$2*VLOOKUP(E156,Gearing!$B$2:$F$7,5,FALSE)</f>
        <v>4114.3690997678705</v>
      </c>
      <c r="G156">
        <f t="shared" si="18"/>
        <v>1.6936329926859761</v>
      </c>
      <c r="H156">
        <f t="shared" si="19"/>
        <v>240.64789694965154</v>
      </c>
      <c r="I156">
        <f t="shared" si="21"/>
        <v>0.19223050000000003</v>
      </c>
      <c r="J156">
        <f t="shared" si="22"/>
        <v>5762.4251029405332</v>
      </c>
      <c r="K156">
        <f t="shared" si="23"/>
        <v>-17317923.971316926</v>
      </c>
      <c r="L156">
        <f t="shared" si="26"/>
        <v>2725.6380949812196</v>
      </c>
      <c r="M156">
        <f>2*$P$1*VLOOKUP(E155,Gearing!$B$3:$D$7,3)+B154</f>
        <v>2726.9737636825134</v>
      </c>
      <c r="N156">
        <f>2*B155-B154+Misc!$B$6*$P$1^2</f>
        <v>2725.7115125226564</v>
      </c>
    </row>
    <row r="157" spans="1:14" x14ac:dyDescent="0.25">
      <c r="A157">
        <f t="shared" si="20"/>
        <v>38.5</v>
      </c>
      <c r="B157">
        <f>MIN((-J156+SQRT(J156^2-4*I156*K156))/2/I156,2*$P$1*VLOOKUP(E156,Gearing!$B$3:$D$7,3,TRUE)+B155)</f>
        <v>2752.5676397787711</v>
      </c>
      <c r="C157">
        <f t="shared" si="24"/>
        <v>107.85627890593241</v>
      </c>
      <c r="D157">
        <f t="shared" si="25"/>
        <v>1.1047977258131141</v>
      </c>
      <c r="E157">
        <f>MIN(VLOOKUP(C156+0.01,Gearing!$A$2:$F$7,2,TRUE)+1,5)</f>
        <v>4</v>
      </c>
      <c r="F157">
        <f>Misc!$B$4*Misc!$B$5/Misc!$B$2*VLOOKUP(E157,Gearing!$B$2:$F$7,5,FALSE)</f>
        <v>4114.3690997678705</v>
      </c>
      <c r="G157">
        <f t="shared" si="18"/>
        <v>1.7103662360432395</v>
      </c>
      <c r="H157">
        <f t="shared" si="19"/>
        <v>241.26762461062191</v>
      </c>
      <c r="I157">
        <f t="shared" si="21"/>
        <v>0.19223050000000003</v>
      </c>
      <c r="J157">
        <f t="shared" si="22"/>
        <v>5752.0984523654251</v>
      </c>
      <c r="K157">
        <f t="shared" si="23"/>
        <v>-17473509.258382648</v>
      </c>
      <c r="L157">
        <f t="shared" si="26"/>
        <v>2752.5676397787711</v>
      </c>
      <c r="M157">
        <f>2*$P$1*VLOOKUP(E156,Gearing!$B$3:$D$7,3)+B155</f>
        <v>2753.763941852585</v>
      </c>
      <c r="N157">
        <f>2*B156-B155+Misc!$B$6*$P$1^2</f>
        <v>2752.6414806098542</v>
      </c>
    </row>
    <row r="158" spans="1:14" x14ac:dyDescent="0.25">
      <c r="A158">
        <f t="shared" si="20"/>
        <v>38.75</v>
      </c>
      <c r="B158">
        <f>MIN((-J157+SQRT(J157^2-4*I157*K157))/2/I157,2*$P$1*VLOOKUP(E157,Gearing!$B$3:$D$7,3,TRUE)+B156)</f>
        <v>2779.5662344341858</v>
      </c>
      <c r="C158">
        <f t="shared" si="24"/>
        <v>108.13163769403036</v>
      </c>
      <c r="D158">
        <f t="shared" si="25"/>
        <v>1.0980725789704593</v>
      </c>
      <c r="E158">
        <f>MIN(VLOOKUP(C157+0.01,Gearing!$A$2:$F$7,2,TRUE)+1,5)</f>
        <v>4</v>
      </c>
      <c r="F158">
        <f>Misc!$B$4*Misc!$B$5/Misc!$B$2*VLOOKUP(E158,Gearing!$B$2:$F$7,5,FALSE)</f>
        <v>4114.3690997678705</v>
      </c>
      <c r="G158">
        <f t="shared" si="18"/>
        <v>1.727142384993007</v>
      </c>
      <c r="H158">
        <f t="shared" si="19"/>
        <v>241.88358467705433</v>
      </c>
      <c r="I158">
        <f t="shared" si="21"/>
        <v>0.19223050000000003</v>
      </c>
      <c r="J158">
        <f t="shared" si="22"/>
        <v>5741.7450926430138</v>
      </c>
      <c r="K158">
        <f t="shared" si="23"/>
        <v>-17629210.323770262</v>
      </c>
      <c r="L158">
        <f t="shared" si="26"/>
        <v>2779.5662344341858</v>
      </c>
      <c r="M158">
        <f>2*$P$1*VLOOKUP(E157,Gearing!$B$3:$D$7,3)+B156</f>
        <v>2780.6240149812197</v>
      </c>
      <c r="N158">
        <f>2*B157-B156+Misc!$B$6*$P$1^2</f>
        <v>2779.6404970763224</v>
      </c>
    </row>
    <row r="159" spans="1:14" x14ac:dyDescent="0.25">
      <c r="A159">
        <f t="shared" si="20"/>
        <v>39</v>
      </c>
      <c r="B159">
        <f>MIN((-J158+SQRT(J158^2-4*I158*K158))/2/I158,2*$P$1*VLOOKUP(E158,Gearing!$B$3:$D$7,3,TRUE)+B157)</f>
        <v>2806.6334586257863</v>
      </c>
      <c r="C159">
        <f t="shared" si="24"/>
        <v>108.4053181951831</v>
      </c>
      <c r="D159">
        <f t="shared" si="25"/>
        <v>1.0913714302514563</v>
      </c>
      <c r="E159">
        <f>MIN(VLOOKUP(C158+0.01,Gearing!$A$2:$F$7,2,TRUE)+1,5)</f>
        <v>4</v>
      </c>
      <c r="F159">
        <f>Misc!$B$4*Misc!$B$5/Misc!$B$2*VLOOKUP(E159,Gearing!$B$2:$F$7,5,FALSE)</f>
        <v>4114.3690997678705</v>
      </c>
      <c r="G159">
        <f t="shared" si="18"/>
        <v>1.743961178359497</v>
      </c>
      <c r="H159">
        <f t="shared" si="19"/>
        <v>242.4957905225105</v>
      </c>
      <c r="I159">
        <f t="shared" si="21"/>
        <v>0.19223050000000003</v>
      </c>
      <c r="J159">
        <f t="shared" si="22"/>
        <v>5731.3651859431984</v>
      </c>
      <c r="K159">
        <f t="shared" si="23"/>
        <v>-17785022.612386603</v>
      </c>
      <c r="L159">
        <f t="shared" si="26"/>
        <v>2806.6334586257863</v>
      </c>
      <c r="M159">
        <f>2*$P$1*VLOOKUP(E158,Gearing!$B$3:$D$7,3)+B157</f>
        <v>2807.5535597787712</v>
      </c>
      <c r="N159">
        <f>2*B158-B157+Misc!$B$6*$P$1^2</f>
        <v>2806.7081415896005</v>
      </c>
    </row>
    <row r="160" spans="1:14" x14ac:dyDescent="0.25">
      <c r="A160">
        <f t="shared" si="20"/>
        <v>39.25</v>
      </c>
      <c r="B160">
        <f>MIN((-J159+SQRT(J159^2-4*I159*K159))/2/I159,2*$P$1*VLOOKUP(E159,Gearing!$B$3:$D$7,3,TRUE)+B158)</f>
        <v>2833.7688935317774</v>
      </c>
      <c r="C160">
        <f t="shared" si="24"/>
        <v>108.67732642937517</v>
      </c>
      <c r="D160">
        <f t="shared" si="25"/>
        <v>1.084694443285116</v>
      </c>
      <c r="E160">
        <f>MIN(VLOOKUP(C159+0.01,Gearing!$A$2:$F$7,2,TRUE)+1,5)</f>
        <v>4</v>
      </c>
      <c r="F160">
        <f>Misc!$B$4*Misc!$B$5/Misc!$B$2*VLOOKUP(E160,Gearing!$B$2:$F$7,5,FALSE)</f>
        <v>4114.3690997678705</v>
      </c>
      <c r="G160">
        <f t="shared" si="18"/>
        <v>1.7608223558989111</v>
      </c>
      <c r="H160">
        <f t="shared" si="19"/>
        <v>243.1042556133124</v>
      </c>
      <c r="I160">
        <f t="shared" si="21"/>
        <v>0.19223050000000003</v>
      </c>
      <c r="J160">
        <f t="shared" si="22"/>
        <v>5720.9588938632714</v>
      </c>
      <c r="K160">
        <f t="shared" si="23"/>
        <v>-17940941.589793809</v>
      </c>
      <c r="L160">
        <f t="shared" si="26"/>
        <v>2833.7688935317774</v>
      </c>
      <c r="M160">
        <f>2*$P$1*VLOOKUP(E159,Gearing!$B$3:$D$7,3)+B158</f>
        <v>2834.5521544341859</v>
      </c>
      <c r="N160">
        <f>2*B159-B158+Misc!$B$6*$P$1^2</f>
        <v>2833.8439953173865</v>
      </c>
    </row>
    <row r="161" spans="1:14" x14ac:dyDescent="0.25">
      <c r="A161">
        <f t="shared" si="20"/>
        <v>39.5</v>
      </c>
      <c r="B161">
        <f>MIN((-J160+SQRT(J160^2-4*I160*K160))/2/I160,2*$P$1*VLOOKUP(E160,Gearing!$B$3:$D$7,3,TRUE)+B159)</f>
        <v>2860.9721218404738</v>
      </c>
      <c r="C161">
        <f t="shared" si="24"/>
        <v>108.94766845695722</v>
      </c>
      <c r="D161">
        <f t="shared" si="25"/>
        <v>1.0780417773712543</v>
      </c>
      <c r="E161">
        <f>MIN(VLOOKUP(C160+0.01,Gearing!$A$2:$F$7,2,TRUE)+1,5)</f>
        <v>4</v>
      </c>
      <c r="F161">
        <f>Misc!$B$4*Misc!$B$5/Misc!$B$2*VLOOKUP(E161,Gearing!$B$2:$F$7,5,FALSE)</f>
        <v>4114.3690997678705</v>
      </c>
      <c r="G161">
        <f t="shared" si="18"/>
        <v>1.7777256583057903</v>
      </c>
      <c r="H161">
        <f t="shared" si="19"/>
        <v>243.70899350607826</v>
      </c>
      <c r="I161">
        <f t="shared" si="21"/>
        <v>0.19223050000000003</v>
      </c>
      <c r="J161">
        <f t="shared" si="22"/>
        <v>5710.5263774238792</v>
      </c>
      <c r="K161">
        <f t="shared" si="23"/>
        <v>-18096962.742299505</v>
      </c>
      <c r="L161">
        <f t="shared" si="26"/>
        <v>2860.9721218404738</v>
      </c>
      <c r="M161">
        <f>2*$P$1*VLOOKUP(E160,Gearing!$B$3:$D$7,3)+B159</f>
        <v>2861.6193786257863</v>
      </c>
      <c r="N161">
        <f>2*B160-B159+Misc!$B$6*$P$1^2</f>
        <v>2861.0476409377684</v>
      </c>
    </row>
    <row r="162" spans="1:14" x14ac:dyDescent="0.25">
      <c r="A162">
        <f t="shared" si="20"/>
        <v>39.75</v>
      </c>
      <c r="B162">
        <f>MIN((-J161+SQRT(J161^2-4*I161*K161))/2/I161,2*$P$1*VLOOKUP(E161,Gearing!$B$3:$D$7,3,TRUE)+B160)</f>
        <v>2888.242727760256</v>
      </c>
      <c r="C162">
        <f t="shared" si="24"/>
        <v>109.21635037756096</v>
      </c>
      <c r="D162">
        <f t="shared" si="25"/>
        <v>1.0714135874586646</v>
      </c>
      <c r="E162">
        <f>MIN(VLOOKUP(C161+0.01,Gearing!$A$2:$F$7,2,TRUE)+1,5)</f>
        <v>4</v>
      </c>
      <c r="F162">
        <f>Misc!$B$4*Misc!$B$5/Misc!$B$2*VLOOKUP(E162,Gearing!$B$2:$F$7,5,FALSE)</f>
        <v>4114.3690997678705</v>
      </c>
      <c r="G162">
        <f t="shared" si="18"/>
        <v>1.7946708272191998</v>
      </c>
      <c r="H162">
        <f t="shared" si="19"/>
        <v>244.31001784529562</v>
      </c>
      <c r="I162">
        <f t="shared" si="21"/>
        <v>0.19223050000000003</v>
      </c>
      <c r="J162">
        <f t="shared" si="22"/>
        <v>5700.0677970650895</v>
      </c>
      <c r="K162">
        <f t="shared" si="23"/>
        <v>-18253081.577043522</v>
      </c>
      <c r="L162">
        <f t="shared" si="26"/>
        <v>2888.242727760256</v>
      </c>
      <c r="M162">
        <f>2*$P$1*VLOOKUP(E161,Gearing!$B$3:$D$7,3)+B160</f>
        <v>2888.7548135317775</v>
      </c>
      <c r="N162">
        <f>2*B161-B160+Misc!$B$6*$P$1^2</f>
        <v>2888.3186626491702</v>
      </c>
    </row>
    <row r="163" spans="1:14" x14ac:dyDescent="0.25">
      <c r="A163">
        <f t="shared" si="20"/>
        <v>40</v>
      </c>
      <c r="B163">
        <f>MIN((-J162+SQRT(J162^2-4*I162*K162))/2/I162,2*$P$1*VLOOKUP(E162,Gearing!$B$3:$D$7,3,TRUE)+B161)</f>
        <v>2915.5802970292543</v>
      </c>
      <c r="C163">
        <f t="shared" si="24"/>
        <v>109.48337832901416</v>
      </c>
      <c r="D163">
        <f t="shared" si="25"/>
        <v>1.0648100241669454</v>
      </c>
      <c r="E163">
        <f>MIN(VLOOKUP(C162+0.01,Gearing!$A$2:$F$7,2,TRUE)+1,5)</f>
        <v>4</v>
      </c>
      <c r="F163">
        <f>Misc!$B$4*Misc!$B$5/Misc!$B$2*VLOOKUP(E163,Gearing!$B$2:$F$7,5,FALSE)</f>
        <v>4114.3690997678705</v>
      </c>
      <c r="G163">
        <f t="shared" si="18"/>
        <v>1.8116576052287481</v>
      </c>
      <c r="H163">
        <f t="shared" si="19"/>
        <v>244.90734236089423</v>
      </c>
      <c r="I163">
        <f t="shared" si="21"/>
        <v>0.19223050000000003</v>
      </c>
      <c r="J163">
        <f t="shared" si="22"/>
        <v>5689.5833126425641</v>
      </c>
      <c r="K163">
        <f t="shared" si="23"/>
        <v>-18409293.622081187</v>
      </c>
      <c r="L163">
        <f t="shared" si="26"/>
        <v>2915.5802970292543</v>
      </c>
      <c r="M163">
        <f>2*$P$1*VLOOKUP(E162,Gearing!$B$3:$D$7,3)+B161</f>
        <v>2915.9580418404739</v>
      </c>
      <c r="N163">
        <f>2*B162-B161+Misc!$B$6*$P$1^2</f>
        <v>2915.656646180038</v>
      </c>
    </row>
    <row r="164" spans="1:14" x14ac:dyDescent="0.25">
      <c r="A164">
        <f t="shared" si="20"/>
        <v>40.25</v>
      </c>
      <c r="B164">
        <f>MIN((-J163+SQRT(J163^2-4*I163*K163))/2/I163,2*$P$1*VLOOKUP(E163,Gearing!$B$3:$D$7,3,TRUE)+B162)</f>
        <v>2942.9844169247631</v>
      </c>
      <c r="C164">
        <f t="shared" si="24"/>
        <v>109.7487584862829</v>
      </c>
      <c r="D164">
        <f t="shared" si="25"/>
        <v>1.0582312339829514</v>
      </c>
      <c r="E164">
        <f>MIN(VLOOKUP(C163+0.01,Gearing!$A$2:$F$7,2,TRUE)+1,5)</f>
        <v>4</v>
      </c>
      <c r="F164">
        <f>Misc!$B$4*Misc!$B$5/Misc!$B$2*VLOOKUP(E164,Gearing!$B$2:$F$7,5,FALSE)</f>
        <v>4114.3690997678705</v>
      </c>
      <c r="G164">
        <f t="shared" si="18"/>
        <v>1.8286857358804351</v>
      </c>
      <c r="H164">
        <f t="shared" si="19"/>
        <v>245.50098086587977</v>
      </c>
      <c r="I164">
        <f t="shared" si="21"/>
        <v>0.19223050000000003</v>
      </c>
      <c r="J164">
        <f t="shared" si="22"/>
        <v>5679.0730834238357</v>
      </c>
      <c r="K164">
        <f t="shared" si="23"/>
        <v>-18565594.426463183</v>
      </c>
      <c r="L164">
        <f t="shared" si="26"/>
        <v>2942.9844169247631</v>
      </c>
      <c r="M164">
        <f>2*$P$1*VLOOKUP(E163,Gearing!$B$3:$D$7,3)+B162</f>
        <v>2943.2286477602561</v>
      </c>
      <c r="N164">
        <f>2*B163-B162+Misc!$B$6*$P$1^2</f>
        <v>2943.0611787982525</v>
      </c>
    </row>
    <row r="165" spans="1:14" x14ac:dyDescent="0.25">
      <c r="A165">
        <f t="shared" si="20"/>
        <v>40.5</v>
      </c>
      <c r="B165">
        <f>MIN((-J164+SQRT(J164^2-4*I164*K164))/2/I164,2*$P$1*VLOOKUP(E164,Gearing!$B$3:$D$7,3,TRUE)+B163)</f>
        <v>2970.4546762723958</v>
      </c>
      <c r="C165">
        <f t="shared" si="24"/>
        <v>109.97184000000016</v>
      </c>
      <c r="D165">
        <f t="shared" si="25"/>
        <v>0.7264208757551387</v>
      </c>
      <c r="E165">
        <f>MIN(VLOOKUP(C164+0.01,Gearing!$A$2:$F$7,2,TRUE)+1,5)</f>
        <v>4</v>
      </c>
      <c r="F165">
        <f>Misc!$B$4*Misc!$B$5/Misc!$B$2*VLOOKUP(E165,Gearing!$B$2:$F$7,5,FALSE)</f>
        <v>4114.3690997678705</v>
      </c>
      <c r="G165">
        <f t="shared" si="18"/>
        <v>1.8457549636823425</v>
      </c>
      <c r="H165">
        <f t="shared" si="19"/>
        <v>246.00000000000034</v>
      </c>
      <c r="I165">
        <f t="shared" si="21"/>
        <v>0.19223050000000003</v>
      </c>
      <c r="J165">
        <f t="shared" si="22"/>
        <v>5668.5372680846885</v>
      </c>
      <c r="K165">
        <f t="shared" si="23"/>
        <v>-18721979.560312193</v>
      </c>
      <c r="L165">
        <f t="shared" si="26"/>
        <v>2970.4546762723958</v>
      </c>
      <c r="M165">
        <f>2*$P$1*VLOOKUP(E164,Gearing!$B$3:$D$7,3)+B163</f>
        <v>2970.5662170292544</v>
      </c>
      <c r="N165">
        <f>2*B164-B163+Misc!$B$6*$P$1^2</f>
        <v>2970.5318493202717</v>
      </c>
    </row>
    <row r="166" spans="1:14" x14ac:dyDescent="0.25">
      <c r="A166">
        <f t="shared" si="20"/>
        <v>40.75</v>
      </c>
      <c r="B166">
        <f>MIN((-J165+SQRT(J165^2-4*I165*K165))/2/I165,2*$P$1*VLOOKUP(E165,Gearing!$B$3:$D$7,3,TRUE)+B164)</f>
        <v>2997.9703369247632</v>
      </c>
      <c r="C166">
        <f t="shared" si="24"/>
        <v>110.15597446243282</v>
      </c>
      <c r="D166">
        <f t="shared" si="25"/>
        <v>0.74665482370619429</v>
      </c>
      <c r="E166">
        <f>MIN(VLOOKUP(C165+0.01,Gearing!$A$2:$F$7,2,TRUE)+1,5)</f>
        <v>5</v>
      </c>
      <c r="F166">
        <f>Misc!$B$4*Misc!$B$5/Misc!$B$2*VLOOKUP(E166,Gearing!$B$2:$F$7,5,FALSE)</f>
        <v>3601.903197661552</v>
      </c>
      <c r="G166">
        <f t="shared" si="18"/>
        <v>1.862852402547102</v>
      </c>
      <c r="H166">
        <f t="shared" si="19"/>
        <v>246.41189706163391</v>
      </c>
      <c r="I166">
        <f t="shared" si="21"/>
        <v>0.19223050000000003</v>
      </c>
      <c r="J166">
        <f t="shared" si="22"/>
        <v>5657.9760247056383</v>
      </c>
      <c r="K166">
        <f t="shared" si="23"/>
        <v>-18878040.030409738</v>
      </c>
      <c r="L166">
        <f t="shared" si="26"/>
        <v>2997.9906654549627</v>
      </c>
      <c r="M166">
        <f>2*$P$1*VLOOKUP(E165,Gearing!$B$3:$D$7,3)+B164</f>
        <v>2997.9703369247632</v>
      </c>
      <c r="N166">
        <f>2*B165-B164+Misc!$B$6*$P$1^2</f>
        <v>2998.0682481200283</v>
      </c>
    </row>
    <row r="167" spans="1:14" x14ac:dyDescent="0.25">
      <c r="A167">
        <f t="shared" si="20"/>
        <v>41</v>
      </c>
      <c r="B167">
        <f>MIN((-J166+SQRT(J166^2-4*I166*K166))/2/I166,2*$P$1*VLOOKUP(E166,Gearing!$B$3:$D$7,3,TRUE)+B165)</f>
        <v>3025.5326635036122</v>
      </c>
      <c r="C167">
        <f t="shared" si="24"/>
        <v>110.34205821035266</v>
      </c>
      <c r="D167">
        <f t="shared" si="25"/>
        <v>0.74201515965251019</v>
      </c>
      <c r="E167">
        <f>MIN(VLOOKUP(C166+0.01,Gearing!$A$2:$F$7,2,TRUE)+1,5)</f>
        <v>5</v>
      </c>
      <c r="F167">
        <f>Misc!$B$4*Misc!$B$5/Misc!$B$2*VLOOKUP(E167,Gearing!$B$2:$F$7,5,FALSE)</f>
        <v>3601.903197661552</v>
      </c>
      <c r="G167">
        <f t="shared" si="18"/>
        <v>1.879978838274236</v>
      </c>
      <c r="H167">
        <f t="shared" si="19"/>
        <v>246.8281545507173</v>
      </c>
      <c r="I167">
        <f t="shared" si="21"/>
        <v>0.19223050000000003</v>
      </c>
      <c r="J167">
        <f t="shared" si="22"/>
        <v>5647.3973262955687</v>
      </c>
      <c r="K167">
        <f t="shared" si="23"/>
        <v>-19034212.095347121</v>
      </c>
      <c r="L167">
        <f t="shared" si="26"/>
        <v>3025.5326635036122</v>
      </c>
      <c r="M167">
        <f>2*$P$1*VLOOKUP(E166,Gearing!$B$3:$D$7,3)+B165</f>
        <v>3033.2637962723957</v>
      </c>
      <c r="N167">
        <f>2*B166-B165+Misc!$B$6*$P$1^2</f>
        <v>3025.6293100771304</v>
      </c>
    </row>
    <row r="168" spans="1:14" x14ac:dyDescent="0.25">
      <c r="A168">
        <f t="shared" si="20"/>
        <v>41.25</v>
      </c>
      <c r="B168">
        <f>MIN((-J167+SQRT(J167^2-4*I167*K167))/2/I167,2*$P$1*VLOOKUP(E167,Gearing!$B$3:$D$7,3,TRUE)+B166)</f>
        <v>3053.1413660299395</v>
      </c>
      <c r="C168">
        <f t="shared" si="24"/>
        <v>110.52698467931987</v>
      </c>
      <c r="D168">
        <f t="shared" si="25"/>
        <v>0.73739659208513331</v>
      </c>
      <c r="E168">
        <f>MIN(VLOOKUP(C167+0.01,Gearing!$A$2:$F$7,2,TRUE)+1,5)</f>
        <v>5</v>
      </c>
      <c r="F168">
        <f>Misc!$B$4*Misc!$B$5/Misc!$B$2*VLOOKUP(E168,Gearing!$B$2:$F$7,5,FALSE)</f>
        <v>3601.903197661552</v>
      </c>
      <c r="G168">
        <f t="shared" si="18"/>
        <v>1.8971340906791458</v>
      </c>
      <c r="H168">
        <f t="shared" si="19"/>
        <v>247.24182328051151</v>
      </c>
      <c r="I168">
        <f t="shared" si="21"/>
        <v>0.19223050000000003</v>
      </c>
      <c r="J168">
        <f t="shared" si="22"/>
        <v>5636.8006866567375</v>
      </c>
      <c r="K168">
        <f t="shared" si="23"/>
        <v>-19190352.183639523</v>
      </c>
      <c r="L168">
        <f t="shared" si="26"/>
        <v>3053.1413660299395</v>
      </c>
      <c r="M168">
        <f>2*$P$1*VLOOKUP(E167,Gearing!$B$3:$D$7,3)+B166</f>
        <v>3060.7794569247631</v>
      </c>
      <c r="N168">
        <f>2*B167-B166+Misc!$B$6*$P$1^2</f>
        <v>3053.2383025824611</v>
      </c>
    </row>
    <row r="169" spans="1:14" x14ac:dyDescent="0.25">
      <c r="A169">
        <f t="shared" si="20"/>
        <v>41.5</v>
      </c>
      <c r="B169">
        <f>MIN((-J168+SQRT(J168^2-4*I168*K168))/2/I168,2*$P$1*VLOOKUP(E168,Gearing!$B$3:$D$7,3,TRUE)+B167)</f>
        <v>3080.7961558432721</v>
      </c>
      <c r="C169">
        <f t="shared" si="24"/>
        <v>110.71075914509947</v>
      </c>
      <c r="D169">
        <f t="shared" si="25"/>
        <v>0.73279913415171904</v>
      </c>
      <c r="E169">
        <f>MIN(VLOOKUP(C168+0.01,Gearing!$A$2:$F$7,2,TRUE)+1,5)</f>
        <v>5</v>
      </c>
      <c r="F169">
        <f>Misc!$B$4*Misc!$B$5/Misc!$B$2*VLOOKUP(E169,Gearing!$B$2:$F$7,5,FALSE)</f>
        <v>3601.903197661552</v>
      </c>
      <c r="G169">
        <f t="shared" si="18"/>
        <v>1.9143179803965293</v>
      </c>
      <c r="H169">
        <f t="shared" si="19"/>
        <v>247.65291505256684</v>
      </c>
      <c r="I169">
        <f t="shared" si="21"/>
        <v>0.19223050000000003</v>
      </c>
      <c r="J169">
        <f t="shared" si="22"/>
        <v>5626.1862172747633</v>
      </c>
      <c r="K169">
        <f t="shared" si="23"/>
        <v>-19346457.198237076</v>
      </c>
      <c r="L169">
        <f t="shared" si="26"/>
        <v>3080.7961558432721</v>
      </c>
      <c r="M169">
        <f>2*$P$1*VLOOKUP(E168,Gearing!$B$3:$D$7,3)+B167</f>
        <v>3088.3417835036121</v>
      </c>
      <c r="N169">
        <f>2*B168-B167+Misc!$B$6*$P$1^2</f>
        <v>3080.8933810562667</v>
      </c>
    </row>
    <row r="170" spans="1:14" x14ac:dyDescent="0.25">
      <c r="A170">
        <f t="shared" si="20"/>
        <v>41.75</v>
      </c>
      <c r="B170">
        <f>MIN((-J169+SQRT(J169^2-4*I169*K169))/2/I169,2*$P$1*VLOOKUP(E169,Gearing!$B$3:$D$7,3,TRUE)+B168)</f>
        <v>3108.4967456024892</v>
      </c>
      <c r="C170">
        <f t="shared" si="24"/>
        <v>110.89338688650696</v>
      </c>
      <c r="D170">
        <f t="shared" si="25"/>
        <v>0.72822279710817384</v>
      </c>
      <c r="E170">
        <f>MIN(VLOOKUP(C169+0.01,Gearing!$A$2:$F$7,2,TRUE)+1,5)</f>
        <v>5</v>
      </c>
      <c r="F170">
        <f>Misc!$B$4*Misc!$B$5/Misc!$B$2*VLOOKUP(E170,Gearing!$B$2:$F$7,5,FALSE)</f>
        <v>3601.903197661552</v>
      </c>
      <c r="G170">
        <f t="shared" si="18"/>
        <v>1.9315303288808912</v>
      </c>
      <c r="H170">
        <f t="shared" si="19"/>
        <v>248.06144167525716</v>
      </c>
      <c r="I170">
        <f t="shared" si="21"/>
        <v>0.19223050000000003</v>
      </c>
      <c r="J170">
        <f t="shared" si="22"/>
        <v>5615.5540291283396</v>
      </c>
      <c r="K170">
        <f t="shared" si="23"/>
        <v>-19502524.059326287</v>
      </c>
      <c r="L170">
        <f t="shared" si="26"/>
        <v>3108.4967456024892</v>
      </c>
      <c r="M170">
        <f>2*$P$1*VLOOKUP(E169,Gearing!$B$3:$D$7,3)+B168</f>
        <v>3115.9504860299394</v>
      </c>
      <c r="N170">
        <f>2*B169-B168+Misc!$B$6*$P$1^2</f>
        <v>3108.5942581566046</v>
      </c>
    </row>
    <row r="171" spans="1:14" x14ac:dyDescent="0.25">
      <c r="A171">
        <f t="shared" si="20"/>
        <v>42</v>
      </c>
      <c r="B171">
        <f>MIN((-J170+SQRT(J170^2-4*I170*K170))/2/I170,2*$P$1*VLOOKUP(E170,Gearing!$B$3:$D$7,3,TRUE)+B169)</f>
        <v>3136.2428492865256</v>
      </c>
      <c r="C171">
        <f t="shared" si="24"/>
        <v>111.07487318493258</v>
      </c>
      <c r="D171">
        <f t="shared" si="25"/>
        <v>0.72366759029682726</v>
      </c>
      <c r="E171">
        <f>MIN(VLOOKUP(C170+0.01,Gearing!$A$2:$F$7,2,TRUE)+1,5)</f>
        <v>5</v>
      </c>
      <c r="F171">
        <f>Misc!$B$4*Misc!$B$5/Misc!$B$2*VLOOKUP(E171,Gearing!$B$2:$F$7,5,FALSE)</f>
        <v>3601.903197661552</v>
      </c>
      <c r="G171">
        <f t="shared" si="18"/>
        <v>1.9487709584069819</v>
      </c>
      <c r="H171">
        <f t="shared" si="19"/>
        <v>248.46741496271605</v>
      </c>
      <c r="I171">
        <f t="shared" si="21"/>
        <v>0.19223050000000003</v>
      </c>
      <c r="J171">
        <f t="shared" si="22"/>
        <v>5604.9042326889212</v>
      </c>
      <c r="K171">
        <f t="shared" si="23"/>
        <v>-19658549.704314336</v>
      </c>
      <c r="L171">
        <f t="shared" si="26"/>
        <v>3136.2428492865256</v>
      </c>
      <c r="M171">
        <f>2*$P$1*VLOOKUP(E170,Gearing!$B$3:$D$7,3)+B169</f>
        <v>3143.605275843272</v>
      </c>
      <c r="N171">
        <f>2*B170-B169+Misc!$B$6*$P$1^2</f>
        <v>3136.3406478617062</v>
      </c>
    </row>
    <row r="172" spans="1:14" x14ac:dyDescent="0.25">
      <c r="A172">
        <f t="shared" si="20"/>
        <v>42.25</v>
      </c>
      <c r="B172">
        <f>MIN((-J171+SQRT(J171^2-4*I171*K171))/2/I171,2*$P$1*VLOOKUP(E171,Gearing!$B$3:$D$7,3,TRUE)+B170)</f>
        <v>3164.0341821949555</v>
      </c>
      <c r="C172">
        <f t="shared" si="24"/>
        <v>111.25522332390483</v>
      </c>
      <c r="D172">
        <f t="shared" si="25"/>
        <v>0.71913352148112608</v>
      </c>
      <c r="E172">
        <f>MIN(VLOOKUP(C171+0.01,Gearing!$A$2:$F$7,2,TRUE)+1,5)</f>
        <v>5</v>
      </c>
      <c r="F172">
        <f>Misc!$B$4*Misc!$B$5/Misc!$B$2*VLOOKUP(E172,Gearing!$B$2:$F$7,5,FALSE)</f>
        <v>3601.903197661552</v>
      </c>
      <c r="G172">
        <f t="shared" si="18"/>
        <v>1.9660396920701575</v>
      </c>
      <c r="H172">
        <f t="shared" si="19"/>
        <v>248.87084673386013</v>
      </c>
      <c r="I172">
        <f t="shared" si="21"/>
        <v>0.19223050000000003</v>
      </c>
      <c r="J172">
        <f t="shared" si="22"/>
        <v>5594.2369379204529</v>
      </c>
      <c r="K172">
        <f t="shared" si="23"/>
        <v>-19814531.087812036</v>
      </c>
      <c r="L172">
        <f t="shared" si="26"/>
        <v>3164.0341821949555</v>
      </c>
      <c r="M172">
        <f>2*$P$1*VLOOKUP(E171,Gearing!$B$3:$D$7,3)+B170</f>
        <v>3171.3058656024891</v>
      </c>
      <c r="N172">
        <f>2*B171-B170+Misc!$B$6*$P$1^2</f>
        <v>3164.1322654705618</v>
      </c>
    </row>
    <row r="173" spans="1:14" x14ac:dyDescent="0.25">
      <c r="A173">
        <f t="shared" si="20"/>
        <v>42.5</v>
      </c>
      <c r="B173">
        <f>MIN((-J172+SQRT(J172^2-4*I172*K172))/2/I172,2*$P$1*VLOOKUP(E172,Gearing!$B$3:$D$7,3,TRUE)+B171)</f>
        <v>3191.870460948478</v>
      </c>
      <c r="C173">
        <f t="shared" si="24"/>
        <v>111.43444258862837</v>
      </c>
      <c r="D173">
        <f t="shared" si="25"/>
        <v>0.71462059630721342</v>
      </c>
      <c r="E173">
        <f>MIN(VLOOKUP(C172+0.01,Gearing!$A$2:$F$7,2,TRUE)+1,5)</f>
        <v>5</v>
      </c>
      <c r="F173">
        <f>Misc!$B$4*Misc!$B$5/Misc!$B$2*VLOOKUP(E173,Gearing!$B$2:$F$7,5,FALSE)</f>
        <v>3601.903197661552</v>
      </c>
      <c r="G173">
        <f t="shared" si="18"/>
        <v>1.9833363537866846</v>
      </c>
      <c r="H173">
        <f t="shared" si="19"/>
        <v>249.27174881135554</v>
      </c>
      <c r="I173">
        <f t="shared" si="21"/>
        <v>0.19223050000000003</v>
      </c>
      <c r="J173">
        <f t="shared" si="22"/>
        <v>5583.552254279145</v>
      </c>
      <c r="K173">
        <f t="shared" si="23"/>
        <v>-19970465.181615628</v>
      </c>
      <c r="L173">
        <f t="shared" si="26"/>
        <v>3191.870460948478</v>
      </c>
      <c r="M173">
        <f>2*$P$1*VLOOKUP(E172,Gearing!$B$3:$D$7,3)+B171</f>
        <v>3199.0519692865255</v>
      </c>
      <c r="N173">
        <f>2*B172-B171+Misc!$B$6*$P$1^2</f>
        <v>3191.9688276033853</v>
      </c>
    </row>
    <row r="174" spans="1:14" x14ac:dyDescent="0.25">
      <c r="A174">
        <f t="shared" si="20"/>
        <v>42.75</v>
      </c>
      <c r="B174">
        <f>MIN((-J173+SQRT(J173^2-4*I173*K173))/2/I173,2*$P$1*VLOOKUP(E173,Gearing!$B$3:$D$7,3,TRUE)+B172)</f>
        <v>3219.7514034892697</v>
      </c>
      <c r="C174">
        <f t="shared" si="24"/>
        <v>111.61253626554208</v>
      </c>
      <c r="D174">
        <f t="shared" si="25"/>
        <v>0.71012881900242064</v>
      </c>
      <c r="E174">
        <f>MIN(VLOOKUP(C173+0.01,Gearing!$A$2:$F$7,2,TRUE)+1,5)</f>
        <v>5</v>
      </c>
      <c r="F174">
        <f>Misc!$B$4*Misc!$B$5/Misc!$B$2*VLOOKUP(E174,Gearing!$B$2:$F$7,5,FALSE)</f>
        <v>3601.903197661552</v>
      </c>
      <c r="G174">
        <f t="shared" si="18"/>
        <v>2.0006607682939568</v>
      </c>
      <c r="H174">
        <f t="shared" si="19"/>
        <v>249.67013302062921</v>
      </c>
      <c r="I174">
        <f t="shared" si="21"/>
        <v>0.19223050000000003</v>
      </c>
      <c r="J174">
        <f t="shared" si="22"/>
        <v>5572.850290713287</v>
      </c>
      <c r="K174">
        <f t="shared" si="23"/>
        <v>-20126348.974686947</v>
      </c>
      <c r="L174">
        <f t="shared" si="26"/>
        <v>3219.7514034892697</v>
      </c>
      <c r="M174">
        <f>2*$P$1*VLOOKUP(E173,Gearing!$B$3:$D$7,3)+B172</f>
        <v>3226.8433021949554</v>
      </c>
      <c r="N174">
        <f>2*B173-B172+Misc!$B$6*$P$1^2</f>
        <v>3219.8500522020004</v>
      </c>
    </row>
    <row r="175" spans="1:14" x14ac:dyDescent="0.25">
      <c r="A175">
        <f t="shared" si="20"/>
        <v>43</v>
      </c>
      <c r="B175">
        <f>MIN((-J174+SQRT(J174^2-4*I174*K174))/2/I174,2*$P$1*VLOOKUP(E174,Gearing!$B$3:$D$7,3,TRUE)+B173)</f>
        <v>3247.6767290812491</v>
      </c>
      <c r="C175">
        <f t="shared" si="24"/>
        <v>111.7895096418888</v>
      </c>
      <c r="D175">
        <f t="shared" si="25"/>
        <v>0.70565819177136291</v>
      </c>
      <c r="E175">
        <f>MIN(VLOOKUP(C174+0.01,Gearing!$A$2:$F$7,2,TRUE)+1,5)</f>
        <v>5</v>
      </c>
      <c r="F175">
        <f>Misc!$B$4*Misc!$B$5/Misc!$B$2*VLOOKUP(E175,Gearing!$B$2:$F$7,5,FALSE)</f>
        <v>3601.903197661552</v>
      </c>
      <c r="G175">
        <f t="shared" si="18"/>
        <v>2.0180127611506609</v>
      </c>
      <c r="H175">
        <f t="shared" si="19"/>
        <v>250.0660111889066</v>
      </c>
      <c r="I175">
        <f t="shared" si="21"/>
        <v>0.19223050000000003</v>
      </c>
      <c r="J175">
        <f t="shared" si="22"/>
        <v>5562.1311556631117</v>
      </c>
      <c r="K175">
        <f t="shared" si="23"/>
        <v>-20282179.4731327</v>
      </c>
      <c r="L175">
        <f t="shared" si="26"/>
        <v>3247.6767290812491</v>
      </c>
      <c r="M175">
        <f>2*$P$1*VLOOKUP(E174,Gearing!$B$3:$D$7,3)+B173</f>
        <v>3254.6795809484779</v>
      </c>
      <c r="N175">
        <f>2*B174-B173+Misc!$B$6*$P$1^2</f>
        <v>3247.7756585300613</v>
      </c>
    </row>
    <row r="176" spans="1:14" x14ac:dyDescent="0.25">
      <c r="A176">
        <f t="shared" si="20"/>
        <v>43.25</v>
      </c>
      <c r="B176">
        <f>MIN((-J175+SQRT(J175^2-4*I175*K175))/2/I175,2*$P$1*VLOOKUP(E175,Gearing!$B$3:$D$7,3,TRUE)+B174)</f>
        <v>3275.6461583102141</v>
      </c>
      <c r="C176">
        <f t="shared" si="24"/>
        <v>111.96536800527701</v>
      </c>
      <c r="D176">
        <f t="shared" si="25"/>
        <v>0.70120871533436002</v>
      </c>
      <c r="E176">
        <f>MIN(VLOOKUP(C175+0.01,Gearing!$A$2:$F$7,2,TRUE)+1,5)</f>
        <v>5</v>
      </c>
      <c r="F176">
        <f>Misc!$B$4*Misc!$B$5/Misc!$B$2*VLOOKUP(E176,Gearing!$B$2:$F$7,5,FALSE)</f>
        <v>3601.903197661552</v>
      </c>
      <c r="G176">
        <f t="shared" si="18"/>
        <v>2.0353921587368604</v>
      </c>
      <c r="H176">
        <f t="shared" si="19"/>
        <v>250.45939514423097</v>
      </c>
      <c r="I176">
        <f t="shared" si="21"/>
        <v>0.19223050000000003</v>
      </c>
      <c r="J176">
        <f t="shared" si="22"/>
        <v>5551.3949570606937</v>
      </c>
      <c r="K176">
        <f t="shared" si="23"/>
        <v>-20437953.700182095</v>
      </c>
      <c r="L176">
        <f t="shared" si="26"/>
        <v>3275.6461583102141</v>
      </c>
      <c r="M176">
        <f>2*$P$1*VLOOKUP(E175,Gearing!$B$3:$D$7,3)+B174</f>
        <v>3282.5605234892696</v>
      </c>
      <c r="N176">
        <f>2*B175-B174+Misc!$B$6*$P$1^2</f>
        <v>3275.7453671732283</v>
      </c>
    </row>
    <row r="177" spans="1:14" x14ac:dyDescent="0.25">
      <c r="A177">
        <f t="shared" si="20"/>
        <v>43.5</v>
      </c>
      <c r="B177">
        <f>MIN((-J176+SQRT(J176^2-4*I176*K176))/2/I176,2*$P$1*VLOOKUP(E176,Gearing!$B$3:$D$7,3,TRUE)+B175)</f>
        <v>3303.6594130838876</v>
      </c>
      <c r="C177">
        <f t="shared" si="24"/>
        <v>112.14011664326699</v>
      </c>
      <c r="D177">
        <f t="shared" si="25"/>
        <v>0.69678038858546643</v>
      </c>
      <c r="E177">
        <f>MIN(VLOOKUP(C176+0.01,Gearing!$A$2:$F$7,2,TRUE)+1,5)</f>
        <v>5</v>
      </c>
      <c r="F177">
        <f>Misc!$B$4*Misc!$B$5/Misc!$B$2*VLOOKUP(E177,Gearing!$B$2:$F$7,5,FALSE)</f>
        <v>3601.903197661552</v>
      </c>
      <c r="G177">
        <f t="shared" si="18"/>
        <v>2.0527987882540262</v>
      </c>
      <c r="H177">
        <f t="shared" si="19"/>
        <v>250.85029671453785</v>
      </c>
      <c r="I177">
        <f t="shared" si="21"/>
        <v>0.19223050000000003</v>
      </c>
      <c r="J177">
        <f t="shared" si="22"/>
        <v>5540.6418023298966</v>
      </c>
      <c r="K177">
        <f t="shared" si="23"/>
        <v>-20593668.696163554</v>
      </c>
      <c r="L177">
        <f t="shared" si="26"/>
        <v>3303.6594130838876</v>
      </c>
      <c r="M177">
        <f>2*$P$1*VLOOKUP(E176,Gearing!$B$3:$D$7,3)+B175</f>
        <v>3310.4858490812489</v>
      </c>
      <c r="N177">
        <f>2*B176-B175+Misc!$B$6*$P$1^2</f>
        <v>3303.758900039179</v>
      </c>
    </row>
    <row r="178" spans="1:14" x14ac:dyDescent="0.25">
      <c r="A178">
        <f t="shared" si="20"/>
        <v>43.75</v>
      </c>
      <c r="B178">
        <f>MIN((-J177+SQRT(J177^2-4*I177*K177))/2/I177,2*$P$1*VLOOKUP(E177,Gearing!$B$3:$D$7,3,TRUE)+B176)</f>
        <v>3331.7162166318476</v>
      </c>
      <c r="C178">
        <f t="shared" si="24"/>
        <v>112.31376084294061</v>
      </c>
      <c r="D178">
        <f t="shared" si="25"/>
        <v>0.69237320880347397</v>
      </c>
      <c r="E178">
        <f>MIN(VLOOKUP(C177+0.01,Gearing!$A$2:$F$7,2,TRUE)+1,5)</f>
        <v>5</v>
      </c>
      <c r="F178">
        <f>Misc!$B$4*Misc!$B$5/Misc!$B$2*VLOOKUP(E178,Gearing!$B$2:$F$7,5,FALSE)</f>
        <v>3601.903197661552</v>
      </c>
      <c r="G178">
        <f t="shared" si="18"/>
        <v>2.070232477724991</v>
      </c>
      <c r="H178">
        <f t="shared" si="19"/>
        <v>251.2387277266925</v>
      </c>
      <c r="I178">
        <f t="shared" si="21"/>
        <v>0.19223050000000003</v>
      </c>
      <c r="J178">
        <f t="shared" si="22"/>
        <v>5529.8717983863553</v>
      </c>
      <c r="K178">
        <f t="shared" si="23"/>
        <v>-20749321.518479992</v>
      </c>
      <c r="L178">
        <f t="shared" si="26"/>
        <v>3331.7162166318476</v>
      </c>
      <c r="M178">
        <f>2*$P$1*VLOOKUP(E177,Gearing!$B$3:$D$7,3)+B176</f>
        <v>3338.455278310214</v>
      </c>
      <c r="N178">
        <f>2*B177-B176+Misc!$B$6*$P$1^2</f>
        <v>3331.8159803575609</v>
      </c>
    </row>
    <row r="179" spans="1:14" x14ac:dyDescent="0.25">
      <c r="A179">
        <f t="shared" si="20"/>
        <v>44</v>
      </c>
      <c r="B179">
        <f>MIN((-J178+SQRT(J178^2-4*I178*K178))/2/I178,2*$P$1*VLOOKUP(E178,Gearing!$B$3:$D$7,3,TRUE)+B177)</f>
        <v>3359.8162935053579</v>
      </c>
      <c r="C179">
        <f t="shared" si="24"/>
        <v>112.48630589049026</v>
      </c>
      <c r="D179">
        <f t="shared" si="25"/>
        <v>0.68798717159370426</v>
      </c>
      <c r="E179">
        <f>MIN(VLOOKUP(C178+0.01,Gearing!$A$2:$F$7,2,TRUE)+1,5)</f>
        <v>5</v>
      </c>
      <c r="F179">
        <f>Misc!$B$4*Misc!$B$5/Misc!$B$2*VLOOKUP(E179,Gearing!$B$2:$F$7,5,FALSE)</f>
        <v>3601.903197661552</v>
      </c>
      <c r="G179">
        <f t="shared" si="18"/>
        <v>2.0876930559938445</v>
      </c>
      <c r="H179">
        <f t="shared" si="19"/>
        <v>251.62470000557056</v>
      </c>
      <c r="I179">
        <f t="shared" si="21"/>
        <v>0.19223050000000003</v>
      </c>
      <c r="J179">
        <f t="shared" si="22"/>
        <v>5519.0850516375031</v>
      </c>
      <c r="K179">
        <f t="shared" si="23"/>
        <v>-20904909.241582979</v>
      </c>
      <c r="L179">
        <f t="shared" si="26"/>
        <v>3359.8162935053579</v>
      </c>
      <c r="M179">
        <f>2*$P$1*VLOOKUP(E178,Gearing!$B$3:$D$7,3)+B177</f>
        <v>3366.4685330838875</v>
      </c>
      <c r="N179">
        <f>2*B178-B177+Misc!$B$6*$P$1^2</f>
        <v>3359.9163326798075</v>
      </c>
    </row>
    <row r="180" spans="1:14" x14ac:dyDescent="0.25">
      <c r="A180">
        <f t="shared" si="20"/>
        <v>44.25</v>
      </c>
      <c r="B180">
        <f>MIN((-J179+SQRT(J179^2-4*I179*K179))/2/I179,2*$P$1*VLOOKUP(E179,Gearing!$B$3:$D$7,3,TRUE)+B178)</f>
        <v>3387.9593695770927</v>
      </c>
      <c r="C180">
        <f t="shared" si="24"/>
        <v>112.65775707082321</v>
      </c>
      <c r="D180">
        <f t="shared" si="25"/>
        <v>0.68362227106990758</v>
      </c>
      <c r="E180">
        <f>MIN(VLOOKUP(C179+0.01,Gearing!$A$2:$F$7,2,TRUE)+1,5)</f>
        <v>5</v>
      </c>
      <c r="F180">
        <f>Misc!$B$4*Misc!$B$5/Misc!$B$2*VLOOKUP(E180,Gearing!$B$2:$F$7,5,FALSE)</f>
        <v>3601.903197661552</v>
      </c>
      <c r="G180">
        <f t="shared" si="18"/>
        <v>2.1051803527257644</v>
      </c>
      <c r="H180">
        <f t="shared" si="19"/>
        <v>252.00822537317291</v>
      </c>
      <c r="I180">
        <f t="shared" si="21"/>
        <v>0.19223050000000003</v>
      </c>
      <c r="J180">
        <f t="shared" si="22"/>
        <v>5508.2816679826365</v>
      </c>
      <c r="K180">
        <f t="shared" si="23"/>
        <v>-21060428.956945691</v>
      </c>
      <c r="L180">
        <f t="shared" si="26"/>
        <v>3387.9593695770927</v>
      </c>
      <c r="M180">
        <f>2*$P$1*VLOOKUP(E179,Gearing!$B$3:$D$7,3)+B178</f>
        <v>3394.5253366318475</v>
      </c>
      <c r="N180">
        <f>2*B179-B178+Misc!$B$6*$P$1^2</f>
        <v>3388.059682878868</v>
      </c>
    </row>
    <row r="181" spans="1:14" x14ac:dyDescent="0.25">
      <c r="A181">
        <f t="shared" si="20"/>
        <v>44.5</v>
      </c>
      <c r="B181">
        <f>MIN((-J180+SQRT(J180^2-4*I180*K180))/2/I180,2*$P$1*VLOOKUP(E180,Gearing!$B$3:$D$7,3,TRUE)+B179)</f>
        <v>3416.1451720407695</v>
      </c>
      <c r="C181">
        <f t="shared" si="24"/>
        <v>112.8281196671569</v>
      </c>
      <c r="D181">
        <f t="shared" si="25"/>
        <v>0.6792784995996044</v>
      </c>
      <c r="E181">
        <f>MIN(VLOOKUP(C180+0.01,Gearing!$A$2:$F$7,2,TRUE)+1,5)</f>
        <v>5</v>
      </c>
      <c r="F181">
        <f>Misc!$B$4*Misc!$B$5/Misc!$B$2*VLOOKUP(E181,Gearing!$B$2:$F$7,5,FALSE)</f>
        <v>3601.903197661552</v>
      </c>
      <c r="G181">
        <f t="shared" si="18"/>
        <v>2.1226941984067853</v>
      </c>
      <c r="H181">
        <f t="shared" si="19"/>
        <v>252.38931564772034</v>
      </c>
      <c r="I181">
        <f t="shared" si="21"/>
        <v>0.19223050000000003</v>
      </c>
      <c r="J181">
        <f t="shared" si="22"/>
        <v>5497.4617528130211</v>
      </c>
      <c r="K181">
        <f t="shared" si="23"/>
        <v>-21215877.773034826</v>
      </c>
      <c r="L181">
        <f t="shared" si="26"/>
        <v>3416.1451720407695</v>
      </c>
      <c r="M181">
        <f>2*$P$1*VLOOKUP(E180,Gearing!$B$3:$D$7,3)+B179</f>
        <v>3422.6254135053578</v>
      </c>
      <c r="N181">
        <f>2*B180-B179+Misc!$B$6*$P$1^2</f>
        <v>3416.2457581488275</v>
      </c>
    </row>
    <row r="182" spans="1:14" x14ac:dyDescent="0.25">
      <c r="A182">
        <f t="shared" si="20"/>
        <v>44.75</v>
      </c>
      <c r="B182">
        <f>MIN((-J181+SQRT(J181^2-4*I181*K181))/2/I181,2*$P$1*VLOOKUP(E181,Gearing!$B$3:$D$7,3,TRUE)+B180)</f>
        <v>3444.3734294106712</v>
      </c>
      <c r="C182">
        <f t="shared" si="24"/>
        <v>112.99739896061055</v>
      </c>
      <c r="D182">
        <f t="shared" si="25"/>
        <v>0.67495584802964004</v>
      </c>
      <c r="E182">
        <f>MIN(VLOOKUP(C181+0.01,Gearing!$A$2:$F$7,2,TRUE)+1,5)</f>
        <v>5</v>
      </c>
      <c r="F182">
        <f>Misc!$B$4*Misc!$B$5/Misc!$B$2*VLOOKUP(E182,Gearing!$B$2:$F$7,5,FALSE)</f>
        <v>3601.903197661552</v>
      </c>
      <c r="G182">
        <f t="shared" si="18"/>
        <v>2.1402344243435034</v>
      </c>
      <c r="H182">
        <f t="shared" si="19"/>
        <v>252.76798264274015</v>
      </c>
      <c r="I182">
        <f t="shared" si="21"/>
        <v>0.19223050000000003</v>
      </c>
      <c r="J182">
        <f t="shared" si="22"/>
        <v>5486.6254110120335</v>
      </c>
      <c r="K182">
        <f t="shared" si="23"/>
        <v>-21371252.815281175</v>
      </c>
      <c r="L182">
        <f t="shared" si="26"/>
        <v>3444.3734294106712</v>
      </c>
      <c r="M182">
        <f>2*$P$1*VLOOKUP(E181,Gearing!$B$3:$D$7,3)+B180</f>
        <v>3450.7684895770926</v>
      </c>
      <c r="N182">
        <f>2*B181-B180+Misc!$B$6*$P$1^2</f>
        <v>3444.4742870044461</v>
      </c>
    </row>
    <row r="183" spans="1:14" x14ac:dyDescent="0.25">
      <c r="A183">
        <f t="shared" si="20"/>
        <v>45</v>
      </c>
      <c r="B183">
        <f>MIN((-J182+SQRT(J182^2-4*I182*K182))/2/I182,2*$P$1*VLOOKUP(E182,Gearing!$B$3:$D$7,3,TRUE)+B181)</f>
        <v>3472.6438715210747</v>
      </c>
      <c r="C183">
        <f t="shared" si="24"/>
        <v>113.1656002298314</v>
      </c>
      <c r="D183">
        <f t="shared" si="25"/>
        <v>0.67065430573711637</v>
      </c>
      <c r="E183">
        <f>MIN(VLOOKUP(C182+0.01,Gearing!$A$2:$F$7,2,TRUE)+1,5)</f>
        <v>5</v>
      </c>
      <c r="F183">
        <f>Misc!$B$4*Misc!$B$5/Misc!$B$2*VLOOKUP(E183,Gearing!$B$2:$F$7,5,FALSE)</f>
        <v>3601.903197661552</v>
      </c>
      <c r="G183">
        <f t="shared" si="18"/>
        <v>2.1578008626627212</v>
      </c>
      <c r="H183">
        <f t="shared" si="19"/>
        <v>253.14423816622985</v>
      </c>
      <c r="I183">
        <f t="shared" si="21"/>
        <v>0.19223050000000003</v>
      </c>
      <c r="J183">
        <f t="shared" si="22"/>
        <v>5475.7727469553438</v>
      </c>
      <c r="K183">
        <f t="shared" si="23"/>
        <v>-21526551.226049222</v>
      </c>
      <c r="L183">
        <f t="shared" si="26"/>
        <v>3472.6438715210747</v>
      </c>
      <c r="M183">
        <f>2*$P$1*VLOOKUP(E182,Gearing!$B$3:$D$7,3)+B181</f>
        <v>3478.9542920407694</v>
      </c>
      <c r="N183">
        <f>2*B182-B181+Misc!$B$6*$P$1^2</f>
        <v>3472.7449992805728</v>
      </c>
    </row>
    <row r="184" spans="1:14" x14ac:dyDescent="0.25">
      <c r="A184">
        <f t="shared" si="20"/>
        <v>45.25</v>
      </c>
      <c r="B184">
        <f>MIN((-J183+SQRT(J183^2-4*I183*K183))/2/I183,2*$P$1*VLOOKUP(E183,Gearing!$B$3:$D$7,3,TRUE)+B182)</f>
        <v>3500.9562295255869</v>
      </c>
      <c r="C184">
        <f t="shared" si="24"/>
        <v>113.33272875060902</v>
      </c>
      <c r="D184">
        <f t="shared" si="25"/>
        <v>0.6663738604838727</v>
      </c>
      <c r="E184">
        <f>MIN(VLOOKUP(C183+0.01,Gearing!$A$2:$F$7,2,TRUE)+1,5)</f>
        <v>5</v>
      </c>
      <c r="F184">
        <f>Misc!$B$4*Misc!$B$5/Misc!$B$2*VLOOKUP(E184,Gearing!$B$2:$F$7,5,FALSE)</f>
        <v>3601.903197661552</v>
      </c>
      <c r="G184">
        <f t="shared" si="18"/>
        <v>2.1753933463110351</v>
      </c>
      <c r="H184">
        <f t="shared" si="19"/>
        <v>253.51809401979469</v>
      </c>
      <c r="I184">
        <f t="shared" si="21"/>
        <v>0.19223050000000003</v>
      </c>
      <c r="J184">
        <f t="shared" si="22"/>
        <v>5464.9038645111359</v>
      </c>
      <c r="K184">
        <f t="shared" si="23"/>
        <v>-21681770.164605651</v>
      </c>
      <c r="L184">
        <f t="shared" si="26"/>
        <v>3500.9562295255869</v>
      </c>
      <c r="M184">
        <f>2*$P$1*VLOOKUP(E183,Gearing!$B$3:$D$7,3)+B182</f>
        <v>3507.1825494106711</v>
      </c>
      <c r="N184">
        <f>2*B183-B182+Misc!$B$6*$P$1^2</f>
        <v>3501.0576261314782</v>
      </c>
    </row>
    <row r="185" spans="1:14" x14ac:dyDescent="0.25">
      <c r="A185">
        <f t="shared" si="20"/>
        <v>45.5</v>
      </c>
      <c r="B185">
        <f>MIN((-J184+SQRT(J184^2-4*I184*K184))/2/I184,2*$P$1*VLOOKUP(E184,Gearing!$B$3:$D$7,3,TRUE)+B183)</f>
        <v>3529.3102358963793</v>
      </c>
      <c r="C185">
        <f t="shared" si="24"/>
        <v>113.49878979549158</v>
      </c>
      <c r="D185">
        <f t="shared" si="25"/>
        <v>0.6621144985765568</v>
      </c>
      <c r="E185">
        <f>MIN(VLOOKUP(C184+0.01,Gearing!$A$2:$F$7,2,TRUE)+1,5)</f>
        <v>5</v>
      </c>
      <c r="F185">
        <f>Misc!$B$4*Misc!$B$5/Misc!$B$2*VLOOKUP(E185,Gearing!$B$2:$F$7,5,FALSE)</f>
        <v>3601.903197661552</v>
      </c>
      <c r="G185">
        <f t="shared" si="18"/>
        <v>2.1930117090543595</v>
      </c>
      <c r="H185">
        <f t="shared" si="19"/>
        <v>253.88956199778897</v>
      </c>
      <c r="I185">
        <f t="shared" si="21"/>
        <v>0.19223050000000003</v>
      </c>
      <c r="J185">
        <f t="shared" si="22"/>
        <v>5454.0188670403631</v>
      </c>
      <c r="K185">
        <f t="shared" si="23"/>
        <v>-21836906.807086706</v>
      </c>
      <c r="L185">
        <f t="shared" si="26"/>
        <v>3529.3102358963793</v>
      </c>
      <c r="M185">
        <f>2*$P$1*VLOOKUP(E184,Gearing!$B$3:$D$7,3)+B183</f>
        <v>3535.4529915210746</v>
      </c>
      <c r="N185">
        <f>2*B184-B183+Misc!$B$6*$P$1^2</f>
        <v>3529.4119000300989</v>
      </c>
    </row>
    <row r="186" spans="1:14" x14ac:dyDescent="0.25">
      <c r="A186">
        <f t="shared" si="20"/>
        <v>45.75</v>
      </c>
      <c r="B186">
        <f>MIN((-J185+SQRT(J185^2-4*I185*K185))/2/I185,2*$P$1*VLOOKUP(E185,Gearing!$B$3:$D$7,3,TRUE)+B184)</f>
        <v>3557.7056244233327</v>
      </c>
      <c r="C186">
        <f t="shared" si="24"/>
        <v>113.66378863342561</v>
      </c>
      <c r="D186">
        <f t="shared" si="25"/>
        <v>0.65787620489572873</v>
      </c>
      <c r="E186">
        <f>MIN(VLOOKUP(C185+0.01,Gearing!$A$2:$F$7,2,TRUE)+1,5)</f>
        <v>5</v>
      </c>
      <c r="F186">
        <f>Misc!$B$4*Misc!$B$5/Misc!$B$2*VLOOKUP(E186,Gearing!$B$2:$F$7,5,FALSE)</f>
        <v>3601.903197661552</v>
      </c>
      <c r="G186">
        <f t="shared" si="18"/>
        <v>2.2106557854773952</v>
      </c>
      <c r="H186">
        <f t="shared" si="19"/>
        <v>254.25865388651042</v>
      </c>
      <c r="I186">
        <f t="shared" si="21"/>
        <v>0.19223050000000003</v>
      </c>
      <c r="J186">
        <f t="shared" si="22"/>
        <v>5443.1178573970419</v>
      </c>
      <c r="K186">
        <f t="shared" si="23"/>
        <v>-21991958.346464545</v>
      </c>
      <c r="L186">
        <f t="shared" si="26"/>
        <v>3557.7056244233327</v>
      </c>
      <c r="M186">
        <f>2*$P$1*VLOOKUP(E185,Gearing!$B$3:$D$7,3)+B184</f>
        <v>3563.7653495255868</v>
      </c>
      <c r="N186">
        <f>2*B185-B184+Misc!$B$6*$P$1^2</f>
        <v>3557.8075547671715</v>
      </c>
    </row>
    <row r="187" spans="1:14" x14ac:dyDescent="0.25">
      <c r="A187">
        <f t="shared" si="20"/>
        <v>46</v>
      </c>
      <c r="B187">
        <f>MIN((-J186+SQRT(J186^2-4*I186*K186))/2/I186,2*$P$1*VLOOKUP(E186,Gearing!$B$3:$D$7,3,TRUE)+B185)</f>
        <v>3586.1421302130921</v>
      </c>
      <c r="C187">
        <f t="shared" si="24"/>
        <v>113.82773052937864</v>
      </c>
      <c r="D187">
        <f t="shared" si="25"/>
        <v>0.65365896272851387</v>
      </c>
      <c r="E187">
        <f>MIN(VLOOKUP(C186+0.01,Gearing!$A$2:$F$7,2,TRUE)+1,5)</f>
        <v>5</v>
      </c>
      <c r="F187">
        <f>Misc!$B$4*Misc!$B$5/Misc!$B$2*VLOOKUP(E187,Gearing!$B$2:$F$7,5,FALSE)</f>
        <v>3601.903197661552</v>
      </c>
      <c r="G187">
        <f t="shared" si="18"/>
        <v>2.2283254109830417</v>
      </c>
      <c r="H187">
        <f t="shared" si="19"/>
        <v>254.62538146335595</v>
      </c>
      <c r="I187">
        <f t="shared" si="21"/>
        <v>0.19223050000000003</v>
      </c>
      <c r="J187">
        <f t="shared" si="22"/>
        <v>5432.200937928581</v>
      </c>
      <c r="K187">
        <f t="shared" si="23"/>
        <v>-22146921.99251258</v>
      </c>
      <c r="L187">
        <f t="shared" si="26"/>
        <v>3586.1421302130921</v>
      </c>
      <c r="M187">
        <f>2*$P$1*VLOOKUP(E186,Gearing!$B$3:$D$7,3)+B185</f>
        <v>3592.1193558963791</v>
      </c>
      <c r="N187">
        <f>2*B186-B185+Misc!$B$6*$P$1^2</f>
        <v>3586.2443254502859</v>
      </c>
    </row>
    <row r="188" spans="1:14" x14ac:dyDescent="0.25">
      <c r="A188">
        <f t="shared" si="20"/>
        <v>46.25</v>
      </c>
      <c r="B188">
        <f>MIN((-J187+SQRT(J187^2-4*I187*K187))/2/I187,2*$P$1*VLOOKUP(E187,Gearing!$B$3:$D$7,3,TRUE)+B186)</f>
        <v>3614.619489688022</v>
      </c>
      <c r="C188">
        <f t="shared" si="24"/>
        <v>113.99062074398262</v>
      </c>
      <c r="D188">
        <f t="shared" si="25"/>
        <v>0.6494627541032969</v>
      </c>
      <c r="E188">
        <f>MIN(VLOOKUP(C187+0.01,Gearing!$A$2:$F$7,2,TRUE)+1,5)</f>
        <v>5</v>
      </c>
      <c r="F188">
        <f>Misc!$B$4*Misc!$B$5/Misc!$B$2*VLOOKUP(E188,Gearing!$B$2:$F$7,5,FALSE)</f>
        <v>3601.903197661552</v>
      </c>
      <c r="G188">
        <f t="shared" si="18"/>
        <v>2.2460204217917497</v>
      </c>
      <c r="H188">
        <f t="shared" si="19"/>
        <v>254.98975649602411</v>
      </c>
      <c r="I188">
        <f t="shared" si="21"/>
        <v>0.19223050000000003</v>
      </c>
      <c r="J188">
        <f t="shared" si="22"/>
        <v>5421.2682104761443</v>
      </c>
      <c r="K188">
        <f t="shared" si="23"/>
        <v>-22301794.971769694</v>
      </c>
      <c r="L188">
        <f t="shared" si="26"/>
        <v>3614.619489688022</v>
      </c>
      <c r="M188">
        <f>2*$P$1*VLOOKUP(E187,Gearing!$B$3:$D$7,3)+B186</f>
        <v>3620.5147444233326</v>
      </c>
      <c r="N188">
        <f>2*B187-B186+Misc!$B$6*$P$1^2</f>
        <v>3614.7219485028513</v>
      </c>
    </row>
    <row r="189" spans="1:14" x14ac:dyDescent="0.25">
      <c r="A189">
        <f t="shared" si="20"/>
        <v>46.5</v>
      </c>
      <c r="B189">
        <f>MIN((-J188+SQRT(J188^2-4*I188*K188))/2/I188,2*$P$1*VLOOKUP(E188,Gearing!$B$3:$D$7,3,TRUE)+B187)</f>
        <v>3643.1374405850834</v>
      </c>
      <c r="C189">
        <f t="shared" si="24"/>
        <v>114.15246453317923</v>
      </c>
      <c r="D189">
        <f t="shared" si="25"/>
        <v>0.64528755946957972</v>
      </c>
      <c r="E189">
        <f>MIN(VLOOKUP(C188+0.01,Gearing!$A$2:$F$7,2,TRUE)+1,5)</f>
        <v>5</v>
      </c>
      <c r="F189">
        <f>Misc!$B$4*Misc!$B$5/Misc!$B$2*VLOOKUP(E189,Gearing!$B$2:$F$7,5,FALSE)</f>
        <v>3601.903197661552</v>
      </c>
      <c r="G189">
        <f t="shared" si="18"/>
        <v>2.2637406549408228</v>
      </c>
      <c r="H189">
        <f t="shared" si="19"/>
        <v>255.3517907417216</v>
      </c>
      <c r="I189">
        <f t="shared" si="21"/>
        <v>0.19223050000000003</v>
      </c>
      <c r="J189">
        <f t="shared" si="22"/>
        <v>5410.3197763750532</v>
      </c>
      <c r="K189">
        <f t="shared" si="23"/>
        <v>-22456574.527503628</v>
      </c>
      <c r="L189">
        <f t="shared" si="26"/>
        <v>3643.1374405850834</v>
      </c>
      <c r="M189">
        <f>2*$P$1*VLOOKUP(E188,Gearing!$B$3:$D$7,3)+B187</f>
        <v>3648.951250213092</v>
      </c>
      <c r="N189">
        <f>2*B188-B187+Misc!$B$6*$P$1^2</f>
        <v>3643.2401616629518</v>
      </c>
    </row>
    <row r="190" spans="1:14" x14ac:dyDescent="0.25">
      <c r="A190">
        <f t="shared" si="20"/>
        <v>46.75</v>
      </c>
      <c r="B190">
        <f>MIN((-J189+SQRT(J189^2-4*I189*K189))/2/I189,2*$P$1*VLOOKUP(E189,Gearing!$B$3:$D$7,3,TRUE)+B188)</f>
        <v>3671.6957219546116</v>
      </c>
      <c r="C190">
        <f t="shared" si="24"/>
        <v>114.31326714787429</v>
      </c>
      <c r="D190">
        <f t="shared" si="25"/>
        <v>0.64113335809088312</v>
      </c>
      <c r="E190">
        <f>MIN(VLOOKUP(C189+0.01,Gearing!$A$2:$F$7,2,TRUE)+1,5)</f>
        <v>5</v>
      </c>
      <c r="F190">
        <f>Misc!$B$4*Misc!$B$5/Misc!$B$2*VLOOKUP(E190,Gearing!$B$2:$F$7,5,FALSE)</f>
        <v>3601.903197661552</v>
      </c>
      <c r="G190">
        <f t="shared" si="18"/>
        <v>2.2814859482836556</v>
      </c>
      <c r="H190">
        <f t="shared" si="19"/>
        <v>255.71149594639022</v>
      </c>
      <c r="I190">
        <f t="shared" si="21"/>
        <v>0.19223050000000003</v>
      </c>
      <c r="J190">
        <f t="shared" si="22"/>
        <v>5399.355736455218</v>
      </c>
      <c r="K190">
        <f t="shared" si="23"/>
        <v>-22611257.919673208</v>
      </c>
      <c r="L190">
        <f t="shared" si="26"/>
        <v>3671.6957219546116</v>
      </c>
      <c r="M190">
        <f>2*$P$1*VLOOKUP(E189,Gearing!$B$3:$D$7,3)+B188</f>
        <v>3677.4286096880219</v>
      </c>
      <c r="N190">
        <f>2*B189-B188+Misc!$B$6*$P$1^2</f>
        <v>3671.7987039821446</v>
      </c>
    </row>
    <row r="191" spans="1:14" x14ac:dyDescent="0.25">
      <c r="A191">
        <f t="shared" si="20"/>
        <v>47</v>
      </c>
      <c r="B191">
        <f>MIN((-J190+SQRT(J190^2-4*I190*K190))/2/I190,2*$P$1*VLOOKUP(E190,Gearing!$B$3:$D$7,3,TRUE)+B189)</f>
        <v>3700.2940741590205</v>
      </c>
      <c r="C191">
        <f t="shared" si="24"/>
        <v>114.47303383359395</v>
      </c>
      <c r="D191">
        <f t="shared" si="25"/>
        <v>0.63700012766639702</v>
      </c>
      <c r="E191">
        <f>MIN(VLOOKUP(C190+0.01,Gearing!$A$2:$F$7,2,TRUE)+1,5)</f>
        <v>5</v>
      </c>
      <c r="F191">
        <f>Misc!$B$4*Misc!$B$5/Misc!$B$2*VLOOKUP(E191,Gearing!$B$2:$F$7,5,FALSE)</f>
        <v>3601.903197661552</v>
      </c>
      <c r="G191">
        <f t="shared" si="18"/>
        <v>2.2992561404889322</v>
      </c>
      <c r="H191">
        <f t="shared" si="19"/>
        <v>256.06888384393778</v>
      </c>
      <c r="I191">
        <f t="shared" si="21"/>
        <v>0.19223050000000003</v>
      </c>
      <c r="J191">
        <f t="shared" si="22"/>
        <v>5388.3761910416079</v>
      </c>
      <c r="K191">
        <f t="shared" si="23"/>
        <v>-22765842.424889833</v>
      </c>
      <c r="L191">
        <f t="shared" si="26"/>
        <v>3700.2940741590205</v>
      </c>
      <c r="M191">
        <f>2*$P$1*VLOOKUP(E190,Gearing!$B$3:$D$7,3)+B189</f>
        <v>3705.9465605850833</v>
      </c>
      <c r="N191">
        <f>2*B190-B189+Misc!$B$6*$P$1^2</f>
        <v>3700.3973158241397</v>
      </c>
    </row>
    <row r="192" spans="1:14" x14ac:dyDescent="0.25">
      <c r="A192">
        <f t="shared" si="20"/>
        <v>47.25</v>
      </c>
      <c r="B192">
        <f>MIN((-J191+SQRT(J191^2-4*I191*K191))/2/I191,2*$P$1*VLOOKUP(E191,Gearing!$B$3:$D$7,3,TRUE)+B190)</f>
        <v>3728.9322388714086</v>
      </c>
      <c r="C192">
        <f t="shared" si="24"/>
        <v>114.63176983013818</v>
      </c>
      <c r="D192">
        <f t="shared" si="25"/>
        <v>0.63288784468750237</v>
      </c>
      <c r="E192">
        <f>MIN(VLOOKUP(C191+0.01,Gearing!$A$2:$F$7,2,TRUE)+1,5)</f>
        <v>5</v>
      </c>
      <c r="F192">
        <f>Misc!$B$4*Misc!$B$5/Misc!$B$2*VLOOKUP(E192,Gearing!$B$2:$F$7,5,FALSE)</f>
        <v>3601.903197661552</v>
      </c>
      <c r="G192">
        <f t="shared" si="18"/>
        <v>2.3170510710397583</v>
      </c>
      <c r="H192">
        <f t="shared" si="19"/>
        <v>256.42396615546301</v>
      </c>
      <c r="I192">
        <f t="shared" si="21"/>
        <v>0.19223050000000003</v>
      </c>
      <c r="J192">
        <f t="shared" si="22"/>
        <v>5377.3812399547487</v>
      </c>
      <c r="K192">
        <f t="shared" si="23"/>
        <v>-22920325.336377781</v>
      </c>
      <c r="L192">
        <f t="shared" si="26"/>
        <v>3728.9322388714086</v>
      </c>
      <c r="M192">
        <f>2*$P$1*VLOOKUP(E191,Gearing!$B$3:$D$7,3)+B190</f>
        <v>3734.5048419546115</v>
      </c>
      <c r="N192">
        <f>2*B191-B190+Misc!$B$6*$P$1^2</f>
        <v>3729.0357388634293</v>
      </c>
    </row>
    <row r="193" spans="1:14" x14ac:dyDescent="0.25">
      <c r="A193">
        <f t="shared" si="20"/>
        <v>47.5</v>
      </c>
      <c r="B193">
        <f>MIN((-J192+SQRT(J192^2-4*I192*K192))/2/I192,2*$P$1*VLOOKUP(E192,Gearing!$B$3:$D$7,3,TRUE)+B191)</f>
        <v>3757.6099590740896</v>
      </c>
      <c r="C193">
        <f t="shared" si="24"/>
        <v>114.78948037125974</v>
      </c>
      <c r="D193">
        <f t="shared" si="25"/>
        <v>0.62879648428497603</v>
      </c>
      <c r="E193">
        <f>MIN(VLOOKUP(C192+0.01,Gearing!$A$2:$F$7,2,TRUE)+1,5)</f>
        <v>5</v>
      </c>
      <c r="F193">
        <f>Misc!$B$4*Misc!$B$5/Misc!$B$2*VLOOKUP(E193,Gearing!$B$2:$F$7,5,FALSE)</f>
        <v>3601.903197661552</v>
      </c>
      <c r="G193">
        <f t="shared" si="18"/>
        <v>2.3348705802327467</v>
      </c>
      <c r="H193">
        <f t="shared" si="19"/>
        <v>256.77675458853736</v>
      </c>
      <c r="I193">
        <f t="shared" si="21"/>
        <v>0.19223050000000003</v>
      </c>
      <c r="J193">
        <f t="shared" si="22"/>
        <v>5366.3709825112592</v>
      </c>
      <c r="K193">
        <f t="shared" si="23"/>
        <v>-23074703.963933799</v>
      </c>
      <c r="L193">
        <f t="shared" si="26"/>
        <v>3757.6099590740896</v>
      </c>
      <c r="M193">
        <f>2*$P$1*VLOOKUP(E192,Gearing!$B$3:$D$7,3)+B191</f>
        <v>3763.1031941590204</v>
      </c>
      <c r="N193">
        <f>2*B192-B191+Misc!$B$6*$P$1^2</f>
        <v>3757.7137160837965</v>
      </c>
    </row>
    <row r="194" spans="1:14" x14ac:dyDescent="0.25">
      <c r="A194">
        <f t="shared" si="20"/>
        <v>47.75</v>
      </c>
      <c r="B194">
        <f>MIN((-J193+SQRT(J193^2-4*I193*K193))/2/I193,2*$P$1*VLOOKUP(E193,Gearing!$B$3:$D$7,3,TRUE)+B192)</f>
        <v>3786.3269790570384</v>
      </c>
      <c r="C194">
        <f t="shared" si="24"/>
        <v>114.94617068433035</v>
      </c>
      <c r="D194">
        <f t="shared" si="25"/>
        <v>0.62472602027992252</v>
      </c>
      <c r="E194">
        <f>MIN(VLOOKUP(C193+0.01,Gearing!$A$2:$F$7,2,TRUE)+1,5)</f>
        <v>5</v>
      </c>
      <c r="F194">
        <f>Misc!$B$4*Misc!$B$5/Misc!$B$2*VLOOKUP(E194,Gearing!$B$2:$F$7,5,FALSE)</f>
        <v>3601.903197661552</v>
      </c>
      <c r="G194">
        <f t="shared" si="18"/>
        <v>2.3527145091770549</v>
      </c>
      <c r="H194">
        <f t="shared" si="19"/>
        <v>257.12726083645839</v>
      </c>
      <c r="I194">
        <f t="shared" si="21"/>
        <v>0.19223050000000003</v>
      </c>
      <c r="J194">
        <f t="shared" si="22"/>
        <v>5355.3455175244162</v>
      </c>
      <c r="K194">
        <f t="shared" si="23"/>
        <v>-23228975.633885689</v>
      </c>
      <c r="L194">
        <f t="shared" si="26"/>
        <v>3786.3269790570384</v>
      </c>
      <c r="M194">
        <f>2*$P$1*VLOOKUP(E193,Gearing!$B$3:$D$7,3)+B192</f>
        <v>3791.7413588714085</v>
      </c>
      <c r="N194">
        <f>2*B193-B192+Misc!$B$6*$P$1^2</f>
        <v>3786.4309917767705</v>
      </c>
    </row>
    <row r="195" spans="1:14" x14ac:dyDescent="0.25">
      <c r="A195">
        <f t="shared" si="20"/>
        <v>48</v>
      </c>
      <c r="B195">
        <f>MIN((-J194+SQRT(J194^2-4*I194*K194))/2/I194,2*$P$1*VLOOKUP(E194,Gearing!$B$3:$D$7,3,TRUE)+B193)</f>
        <v>3815.0830444162548</v>
      </c>
      <c r="C195">
        <f t="shared" si="24"/>
        <v>115.10184599002423</v>
      </c>
      <c r="D195">
        <f t="shared" si="25"/>
        <v>0.62067642527108546</v>
      </c>
      <c r="E195">
        <f>MIN(VLOOKUP(C194+0.01,Gearing!$A$2:$F$7,2,TRUE)+1,5)</f>
        <v>5</v>
      </c>
      <c r="F195">
        <f>Misc!$B$4*Misc!$B$5/Misc!$B$2*VLOOKUP(E195,Gearing!$B$2:$F$7,5,FALSE)</f>
        <v>3601.903197661552</v>
      </c>
      <c r="G195">
        <f t="shared" ref="G195:G258" si="27">CONVERT(B195,$B$1,$G$1)</f>
        <v>2.3705826997933661</v>
      </c>
      <c r="H195">
        <f t="shared" ref="H195:H258" si="28">CONVERT(C195,$C$1,$H$1)</f>
        <v>257.47549657754166</v>
      </c>
      <c r="I195">
        <f t="shared" si="21"/>
        <v>0.19223050000000003</v>
      </c>
      <c r="J195">
        <f t="shared" si="22"/>
        <v>5344.3049433047518</v>
      </c>
      <c r="K195">
        <f t="shared" si="23"/>
        <v>-23383137.689050026</v>
      </c>
      <c r="L195">
        <f t="shared" si="26"/>
        <v>3815.0830444162548</v>
      </c>
      <c r="M195">
        <f>2*$P$1*VLOOKUP(E194,Gearing!$B$3:$D$7,3)+B193</f>
        <v>3820.4190790740895</v>
      </c>
      <c r="N195">
        <f>2*B194-B193+Misc!$B$6*$P$1^2</f>
        <v>3815.1873115399871</v>
      </c>
    </row>
    <row r="196" spans="1:14" x14ac:dyDescent="0.25">
      <c r="A196">
        <f t="shared" ref="A196:A259" si="29">A195+$P$1</f>
        <v>48.25</v>
      </c>
      <c r="B196">
        <f>MIN((-J195+SQRT(J195^2-4*I195*K195))/2/I195,2*$P$1*VLOOKUP(E195,Gearing!$B$3:$D$7,3,TRUE)+B194)</f>
        <v>3843.8779020520506</v>
      </c>
      <c r="C196">
        <f t="shared" si="24"/>
        <v>115.2565115019961</v>
      </c>
      <c r="D196">
        <f t="shared" si="25"/>
        <v>0.61664767050388036</v>
      </c>
      <c r="E196">
        <f>MIN(VLOOKUP(C195+0.01,Gearing!$A$2:$F$7,2,TRUE)+1,5)</f>
        <v>5</v>
      </c>
      <c r="F196">
        <f>Misc!$B$4*Misc!$B$5/Misc!$B$2*VLOOKUP(E196,Gearing!$B$2:$F$7,5,FALSE)</f>
        <v>3601.903197661552</v>
      </c>
      <c r="G196">
        <f t="shared" si="27"/>
        <v>2.388474994812825</v>
      </c>
      <c r="H196">
        <f t="shared" si="28"/>
        <v>257.8214734744007</v>
      </c>
      <c r="I196">
        <f t="shared" ref="I196:I259" si="30">$P$3</f>
        <v>0.19223050000000003</v>
      </c>
      <c r="J196">
        <f t="shared" ref="J196:J259" si="31">(4*$P$2-2*$P$3*B195)</f>
        <v>5333.2493576606821</v>
      </c>
      <c r="K196">
        <f t="shared" ref="K196:K259" si="32">4*$P$2*(B195-2*B196)+$P$3*B195*B195-4*F196*$P$1*$P$1</f>
        <v>-23537187.48868908</v>
      </c>
      <c r="L196">
        <f t="shared" si="26"/>
        <v>3843.8779020520506</v>
      </c>
      <c r="M196">
        <f>2*$P$1*VLOOKUP(E195,Gearing!$B$3:$D$7,3)+B194</f>
        <v>3849.1360990570383</v>
      </c>
      <c r="N196">
        <f>2*B195-B194+Misc!$B$6*$P$1^2</f>
        <v>3843.982422275471</v>
      </c>
    </row>
    <row r="197" spans="1:14" x14ac:dyDescent="0.25">
      <c r="A197">
        <f t="shared" si="29"/>
        <v>48.5</v>
      </c>
      <c r="B197">
        <f>MIN((-J196+SQRT(J196^2-4*I196*K196))/2/I196,2*$P$1*VLOOKUP(E196,Gearing!$B$3:$D$7,3,TRUE)+B195)</f>
        <v>3872.7113001672528</v>
      </c>
      <c r="C197">
        <f t="shared" ref="C197:C260" si="33">(B198-B196)/2/$P$1</f>
        <v>115.41017242656926</v>
      </c>
      <c r="D197">
        <f t="shared" ref="D197:D260" si="34">(B198-2*B197+B196)/$P$1^2</f>
        <v>0.61263972608139738</v>
      </c>
      <c r="E197">
        <f>MIN(VLOOKUP(C196+0.01,Gearing!$A$2:$F$7,2,TRUE)+1,5)</f>
        <v>5</v>
      </c>
      <c r="F197">
        <f>Misc!$B$4*Misc!$B$5/Misc!$B$2*VLOOKUP(E197,Gearing!$B$2:$F$7,5,FALSE)</f>
        <v>3601.903197661552</v>
      </c>
      <c r="G197">
        <f t="shared" si="27"/>
        <v>2.4063912377759218</v>
      </c>
      <c r="H197">
        <f t="shared" si="28"/>
        <v>258.16520317324904</v>
      </c>
      <c r="I197">
        <f t="shared" si="30"/>
        <v>0.19223050000000003</v>
      </c>
      <c r="J197">
        <f t="shared" si="31"/>
        <v>5322.1788578991664</v>
      </c>
      <c r="K197">
        <f t="shared" si="32"/>
        <v>-23691122.408466753</v>
      </c>
      <c r="L197">
        <f t="shared" si="26"/>
        <v>3872.7113001672528</v>
      </c>
      <c r="M197">
        <f>2*$P$1*VLOOKUP(E196,Gearing!$B$3:$D$7,3)+B195</f>
        <v>3877.8921644162547</v>
      </c>
      <c r="N197">
        <f>2*B196-B195+Misc!$B$6*$P$1^2</f>
        <v>3872.8160721878462</v>
      </c>
    </row>
    <row r="198" spans="1:14" x14ac:dyDescent="0.25">
      <c r="A198">
        <f t="shared" si="29"/>
        <v>48.75</v>
      </c>
      <c r="B198">
        <f>MIN((-J197+SQRT(J197^2-4*I197*K197))/2/I197,2*$P$1*VLOOKUP(E197,Gearing!$B$3:$D$7,3,TRUE)+B196)</f>
        <v>3901.5829882653352</v>
      </c>
      <c r="C198">
        <f t="shared" si="33"/>
        <v>115.56283396244089</v>
      </c>
      <c r="D198">
        <f t="shared" si="34"/>
        <v>0.60865256089164177</v>
      </c>
      <c r="E198">
        <f>MIN(VLOOKUP(C197+0.01,Gearing!$A$2:$F$7,2,TRUE)+1,5)</f>
        <v>5</v>
      </c>
      <c r="F198">
        <f>Misc!$B$4*Misc!$B$5/Misc!$B$2*VLOOKUP(E198,Gearing!$B$2:$F$7,5,FALSE)</f>
        <v>3601.903197661552</v>
      </c>
      <c r="G198">
        <f t="shared" si="27"/>
        <v>2.4243312730313313</v>
      </c>
      <c r="H198">
        <f t="shared" si="28"/>
        <v>258.50669730324108</v>
      </c>
      <c r="I198">
        <f t="shared" si="30"/>
        <v>0.19223050000000003</v>
      </c>
      <c r="J198">
        <f t="shared" si="31"/>
        <v>5311.0935408263977</v>
      </c>
      <c r="K198">
        <f t="shared" si="32"/>
        <v>-23844939.840403844</v>
      </c>
      <c r="L198">
        <f t="shared" ref="L198:L261" si="35">(-J197+SQRT(J197^2-4*I197*K197))/2/I197</f>
        <v>3901.5829882653352</v>
      </c>
      <c r="M198">
        <f>2*$P$1*VLOOKUP(E197,Gearing!$B$3:$D$7,3)+B196</f>
        <v>3906.6870220520505</v>
      </c>
      <c r="N198">
        <f>2*B197-B196+Misc!$B$6*$P$1^2</f>
        <v>3901.688010782455</v>
      </c>
    </row>
    <row r="199" spans="1:14" x14ac:dyDescent="0.25">
      <c r="A199">
        <f t="shared" si="29"/>
        <v>49</v>
      </c>
      <c r="B199">
        <f>MIN((-J198+SQRT(J198^2-4*I198*K198))/2/I198,2*$P$1*VLOOKUP(E198,Gearing!$B$3:$D$7,3,TRUE)+B197)</f>
        <v>3930.4927171484733</v>
      </c>
      <c r="C199">
        <f t="shared" si="33"/>
        <v>115.71450130038011</v>
      </c>
      <c r="D199">
        <f t="shared" si="34"/>
        <v>0.60468614262208575</v>
      </c>
      <c r="E199">
        <f>MIN(VLOOKUP(C198+0.01,Gearing!$A$2:$F$7,2,TRUE)+1,5)</f>
        <v>5</v>
      </c>
      <c r="F199">
        <f>Misc!$B$4*Misc!$B$5/Misc!$B$2*VLOOKUP(E199,Gearing!$B$2:$F$7,5,FALSE)</f>
        <v>3601.903197661552</v>
      </c>
      <c r="G199">
        <f t="shared" si="27"/>
        <v>2.4422949457347052</v>
      </c>
      <c r="H199">
        <f t="shared" si="28"/>
        <v>258.84596747579661</v>
      </c>
      <c r="I199">
        <f t="shared" si="30"/>
        <v>0.19223050000000003</v>
      </c>
      <c r="J199">
        <f t="shared" si="31"/>
        <v>5299.9935027485208</v>
      </c>
      <c r="K199">
        <f t="shared" si="32"/>
        <v>-23998637.192832451</v>
      </c>
      <c r="L199">
        <f t="shared" si="35"/>
        <v>3930.4927171484733</v>
      </c>
      <c r="M199">
        <f>2*$P$1*VLOOKUP(E198,Gearing!$B$3:$D$7,3)+B197</f>
        <v>3935.5204201672527</v>
      </c>
      <c r="N199">
        <f>2*B198-B197+Misc!$B$6*$P$1^2</f>
        <v>3930.5979888634174</v>
      </c>
    </row>
    <row r="200" spans="1:14" x14ac:dyDescent="0.25">
      <c r="A200">
        <f t="shared" si="29"/>
        <v>49.25</v>
      </c>
      <c r="B200">
        <f>MIN((-J199+SQRT(J199^2-4*I199*K199))/2/I199,2*$P$1*VLOOKUP(E199,Gearing!$B$3:$D$7,3,TRUE)+B198)</f>
        <v>3959.4402389155252</v>
      </c>
      <c r="C200">
        <f t="shared" si="33"/>
        <v>115.86517962292146</v>
      </c>
      <c r="D200">
        <f t="shared" si="34"/>
        <v>0.60074043770873686</v>
      </c>
      <c r="E200">
        <f>MIN(VLOOKUP(C199+0.01,Gearing!$A$2:$F$7,2,TRUE)+1,5)</f>
        <v>5</v>
      </c>
      <c r="F200">
        <f>Misc!$B$4*Misc!$B$5/Misc!$B$2*VLOOKUP(E200,Gearing!$B$2:$F$7,5,FALSE)</f>
        <v>3601.903197661552</v>
      </c>
      <c r="G200">
        <f t="shared" si="27"/>
        <v>2.4602821018474144</v>
      </c>
      <c r="H200">
        <f t="shared" si="28"/>
        <v>259.18302528391524</v>
      </c>
      <c r="I200">
        <f t="shared" si="30"/>
        <v>0.19223050000000003</v>
      </c>
      <c r="J200">
        <f t="shared" si="31"/>
        <v>5288.8788394723806</v>
      </c>
      <c r="K200">
        <f t="shared" si="32"/>
        <v>-24152211.890349563</v>
      </c>
      <c r="L200">
        <f t="shared" si="35"/>
        <v>3959.4402389155252</v>
      </c>
      <c r="M200">
        <f>2*$P$1*VLOOKUP(E199,Gearing!$B$3:$D$7,3)+B198</f>
        <v>3964.3921082653351</v>
      </c>
      <c r="N200">
        <f>2*B199-B198+Misc!$B$6*$P$1^2</f>
        <v>3959.5457585316112</v>
      </c>
    </row>
    <row r="201" spans="1:14" x14ac:dyDescent="0.25">
      <c r="A201">
        <f t="shared" si="29"/>
        <v>49.5</v>
      </c>
      <c r="B201">
        <f>MIN((-J200+SQRT(J200^2-4*I200*K200))/2/I200,2*$P$1*VLOOKUP(E200,Gearing!$B$3:$D$7,3,TRUE)+B199)</f>
        <v>3988.425306959934</v>
      </c>
      <c r="C201">
        <f t="shared" si="33"/>
        <v>116.01487410408026</v>
      </c>
      <c r="D201">
        <f t="shared" si="34"/>
        <v>0.5968154115616926</v>
      </c>
      <c r="E201">
        <f>MIN(VLOOKUP(C200+0.01,Gearing!$A$2:$F$7,2,TRUE)+1,5)</f>
        <v>5</v>
      </c>
      <c r="F201">
        <f>Misc!$B$4*Misc!$B$5/Misc!$B$2*VLOOKUP(E201,Gearing!$B$2:$F$7,5,FALSE)</f>
        <v>3601.903197661552</v>
      </c>
      <c r="G201">
        <f t="shared" si="27"/>
        <v>2.4782925881352491</v>
      </c>
      <c r="H201">
        <f t="shared" si="28"/>
        <v>259.5178823015396</v>
      </c>
      <c r="I201">
        <f t="shared" si="30"/>
        <v>0.19223050000000003</v>
      </c>
      <c r="J201">
        <f t="shared" si="31"/>
        <v>5277.749646306298</v>
      </c>
      <c r="K201">
        <f t="shared" si="32"/>
        <v>-24305661.373769831</v>
      </c>
      <c r="L201">
        <f t="shared" si="35"/>
        <v>3988.425306959934</v>
      </c>
      <c r="M201">
        <f>2*$P$1*VLOOKUP(E200,Gearing!$B$3:$D$7,3)+B199</f>
        <v>3993.3018371484732</v>
      </c>
      <c r="N201">
        <f>2*B200-B199+Misc!$B$6*$P$1^2</f>
        <v>3988.5310731825771</v>
      </c>
    </row>
    <row r="202" spans="1:14" x14ac:dyDescent="0.25">
      <c r="A202">
        <f t="shared" si="29"/>
        <v>49.75</v>
      </c>
      <c r="B202">
        <f>MIN((-J201+SQRT(J201^2-4*I201*K201))/2/I201,2*$P$1*VLOOKUP(E201,Gearing!$B$3:$D$7,3,TRUE)+B200)</f>
        <v>4017.4476759675654</v>
      </c>
      <c r="C202">
        <f t="shared" si="33"/>
        <v>116.16358990907065</v>
      </c>
      <c r="D202">
        <f t="shared" si="34"/>
        <v>0.59291102836141363</v>
      </c>
      <c r="E202">
        <f>MIN(VLOOKUP(C201+0.01,Gearing!$A$2:$F$7,2,TRUE)+1,5)</f>
        <v>5</v>
      </c>
      <c r="F202">
        <f>Misc!$B$4*Misc!$B$5/Misc!$B$2*VLOOKUP(E202,Gearing!$B$2:$F$7,5,FALSE)</f>
        <v>3601.903197661552</v>
      </c>
      <c r="G202">
        <f t="shared" si="27"/>
        <v>2.4963262521670728</v>
      </c>
      <c r="H202">
        <f t="shared" si="28"/>
        <v>259.85055008292471</v>
      </c>
      <c r="I202">
        <f t="shared" si="30"/>
        <v>0.19223050000000003</v>
      </c>
      <c r="J202">
        <f t="shared" si="31"/>
        <v>5266.6060180608765</v>
      </c>
      <c r="K202">
        <f t="shared" si="32"/>
        <v>-24458983.100077722</v>
      </c>
      <c r="L202">
        <f t="shared" si="35"/>
        <v>4017.4476759675654</v>
      </c>
      <c r="M202">
        <f>2*$P$1*VLOOKUP(E201,Gearing!$B$3:$D$7,3)+B200</f>
        <v>4022.2493589155251</v>
      </c>
      <c r="N202">
        <f>2*B201-B200+Misc!$B$6*$P$1^2</f>
        <v>4017.5536875043426</v>
      </c>
    </row>
    <row r="203" spans="1:14" x14ac:dyDescent="0.25">
      <c r="A203">
        <f t="shared" si="29"/>
        <v>50</v>
      </c>
      <c r="B203">
        <f>MIN((-J202+SQRT(J202^2-4*I202*K202))/2/I202,2*$P$1*VLOOKUP(E202,Gearing!$B$3:$D$7,3,TRUE)+B201)</f>
        <v>4046.5071019144693</v>
      </c>
      <c r="C203">
        <f t="shared" si="33"/>
        <v>116.31133219402273</v>
      </c>
      <c r="D203">
        <f t="shared" si="34"/>
        <v>0.58902725125517463</v>
      </c>
      <c r="E203">
        <f>MIN(VLOOKUP(C202+0.01,Gearing!$A$2:$F$7,2,TRUE)+1,5)</f>
        <v>5</v>
      </c>
      <c r="F203">
        <f>Misc!$B$4*Misc!$B$5/Misc!$B$2*VLOOKUP(E203,Gearing!$B$2:$F$7,5,FALSE)</f>
        <v>3601.903197661552</v>
      </c>
      <c r="G203">
        <f t="shared" si="27"/>
        <v>2.514382942313433</v>
      </c>
      <c r="H203">
        <f t="shared" si="28"/>
        <v>260.18104016200505</v>
      </c>
      <c r="I203">
        <f t="shared" si="30"/>
        <v>0.19223050000000003</v>
      </c>
      <c r="J203">
        <f t="shared" si="31"/>
        <v>5255.4480490498336</v>
      </c>
      <c r="K203">
        <f t="shared" si="32"/>
        <v>-24612174.542378794</v>
      </c>
      <c r="L203">
        <f t="shared" si="35"/>
        <v>4046.5071019144693</v>
      </c>
      <c r="M203">
        <f>2*$P$1*VLOOKUP(E202,Gearing!$B$3:$D$7,3)+B201</f>
        <v>4051.2344269599339</v>
      </c>
      <c r="N203">
        <f>2*B202-B201+Misc!$B$6*$P$1^2</f>
        <v>4046.6133574751966</v>
      </c>
    </row>
    <row r="204" spans="1:14" x14ac:dyDescent="0.25">
      <c r="A204">
        <f t="shared" si="29"/>
        <v>50.25</v>
      </c>
      <c r="B204">
        <f>MIN((-J203+SQRT(J203^2-4*I203*K203))/2/I203,2*$P$1*VLOOKUP(E203,Gearing!$B$3:$D$7,3,TRUE)+B202)</f>
        <v>4075.6033420645767</v>
      </c>
      <c r="C204">
        <f t="shared" si="33"/>
        <v>116.45810610571334</v>
      </c>
      <c r="D204">
        <f t="shared" si="34"/>
        <v>0.58516404226975283</v>
      </c>
      <c r="E204">
        <f>MIN(VLOOKUP(C203+0.01,Gearing!$A$2:$F$7,2,TRUE)+1,5)</f>
        <v>5</v>
      </c>
      <c r="F204">
        <f>Misc!$B$4*Misc!$B$5/Misc!$B$2*VLOOKUP(E204,Gearing!$B$2:$F$7,5,FALSE)</f>
        <v>3601.903197661552</v>
      </c>
      <c r="G204">
        <f t="shared" si="27"/>
        <v>2.5324625077451288</v>
      </c>
      <c r="H204">
        <f t="shared" si="28"/>
        <v>260.50936405179255</v>
      </c>
      <c r="I204">
        <f t="shared" si="30"/>
        <v>0.19223050000000003</v>
      </c>
      <c r="J204">
        <f t="shared" si="31"/>
        <v>5244.2758330908609</v>
      </c>
      <c r="K204">
        <f t="shared" si="32"/>
        <v>-24765233.189850364</v>
      </c>
      <c r="L204">
        <f t="shared" si="35"/>
        <v>4075.6033420645767</v>
      </c>
      <c r="M204">
        <f>2*$P$1*VLOOKUP(E203,Gearing!$B$3:$D$7,3)+B202</f>
        <v>4080.2567959675653</v>
      </c>
      <c r="N204">
        <f>2*B203-B202+Misc!$B$6*$P$1^2</f>
        <v>4075.7098403613732</v>
      </c>
    </row>
    <row r="205" spans="1:14" x14ac:dyDescent="0.25">
      <c r="A205">
        <f t="shared" si="29"/>
        <v>50.5</v>
      </c>
      <c r="B205">
        <f>MIN((-J204+SQRT(J204^2-4*I204*K204))/2/I204,2*$P$1*VLOOKUP(E204,Gearing!$B$3:$D$7,3,TRUE)+B203)</f>
        <v>4104.736154967326</v>
      </c>
      <c r="C205">
        <f t="shared" si="33"/>
        <v>116.60391678129326</v>
      </c>
      <c r="D205">
        <f t="shared" si="34"/>
        <v>0.58132136236963561</v>
      </c>
      <c r="E205">
        <f>MIN(VLOOKUP(C204+0.01,Gearing!$A$2:$F$7,2,TRUE)+1,5)</f>
        <v>5</v>
      </c>
      <c r="F205">
        <f>Misc!$B$4*Misc!$B$5/Misc!$B$2*VLOOKUP(E205,Gearing!$B$2:$F$7,5,FALSE)</f>
        <v>3601.903197661552</v>
      </c>
      <c r="G205">
        <f t="shared" si="27"/>
        <v>2.5505647984317372</v>
      </c>
      <c r="H205">
        <f t="shared" si="28"/>
        <v>260.83553324376624</v>
      </c>
      <c r="I205">
        <f t="shared" si="30"/>
        <v>0.19223050000000003</v>
      </c>
      <c r="J205">
        <f t="shared" si="31"/>
        <v>5233.0894635065106</v>
      </c>
      <c r="K205">
        <f t="shared" si="32"/>
        <v>-24918156.547691397</v>
      </c>
      <c r="L205">
        <f t="shared" si="35"/>
        <v>4104.736154967326</v>
      </c>
      <c r="M205">
        <f>2*$P$1*VLOOKUP(E204,Gearing!$B$3:$D$7,3)+B203</f>
        <v>4109.3162219144697</v>
      </c>
      <c r="N205">
        <f>2*B204-B203+Misc!$B$6*$P$1^2</f>
        <v>4104.842894714684</v>
      </c>
    </row>
    <row r="206" spans="1:14" x14ac:dyDescent="0.25">
      <c r="A206">
        <f t="shared" si="29"/>
        <v>50.75</v>
      </c>
      <c r="B206">
        <f>MIN((-J205+SQRT(J205^2-4*I205*K205))/2/I205,2*$P$1*VLOOKUP(E205,Gearing!$B$3:$D$7,3,TRUE)+B204)</f>
        <v>4133.9053004552234</v>
      </c>
      <c r="C206">
        <f t="shared" si="33"/>
        <v>116.74876934802523</v>
      </c>
      <c r="D206">
        <f t="shared" si="34"/>
        <v>0.5774991714861244</v>
      </c>
      <c r="E206">
        <f>MIN(VLOOKUP(C205+0.01,Gearing!$A$2:$F$7,2,TRUE)+1,5)</f>
        <v>5</v>
      </c>
      <c r="F206">
        <f>Misc!$B$4*Misc!$B$5/Misc!$B$2*VLOOKUP(E206,Gearing!$B$2:$F$7,5,FALSE)</f>
        <v>3601.903197661552</v>
      </c>
      <c r="G206">
        <f t="shared" si="27"/>
        <v>2.5686896651400963</v>
      </c>
      <c r="H206">
        <f t="shared" si="28"/>
        <v>261.15955920728624</v>
      </c>
      <c r="I206">
        <f t="shared" si="30"/>
        <v>0.19223050000000003</v>
      </c>
      <c r="J206">
        <f t="shared" si="31"/>
        <v>5221.8890331251068</v>
      </c>
      <c r="K206">
        <f t="shared" si="32"/>
        <v>-25070942.137071725</v>
      </c>
      <c r="L206">
        <f t="shared" si="35"/>
        <v>4133.9053004552234</v>
      </c>
      <c r="M206">
        <f>2*$P$1*VLOOKUP(E205,Gearing!$B$3:$D$7,3)+B204</f>
        <v>4138.4124620645771</v>
      </c>
      <c r="N206">
        <f>2*B205-B204+Misc!$B$6*$P$1^2</f>
        <v>4134.012280370076</v>
      </c>
    </row>
    <row r="207" spans="1:14" x14ac:dyDescent="0.25">
      <c r="A207">
        <f t="shared" si="29"/>
        <v>51</v>
      </c>
      <c r="B207">
        <f>MIN((-J206+SQRT(J206^2-4*I206*K206))/2/I206,2*$P$1*VLOOKUP(E206,Gearing!$B$3:$D$7,3,TRUE)+B205)</f>
        <v>4163.1105396413386</v>
      </c>
      <c r="C207">
        <f t="shared" si="33"/>
        <v>116.89266892302294</v>
      </c>
      <c r="D207">
        <f t="shared" si="34"/>
        <v>0.57369742849550676</v>
      </c>
      <c r="E207">
        <f>MIN(VLOOKUP(C206+0.01,Gearing!$A$2:$F$7,2,TRUE)+1,5)</f>
        <v>5</v>
      </c>
      <c r="F207">
        <f>Misc!$B$4*Misc!$B$5/Misc!$B$2*VLOOKUP(E207,Gearing!$B$2:$F$7,5,FALSE)</f>
        <v>3601.903197661552</v>
      </c>
      <c r="G207">
        <f t="shared" si="27"/>
        <v>2.5868369594327492</v>
      </c>
      <c r="H207">
        <f t="shared" si="28"/>
        <v>261.4814533890098</v>
      </c>
      <c r="I207">
        <f t="shared" si="30"/>
        <v>0.19223050000000003</v>
      </c>
      <c r="J207">
        <f t="shared" si="31"/>
        <v>5210.6746342816841</v>
      </c>
      <c r="K207">
        <f t="shared" si="32"/>
        <v>-25223587.495080661</v>
      </c>
      <c r="L207">
        <f t="shared" si="35"/>
        <v>4163.1105396413386</v>
      </c>
      <c r="M207">
        <f>2*$P$1*VLOOKUP(E206,Gearing!$B$3:$D$7,3)+B205</f>
        <v>4167.5452749673259</v>
      </c>
      <c r="N207">
        <f>2*B206-B205+Misc!$B$6*$P$1^2</f>
        <v>4163.2177584431211</v>
      </c>
    </row>
    <row r="208" spans="1:14" x14ac:dyDescent="0.25">
      <c r="A208">
        <f t="shared" si="29"/>
        <v>51.25</v>
      </c>
      <c r="B208">
        <f>MIN((-J207+SQRT(J207^2-4*I207*K207))/2/I207,2*$P$1*VLOOKUP(E207,Gearing!$B$3:$D$7,3,TRUE)+B206)</f>
        <v>4192.3516349167348</v>
      </c>
      <c r="C208">
        <f t="shared" si="33"/>
        <v>117.03562061298908</v>
      </c>
      <c r="D208">
        <f t="shared" si="34"/>
        <v>0.56991609123360831</v>
      </c>
      <c r="E208">
        <f>MIN(VLOOKUP(C207+0.01,Gearing!$A$2:$F$7,2,TRUE)+1,5)</f>
        <v>5</v>
      </c>
      <c r="F208">
        <f>Misc!$B$4*Misc!$B$5/Misc!$B$2*VLOOKUP(E208,Gearing!$B$2:$F$7,5,FALSE)</f>
        <v>3601.903197661552</v>
      </c>
      <c r="G208">
        <f t="shared" si="27"/>
        <v>2.6050065336663479</v>
      </c>
      <c r="H208">
        <f t="shared" si="28"/>
        <v>261.80122721230555</v>
      </c>
      <c r="I208">
        <f t="shared" si="30"/>
        <v>0.19223050000000003</v>
      </c>
      <c r="J208">
        <f t="shared" si="31"/>
        <v>5199.446358818951</v>
      </c>
      <c r="K208">
        <f t="shared" si="32"/>
        <v>-25376090.174674835</v>
      </c>
      <c r="L208">
        <f t="shared" si="35"/>
        <v>4192.3516349167348</v>
      </c>
      <c r="M208">
        <f>2*$P$1*VLOOKUP(E207,Gearing!$B$3:$D$7,3)+B206</f>
        <v>4196.7144204552233</v>
      </c>
      <c r="N208">
        <f>2*B207-B206+Misc!$B$6*$P$1^2</f>
        <v>4192.4590913274542</v>
      </c>
    </row>
    <row r="209" spans="1:14" x14ac:dyDescent="0.25">
      <c r="A209">
        <f t="shared" si="29"/>
        <v>51.5</v>
      </c>
      <c r="B209">
        <f>MIN((-J208+SQRT(J208^2-4*I208*K208))/2/I208,2*$P$1*VLOOKUP(E208,Gearing!$B$3:$D$7,3,TRUE)+B207)</f>
        <v>4221.6283499478332</v>
      </c>
      <c r="C209">
        <f t="shared" si="33"/>
        <v>117.1776295139698</v>
      </c>
      <c r="D209">
        <f t="shared" si="34"/>
        <v>0.56615511661220808</v>
      </c>
      <c r="E209">
        <f>MIN(VLOOKUP(C208+0.01,Gearing!$A$2:$F$7,2,TRUE)+1,5)</f>
        <v>5</v>
      </c>
      <c r="F209">
        <f>Misc!$B$4*Misc!$B$5/Misc!$B$2*VLOOKUP(E209,Gearing!$B$2:$F$7,5,FALSE)</f>
        <v>3601.903197661552</v>
      </c>
      <c r="G209">
        <f t="shared" si="27"/>
        <v>2.6231982409900136</v>
      </c>
      <c r="H209">
        <f t="shared" si="28"/>
        <v>262.11889207670413</v>
      </c>
      <c r="I209">
        <f t="shared" si="30"/>
        <v>0.19223050000000003</v>
      </c>
      <c r="J209">
        <f t="shared" si="31"/>
        <v>5188.204298088277</v>
      </c>
      <c r="K209">
        <f t="shared" si="32"/>
        <v>-25528447.74462546</v>
      </c>
      <c r="L209">
        <f t="shared" si="35"/>
        <v>4221.6283499478332</v>
      </c>
      <c r="M209">
        <f>2*$P$1*VLOOKUP(E208,Gearing!$B$3:$D$7,3)+B207</f>
        <v>4225.9196596413385</v>
      </c>
      <c r="N209">
        <f>2*B208-B207+Misc!$B$6*$P$1^2</f>
        <v>4221.7360426921314</v>
      </c>
    </row>
    <row r="210" spans="1:14" x14ac:dyDescent="0.25">
      <c r="A210">
        <f t="shared" si="29"/>
        <v>51.75</v>
      </c>
      <c r="B210">
        <f>MIN((-J209+SQRT(J209^2-4*I209*K209))/2/I209,2*$P$1*VLOOKUP(E209,Gearing!$B$3:$D$7,3,TRUE)+B208)</f>
        <v>4250.9404496737197</v>
      </c>
      <c r="C210">
        <f t="shared" si="33"/>
        <v>117.31870071111916</v>
      </c>
      <c r="D210">
        <f t="shared" si="34"/>
        <v>0.56241446058265865</v>
      </c>
      <c r="E210">
        <f>MIN(VLOOKUP(C209+0.01,Gearing!$A$2:$F$7,2,TRUE)+1,5)</f>
        <v>5</v>
      </c>
      <c r="F210">
        <f>Misc!$B$4*Misc!$B$5/Misc!$B$2*VLOOKUP(E210,Gearing!$B$2:$F$7,5,FALSE)</f>
        <v>3601.903197661552</v>
      </c>
      <c r="G210">
        <f t="shared" si="27"/>
        <v>2.6414119353436676</v>
      </c>
      <c r="H210">
        <f t="shared" si="28"/>
        <v>262.43445935737105</v>
      </c>
      <c r="I210">
        <f t="shared" si="30"/>
        <v>0.19223050000000003</v>
      </c>
      <c r="J210">
        <f t="shared" si="31"/>
        <v>5176.9485429507058</v>
      </c>
      <c r="K210">
        <f t="shared" si="32"/>
        <v>-25680657.789465021</v>
      </c>
      <c r="L210">
        <f t="shared" si="35"/>
        <v>4250.9404496737197</v>
      </c>
      <c r="M210">
        <f>2*$P$1*VLOOKUP(E209,Gearing!$B$3:$D$7,3)+B208</f>
        <v>4255.1607549167347</v>
      </c>
      <c r="N210">
        <f>2*B209-B208+Misc!$B$6*$P$1^2</f>
        <v>4251.0483774789318</v>
      </c>
    </row>
    <row r="211" spans="1:14" x14ac:dyDescent="0.25">
      <c r="A211">
        <f t="shared" si="29"/>
        <v>52</v>
      </c>
      <c r="B211">
        <f>MIN((-J210+SQRT(J210^2-4*I210*K210))/2/I210,2*$P$1*VLOOKUP(E210,Gearing!$B$3:$D$7,3,TRUE)+B209)</f>
        <v>4280.2877003033927</v>
      </c>
      <c r="C211">
        <f t="shared" si="33"/>
        <v>117.45883927844807</v>
      </c>
      <c r="D211">
        <f t="shared" si="34"/>
        <v>0.55869407804857474</v>
      </c>
      <c r="E211">
        <f>MIN(VLOOKUP(C210+0.01,Gearing!$A$2:$F$7,2,TRUE)+1,5)</f>
        <v>5</v>
      </c>
      <c r="F211">
        <f>Misc!$B$4*Misc!$B$5/Misc!$B$2*VLOOKUP(E211,Gearing!$B$2:$F$7,5,FALSE)</f>
        <v>3601.903197661552</v>
      </c>
      <c r="G211">
        <f t="shared" si="27"/>
        <v>2.6596474714563159</v>
      </c>
      <c r="H211">
        <f t="shared" si="28"/>
        <v>262.7479404045456</v>
      </c>
      <c r="I211">
        <f t="shared" si="30"/>
        <v>0.19223050000000003</v>
      </c>
      <c r="J211">
        <f t="shared" si="31"/>
        <v>5165.679183777992</v>
      </c>
      <c r="K211">
        <f t="shared" si="32"/>
        <v>-25832717.909433309</v>
      </c>
      <c r="L211">
        <f t="shared" si="35"/>
        <v>4280.2877003033927</v>
      </c>
      <c r="M211">
        <f>2*$P$1*VLOOKUP(E210,Gearing!$B$3:$D$7,3)+B209</f>
        <v>4284.4374699478331</v>
      </c>
      <c r="N211">
        <f>2*B210-B209+Misc!$B$6*$P$1^2</f>
        <v>4280.3958618996066</v>
      </c>
    </row>
    <row r="212" spans="1:14" x14ac:dyDescent="0.25">
      <c r="A212">
        <f t="shared" si="29"/>
        <v>52.25</v>
      </c>
      <c r="B212">
        <f>MIN((-J211+SQRT(J211^2-4*I211*K211))/2/I211,2*$P$1*VLOOKUP(E211,Gearing!$B$3:$D$7,3,TRUE)+B210)</f>
        <v>4309.6698693129438</v>
      </c>
      <c r="C212">
        <f t="shared" si="33"/>
        <v>117.59805027859147</v>
      </c>
      <c r="D212">
        <f t="shared" si="34"/>
        <v>0.5549939230986638</v>
      </c>
      <c r="E212">
        <f>MIN(VLOOKUP(C211+0.01,Gearing!$A$2:$F$7,2,TRUE)+1,5)</f>
        <v>5</v>
      </c>
      <c r="F212">
        <f>Misc!$B$4*Misc!$B$5/Misc!$B$2*VLOOKUP(E212,Gearing!$B$2:$F$7,5,FALSE)</f>
        <v>3601.903197661552</v>
      </c>
      <c r="G212">
        <f t="shared" si="27"/>
        <v>2.6779047048442992</v>
      </c>
      <c r="H212">
        <f t="shared" si="28"/>
        <v>263.05934654301956</v>
      </c>
      <c r="I212">
        <f t="shared" si="30"/>
        <v>0.19223050000000003</v>
      </c>
      <c r="J212">
        <f t="shared" si="31"/>
        <v>5154.396310453657</v>
      </c>
      <c r="K212">
        <f t="shared" si="32"/>
        <v>-25984625.720422834</v>
      </c>
      <c r="L212">
        <f t="shared" si="35"/>
        <v>4309.6698693129438</v>
      </c>
      <c r="M212">
        <f>2*$P$1*VLOOKUP(E211,Gearing!$B$3:$D$7,3)+B210</f>
        <v>4313.7495696737196</v>
      </c>
      <c r="N212">
        <f>2*B211-B210+Misc!$B$6*$P$1^2</f>
        <v>4309.7782634330661</v>
      </c>
    </row>
    <row r="213" spans="1:14" x14ac:dyDescent="0.25">
      <c r="A213">
        <f t="shared" si="29"/>
        <v>52.5</v>
      </c>
      <c r="B213">
        <f>MIN((-J212+SQRT(J212^2-4*I212*K212))/2/I212,2*$P$1*VLOOKUP(E212,Gearing!$B$3:$D$7,3,TRUE)+B211)</f>
        <v>4339.0867254426885</v>
      </c>
      <c r="C213">
        <f t="shared" si="33"/>
        <v>117.73633876257736</v>
      </c>
      <c r="D213">
        <f t="shared" si="34"/>
        <v>0.55131394878844731</v>
      </c>
      <c r="E213">
        <f>MIN(VLOOKUP(C212+0.01,Gearing!$A$2:$F$7,2,TRUE)+1,5)</f>
        <v>5</v>
      </c>
      <c r="F213">
        <f>Misc!$B$4*Misc!$B$5/Misc!$B$2*VLOOKUP(E213,Gearing!$B$2:$F$7,5,FALSE)</f>
        <v>3601.903197661552</v>
      </c>
      <c r="G213">
        <f t="shared" si="27"/>
        <v>2.6961834918095127</v>
      </c>
      <c r="H213">
        <f t="shared" si="28"/>
        <v>263.36868907162079</v>
      </c>
      <c r="I213">
        <f t="shared" si="30"/>
        <v>0.19223050000000003</v>
      </c>
      <c r="J213">
        <f t="shared" si="31"/>
        <v>5143.100012374076</v>
      </c>
      <c r="K213">
        <f t="shared" si="32"/>
        <v>-26136378.853923742</v>
      </c>
      <c r="L213">
        <f t="shared" si="35"/>
        <v>4339.0867254426885</v>
      </c>
      <c r="M213">
        <f>2*$P$1*VLOOKUP(E212,Gearing!$B$3:$D$7,3)+B211</f>
        <v>4343.0968203033926</v>
      </c>
      <c r="N213">
        <f>2*B212-B211+Misc!$B$6*$P$1^2</f>
        <v>4339.1953508224951</v>
      </c>
    </row>
    <row r="214" spans="1:14" x14ac:dyDescent="0.25">
      <c r="A214">
        <f t="shared" si="29"/>
        <v>52.75</v>
      </c>
      <c r="B214">
        <f>MIN((-J213+SQRT(J213^2-4*I213*K213))/2/I213,2*$P$1*VLOOKUP(E213,Gearing!$B$3:$D$7,3,TRUE)+B212)</f>
        <v>4368.5380386942325</v>
      </c>
      <c r="C214">
        <f t="shared" si="33"/>
        <v>117.87370976959937</v>
      </c>
      <c r="D214">
        <f t="shared" si="34"/>
        <v>0.54765410738764331</v>
      </c>
      <c r="E214">
        <f>MIN(VLOOKUP(C213+0.01,Gearing!$A$2:$F$7,2,TRUE)+1,5)</f>
        <v>5</v>
      </c>
      <c r="F214">
        <f>Misc!$B$4*Misc!$B$5/Misc!$B$2*VLOOKUP(E214,Gearing!$B$2:$F$7,5,FALSE)</f>
        <v>3601.903197661552</v>
      </c>
      <c r="G214">
        <f t="shared" si="27"/>
        <v>2.7144836894375799</v>
      </c>
      <c r="H214">
        <f t="shared" si="28"/>
        <v>263.6759792627044</v>
      </c>
      <c r="I214">
        <f t="shared" si="30"/>
        <v>0.19223050000000003</v>
      </c>
      <c r="J214">
        <f t="shared" si="31"/>
        <v>5131.7903784495784</v>
      </c>
      <c r="K214">
        <f t="shared" si="32"/>
        <v>-26287974.956968091</v>
      </c>
      <c r="L214">
        <f t="shared" si="35"/>
        <v>4368.5380386942325</v>
      </c>
      <c r="M214">
        <f>2*$P$1*VLOOKUP(E213,Gearing!$B$3:$D$7,3)+B212</f>
        <v>4372.4789893129437</v>
      </c>
      <c r="N214">
        <f>2*B213-B212+Misc!$B$6*$P$1^2</f>
        <v>4368.6468940724335</v>
      </c>
    </row>
    <row r="215" spans="1:14" x14ac:dyDescent="0.25">
      <c r="A215">
        <f t="shared" si="29"/>
        <v>53</v>
      </c>
      <c r="B215">
        <f>MIN((-J214+SQRT(J214^2-4*I214*K214))/2/I214,2*$P$1*VLOOKUP(E214,Gearing!$B$3:$D$7,3,TRUE)+B213)</f>
        <v>4398.0235803274882</v>
      </c>
      <c r="C215">
        <f t="shared" si="33"/>
        <v>118.01016832680216</v>
      </c>
      <c r="D215">
        <f t="shared" si="34"/>
        <v>0.54401435023464728</v>
      </c>
      <c r="E215">
        <f>MIN(VLOOKUP(C214+0.01,Gearing!$A$2:$F$7,2,TRUE)+1,5)</f>
        <v>5</v>
      </c>
      <c r="F215">
        <f>Misc!$B$4*Misc!$B$5/Misc!$B$2*VLOOKUP(E215,Gearing!$B$2:$F$7,5,FALSE)</f>
        <v>3601.903197661552</v>
      </c>
      <c r="G215">
        <f t="shared" si="27"/>
        <v>2.7328051555959996</v>
      </c>
      <c r="H215">
        <f t="shared" si="28"/>
        <v>263.98122836167272</v>
      </c>
      <c r="I215">
        <f t="shared" si="30"/>
        <v>0.19223050000000003</v>
      </c>
      <c r="J215">
        <f t="shared" si="31"/>
        <v>5120.4674971055765</v>
      </c>
      <c r="K215">
        <f t="shared" si="32"/>
        <v>-26439411.692073666</v>
      </c>
      <c r="L215">
        <f t="shared" si="35"/>
        <v>4398.0235803274882</v>
      </c>
      <c r="M215">
        <f>2*$P$1*VLOOKUP(E214,Gearing!$B$3:$D$7,3)+B213</f>
        <v>4401.8958454426884</v>
      </c>
      <c r="N215">
        <f>2*B214-B213+Misc!$B$6*$P$1^2</f>
        <v>4398.1326644457768</v>
      </c>
    </row>
    <row r="216" spans="1:14" x14ac:dyDescent="0.25">
      <c r="A216">
        <f t="shared" si="29"/>
        <v>53.25</v>
      </c>
      <c r="B216">
        <f>MIN((-J215+SQRT(J215^2-4*I215*K215))/2/I215,2*$P$1*VLOOKUP(E215,Gearing!$B$3:$D$7,3,TRUE)+B214)</f>
        <v>4427.5431228576335</v>
      </c>
      <c r="C216">
        <f t="shared" si="33"/>
        <v>118.14571944905765</v>
      </c>
      <c r="D216">
        <f t="shared" si="34"/>
        <v>0.54039462780929171</v>
      </c>
      <c r="E216">
        <f>MIN(VLOOKUP(C215+0.01,Gearing!$A$2:$F$7,2,TRUE)+1,5)</f>
        <v>5</v>
      </c>
      <c r="F216">
        <f>Misc!$B$4*Misc!$B$5/Misc!$B$2*VLOOKUP(E216,Gearing!$B$2:$F$7,5,FALSE)</f>
        <v>3601.903197661552</v>
      </c>
      <c r="G216">
        <f t="shared" si="27"/>
        <v>2.7511477489322567</v>
      </c>
      <c r="H216">
        <f t="shared" si="28"/>
        <v>264.2844475864747</v>
      </c>
      <c r="I216">
        <f t="shared" si="30"/>
        <v>0.19223050000000003</v>
      </c>
      <c r="J216">
        <f t="shared" si="31"/>
        <v>5109.1314562837133</v>
      </c>
      <c r="K216">
        <f t="shared" si="32"/>
        <v>-26590686.737187196</v>
      </c>
      <c r="L216">
        <f t="shared" si="35"/>
        <v>4427.5431228576335</v>
      </c>
      <c r="M216">
        <f>2*$P$1*VLOOKUP(E215,Gearing!$B$3:$D$7,3)+B214</f>
        <v>4431.3471586942323</v>
      </c>
      <c r="N216">
        <f>2*B215-B214+Misc!$B$6*$P$1^2</f>
        <v>4427.6524344607442</v>
      </c>
    </row>
    <row r="217" spans="1:14" x14ac:dyDescent="0.25">
      <c r="A217">
        <f t="shared" si="29"/>
        <v>53.5</v>
      </c>
      <c r="B217">
        <f>MIN((-J216+SQRT(J216^2-4*I216*K216))/2/I216,2*$P$1*VLOOKUP(E216,Gearing!$B$3:$D$7,3,TRUE)+B215)</f>
        <v>4457.096440052017</v>
      </c>
      <c r="C217">
        <f t="shared" si="33"/>
        <v>118.2803681387486</v>
      </c>
      <c r="D217">
        <f t="shared" si="34"/>
        <v>0.53679488971829414</v>
      </c>
      <c r="E217">
        <f>MIN(VLOOKUP(C216+0.01,Gearing!$A$2:$F$7,2,TRUE)+1,5)</f>
        <v>5</v>
      </c>
      <c r="F217">
        <f>Misc!$B$4*Misc!$B$5/Misc!$B$2*VLOOKUP(E217,Gearing!$B$2:$F$7,5,FALSE)</f>
        <v>3601.903197661552</v>
      </c>
      <c r="G217">
        <f t="shared" si="27"/>
        <v>2.7695113288718987</v>
      </c>
      <c r="H217">
        <f t="shared" si="28"/>
        <v>264.58564812712194</v>
      </c>
      <c r="I217">
        <f t="shared" si="30"/>
        <v>0.19223050000000003</v>
      </c>
      <c r="J217">
        <f t="shared" si="31"/>
        <v>5097.7823434430311</v>
      </c>
      <c r="K217">
        <f t="shared" si="32"/>
        <v>-26741797.785627116</v>
      </c>
      <c r="L217">
        <f t="shared" si="35"/>
        <v>4457.096440052017</v>
      </c>
      <c r="M217">
        <f>2*$P$1*VLOOKUP(E216,Gearing!$B$3:$D$7,3)+B215</f>
        <v>4460.8327003274881</v>
      </c>
      <c r="N217">
        <f>2*B216-B215+Misc!$B$6*$P$1^2</f>
        <v>4457.2059778877792</v>
      </c>
    </row>
    <row r="218" spans="1:14" x14ac:dyDescent="0.25">
      <c r="A218">
        <f t="shared" si="29"/>
        <v>53.75</v>
      </c>
      <c r="B218">
        <f>MIN((-J217+SQRT(J217^2-4*I217*K217))/2/I217,2*$P$1*VLOOKUP(E217,Gearing!$B$3:$D$7,3,TRUE)+B216)</f>
        <v>4486.6833069270078</v>
      </c>
      <c r="C218">
        <f t="shared" si="33"/>
        <v>118.41411938556848</v>
      </c>
      <c r="D218">
        <f t="shared" si="34"/>
        <v>0.5332150848407764</v>
      </c>
      <c r="E218">
        <f>MIN(VLOOKUP(C217+0.01,Gearing!$A$2:$F$7,2,TRUE)+1,5)</f>
        <v>5</v>
      </c>
      <c r="F218">
        <f>Misc!$B$4*Misc!$B$5/Misc!$B$2*VLOOKUP(E218,Gearing!$B$2:$F$7,5,FALSE)</f>
        <v>3601.903197661552</v>
      </c>
      <c r="G218">
        <f t="shared" si="27"/>
        <v>2.7878957556165789</v>
      </c>
      <c r="H218">
        <f t="shared" si="28"/>
        <v>264.8848411452409</v>
      </c>
      <c r="I218">
        <f t="shared" si="30"/>
        <v>0.19223050000000003</v>
      </c>
      <c r="J218">
        <f t="shared" si="31"/>
        <v>5086.4202455611612</v>
      </c>
      <c r="K218">
        <f t="shared" si="32"/>
        <v>-26892742.546025727</v>
      </c>
      <c r="L218">
        <f t="shared" si="35"/>
        <v>4486.6833069270078</v>
      </c>
      <c r="M218">
        <f>2*$P$1*VLOOKUP(E217,Gearing!$B$3:$D$7,3)+B216</f>
        <v>4490.3522428576334</v>
      </c>
      <c r="N218">
        <f>2*B217-B216+Misc!$B$6*$P$1^2</f>
        <v>4486.7930697464008</v>
      </c>
    </row>
    <row r="219" spans="1:14" x14ac:dyDescent="0.25">
      <c r="A219">
        <f t="shared" si="29"/>
        <v>54</v>
      </c>
      <c r="B219">
        <f>MIN((-J218+SQRT(J218^2-4*I218*K218))/2/I218,2*$P$1*VLOOKUP(E218,Gearing!$B$3:$D$7,3,TRUE)+B217)</f>
        <v>4516.3034997448012</v>
      </c>
      <c r="C219">
        <f t="shared" si="33"/>
        <v>118.54697816631779</v>
      </c>
      <c r="D219">
        <f t="shared" si="34"/>
        <v>0.52965516115364153</v>
      </c>
      <c r="E219">
        <f>MIN(VLOOKUP(C218+0.01,Gearing!$A$2:$F$7,2,TRUE)+1,5)</f>
        <v>5</v>
      </c>
      <c r="F219">
        <f>Misc!$B$4*Misc!$B$5/Misc!$B$2*VLOOKUP(E219,Gearing!$B$2:$F$7,5,FALSE)</f>
        <v>3601.903197661552</v>
      </c>
      <c r="G219">
        <f t="shared" si="27"/>
        <v>2.8063008901420714</v>
      </c>
      <c r="H219">
        <f t="shared" si="28"/>
        <v>265.18203777361708</v>
      </c>
      <c r="I219">
        <f t="shared" si="30"/>
        <v>0.19223050000000003</v>
      </c>
      <c r="J219">
        <f t="shared" si="31"/>
        <v>5075.0452491355354</v>
      </c>
      <c r="K219">
        <f t="shared" si="32"/>
        <v>-27043518.742271043</v>
      </c>
      <c r="L219">
        <f t="shared" si="35"/>
        <v>4516.3034997448012</v>
      </c>
      <c r="M219">
        <f>2*$P$1*VLOOKUP(E218,Gearing!$B$3:$D$7,3)+B217</f>
        <v>4519.9055600520169</v>
      </c>
      <c r="N219">
        <f>2*B218-B217+Misc!$B$6*$P$1^2</f>
        <v>4516.413486301999</v>
      </c>
    </row>
    <row r="220" spans="1:14" x14ac:dyDescent="0.25">
      <c r="A220">
        <f t="shared" si="29"/>
        <v>54.25</v>
      </c>
      <c r="B220">
        <f>MIN((-J219+SQRT(J219^2-4*I219*K219))/2/I219,2*$P$1*VLOOKUP(E219,Gearing!$B$3:$D$7,3,TRUE)+B218)</f>
        <v>4545.9567960101667</v>
      </c>
      <c r="C220">
        <f t="shared" si="33"/>
        <v>118.67894944469299</v>
      </c>
      <c r="D220">
        <f t="shared" si="34"/>
        <v>0.52611506584798917</v>
      </c>
      <c r="E220">
        <f>MIN(VLOOKUP(C219+0.01,Gearing!$A$2:$F$7,2,TRUE)+1,5)</f>
        <v>5</v>
      </c>
      <c r="F220">
        <f>Misc!$B$4*Misc!$B$5/Misc!$B$2*VLOOKUP(E220,Gearing!$B$2:$F$7,5,FALSE)</f>
        <v>3601.903197661552</v>
      </c>
      <c r="G220">
        <f t="shared" si="27"/>
        <v>2.8247265941962478</v>
      </c>
      <c r="H220">
        <f t="shared" si="28"/>
        <v>265.4772491157234</v>
      </c>
      <c r="I220">
        <f t="shared" si="30"/>
        <v>0.19223050000000003</v>
      </c>
      <c r="J220">
        <f t="shared" si="31"/>
        <v>5063.6574401846137</v>
      </c>
      <c r="K220">
        <f t="shared" si="32"/>
        <v>-27194124.113447998</v>
      </c>
      <c r="L220">
        <f t="shared" si="35"/>
        <v>4545.9567960101667</v>
      </c>
      <c r="M220">
        <f>2*$P$1*VLOOKUP(E219,Gearing!$B$3:$D$7,3)+B218</f>
        <v>4549.4924269270077</v>
      </c>
      <c r="N220">
        <f>2*B219-B218+Misc!$B$6*$P$1^2</f>
        <v>4546.0670050625949</v>
      </c>
    </row>
    <row r="221" spans="1:14" x14ac:dyDescent="0.25">
      <c r="A221">
        <f t="shared" si="29"/>
        <v>54.5</v>
      </c>
      <c r="B221">
        <f>MIN((-J220+SQRT(J220^2-4*I220*K220))/2/I220,2*$P$1*VLOOKUP(E220,Gearing!$B$3:$D$7,3,TRUE)+B219)</f>
        <v>4575.6429744671477</v>
      </c>
      <c r="C221">
        <f t="shared" si="33"/>
        <v>118.81003817110832</v>
      </c>
      <c r="D221">
        <f t="shared" si="34"/>
        <v>0.52259474547463469</v>
      </c>
      <c r="E221">
        <f>MIN(VLOOKUP(C220+0.01,Gearing!$A$2:$F$7,2,TRUE)+1,5)</f>
        <v>5</v>
      </c>
      <c r="F221">
        <f>Misc!$B$4*Misc!$B$5/Misc!$B$2*VLOOKUP(E221,Gearing!$B$2:$F$7,5,FALSE)</f>
        <v>3601.903197661552</v>
      </c>
      <c r="G221">
        <f t="shared" si="27"/>
        <v>2.8431727302970327</v>
      </c>
      <c r="H221">
        <f t="shared" si="28"/>
        <v>265.77048624532102</v>
      </c>
      <c r="I221">
        <f t="shared" si="30"/>
        <v>0.19223050000000003</v>
      </c>
      <c r="J221">
        <f t="shared" si="31"/>
        <v>5052.256904249135</v>
      </c>
      <c r="K221">
        <f t="shared" si="32"/>
        <v>-27344556.413779244</v>
      </c>
      <c r="L221">
        <f t="shared" si="35"/>
        <v>4575.6429744671477</v>
      </c>
      <c r="M221">
        <f>2*$P$1*VLOOKUP(E220,Gearing!$B$3:$D$7,3)+B219</f>
        <v>4579.1126197448011</v>
      </c>
      <c r="N221">
        <f>2*B220-B219+Misc!$B$6*$P$1^2</f>
        <v>4575.7534047755325</v>
      </c>
    </row>
    <row r="222" spans="1:14" x14ac:dyDescent="0.25">
      <c r="A222">
        <f t="shared" si="29"/>
        <v>54.75</v>
      </c>
      <c r="B222">
        <f>MIN((-J221+SQRT(J221^2-4*I221*K221))/2/I221,2*$P$1*VLOOKUP(E221,Gearing!$B$3:$D$7,3,TRUE)+B220)</f>
        <v>4605.3618150957209</v>
      </c>
      <c r="C222">
        <f t="shared" si="33"/>
        <v>118.94024928249382</v>
      </c>
      <c r="D222">
        <f t="shared" si="34"/>
        <v>0.51909414560941514</v>
      </c>
      <c r="E222">
        <f>MIN(VLOOKUP(C221+0.01,Gearing!$A$2:$F$7,2,TRUE)+1,5)</f>
        <v>5</v>
      </c>
      <c r="F222">
        <f>Misc!$B$4*Misc!$B$5/Misc!$B$2*VLOOKUP(E222,Gearing!$B$2:$F$7,5,FALSE)</f>
        <v>3601.903197661552</v>
      </c>
      <c r="G222">
        <f t="shared" si="27"/>
        <v>2.8616391617303205</v>
      </c>
      <c r="H222">
        <f t="shared" si="28"/>
        <v>266.06176020600805</v>
      </c>
      <c r="I222">
        <f t="shared" si="30"/>
        <v>0.19223050000000003</v>
      </c>
      <c r="J222">
        <f t="shared" si="31"/>
        <v>5040.8437263933856</v>
      </c>
      <c r="K222">
        <f t="shared" si="32"/>
        <v>-27494813.41256566</v>
      </c>
      <c r="L222">
        <f t="shared" si="35"/>
        <v>4605.3618150957209</v>
      </c>
      <c r="M222">
        <f>2*$P$1*VLOOKUP(E221,Gearing!$B$3:$D$7,3)+B220</f>
        <v>4608.7659160101666</v>
      </c>
      <c r="N222">
        <f>2*B221-B220+Misc!$B$6*$P$1^2</f>
        <v>4605.472465424129</v>
      </c>
    </row>
    <row r="223" spans="1:14" x14ac:dyDescent="0.25">
      <c r="A223">
        <f t="shared" si="29"/>
        <v>55</v>
      </c>
      <c r="B223">
        <f>MIN((-J222+SQRT(J222^2-4*I222*K222))/2/I222,2*$P$1*VLOOKUP(E222,Gearing!$B$3:$D$7,3,TRUE)+B221)</f>
        <v>4635.1130991083946</v>
      </c>
      <c r="C223">
        <f t="shared" si="33"/>
        <v>119.06958770210258</v>
      </c>
      <c r="D223">
        <f t="shared" si="34"/>
        <v>0.51561321126064286</v>
      </c>
      <c r="E223">
        <f>MIN(VLOOKUP(C222+0.01,Gearing!$A$2:$F$7,2,TRUE)+1,5)</f>
        <v>5</v>
      </c>
      <c r="F223">
        <f>Misc!$B$4*Misc!$B$5/Misc!$B$2*VLOOKUP(E223,Gearing!$B$2:$F$7,5,FALSE)</f>
        <v>3601.903197661552</v>
      </c>
      <c r="G223">
        <f t="shared" si="27"/>
        <v>2.8801257525478672</v>
      </c>
      <c r="H223">
        <f t="shared" si="28"/>
        <v>266.35108201078782</v>
      </c>
      <c r="I223">
        <f t="shared" si="30"/>
        <v>0.19223050000000003</v>
      </c>
      <c r="J223">
        <f t="shared" si="31"/>
        <v>5029.4179912064837</v>
      </c>
      <c r="K223">
        <f t="shared" si="32"/>
        <v>-27644892.89412611</v>
      </c>
      <c r="L223">
        <f t="shared" si="35"/>
        <v>4635.1130991083946</v>
      </c>
      <c r="M223">
        <f>2*$P$1*VLOOKUP(E222,Gearing!$B$3:$D$7,3)+B221</f>
        <v>4638.4520944671476</v>
      </c>
      <c r="N223">
        <f>2*B222-B221+Misc!$B$6*$P$1^2</f>
        <v>4635.2239682242944</v>
      </c>
    </row>
    <row r="224" spans="1:14" x14ac:dyDescent="0.25">
      <c r="A224">
        <f t="shared" si="29"/>
        <v>55.25</v>
      </c>
      <c r="B224">
        <f>MIN((-J223+SQRT(J223^2-4*I223*K223))/2/I223,2*$P$1*VLOOKUP(E223,Gearing!$B$3:$D$7,3,TRUE)+B222)</f>
        <v>4664.8966089467722</v>
      </c>
      <c r="C224">
        <f t="shared" si="33"/>
        <v>119.19805833934333</v>
      </c>
      <c r="D224">
        <f t="shared" si="34"/>
        <v>0.5121518866653787</v>
      </c>
      <c r="E224">
        <f>MIN(VLOOKUP(C223+0.01,Gearing!$A$2:$F$7,2,TRUE)+1,5)</f>
        <v>5</v>
      </c>
      <c r="F224">
        <f>Misc!$B$4*Misc!$B$5/Misc!$B$2*VLOOKUP(E224,Gearing!$B$2:$F$7,5,FALSE)</f>
        <v>3601.903197661552</v>
      </c>
      <c r="G224">
        <f t="shared" si="27"/>
        <v>2.8986323675651517</v>
      </c>
      <c r="H224">
        <f t="shared" si="28"/>
        <v>266.63846264169501</v>
      </c>
      <c r="I224">
        <f t="shared" si="30"/>
        <v>0.19223050000000003</v>
      </c>
      <c r="J224">
        <f t="shared" si="31"/>
        <v>5017.9797828036872</v>
      </c>
      <c r="K224">
        <f t="shared" si="32"/>
        <v>-27794792.657737125</v>
      </c>
      <c r="L224">
        <f t="shared" si="35"/>
        <v>4664.8966089467722</v>
      </c>
      <c r="M224">
        <f>2*$P$1*VLOOKUP(E223,Gearing!$B$3:$D$7,3)+B222</f>
        <v>4668.1709350957208</v>
      </c>
      <c r="N224">
        <f>2*B223-B222+Misc!$B$6*$P$1^2</f>
        <v>4665.0076956210687</v>
      </c>
    </row>
    <row r="225" spans="1:14" x14ac:dyDescent="0.25">
      <c r="A225">
        <f t="shared" si="29"/>
        <v>55.5</v>
      </c>
      <c r="B225">
        <f>MIN((-J224+SQRT(J224^2-4*I224*K224))/2/I224,2*$P$1*VLOOKUP(E224,Gearing!$B$3:$D$7,3,TRUE)+B223)</f>
        <v>4694.7121282780663</v>
      </c>
      <c r="C225">
        <f t="shared" si="33"/>
        <v>119.3256660895986</v>
      </c>
      <c r="D225">
        <f t="shared" si="34"/>
        <v>0.50871011537674349</v>
      </c>
      <c r="E225">
        <f>MIN(VLOOKUP(C224+0.01,Gearing!$A$2:$F$7,2,TRUE)+1,5)</f>
        <v>5</v>
      </c>
      <c r="F225">
        <f>Misc!$B$4*Misc!$B$5/Misc!$B$2*VLOOKUP(E225,Gearing!$B$2:$F$7,5,FALSE)</f>
        <v>3601.903197661552</v>
      </c>
      <c r="G225">
        <f t="shared" si="27"/>
        <v>2.9171588723592139</v>
      </c>
      <c r="H225">
        <f t="shared" si="28"/>
        <v>266.92391304938843</v>
      </c>
      <c r="I225">
        <f t="shared" si="30"/>
        <v>0.19223050000000003</v>
      </c>
      <c r="J225">
        <f t="shared" si="31"/>
        <v>5006.5291848277147</v>
      </c>
      <c r="K225">
        <f t="shared" si="32"/>
        <v>-27944510.517571967</v>
      </c>
      <c r="L225">
        <f t="shared" si="35"/>
        <v>4694.7121282780663</v>
      </c>
      <c r="M225">
        <f>2*$P$1*VLOOKUP(E224,Gearing!$B$3:$D$7,3)+B223</f>
        <v>4697.9222191083945</v>
      </c>
      <c r="N225">
        <f>2*B224-B223+Misc!$B$6*$P$1^2</f>
        <v>4694.82343128515</v>
      </c>
    </row>
    <row r="226" spans="1:14" x14ac:dyDescent="0.25">
      <c r="A226">
        <f t="shared" si="29"/>
        <v>55.75</v>
      </c>
      <c r="B226">
        <f>MIN((-J225+SQRT(J225^2-4*I225*K225))/2/I225,2*$P$1*VLOOKUP(E225,Gearing!$B$3:$D$7,3,TRUE)+B224)</f>
        <v>4724.5594419915715</v>
      </c>
      <c r="C226">
        <f t="shared" si="33"/>
        <v>119.45241583405004</v>
      </c>
      <c r="D226">
        <f t="shared" si="34"/>
        <v>0.50528784023481421</v>
      </c>
      <c r="E226">
        <f>MIN(VLOOKUP(C225+0.01,Gearing!$A$2:$F$7,2,TRUE)+1,5)</f>
        <v>5</v>
      </c>
      <c r="F226">
        <f>Misc!$B$4*Misc!$B$5/Misc!$B$2*VLOOKUP(E226,Gearing!$B$2:$F$7,5,FALSE)</f>
        <v>3601.903197661552</v>
      </c>
      <c r="G226">
        <f t="shared" si="27"/>
        <v>2.9357051332664557</v>
      </c>
      <c r="H226">
        <f t="shared" si="28"/>
        <v>267.2074441527605</v>
      </c>
      <c r="I226">
        <f t="shared" si="30"/>
        <v>0.19223050000000003</v>
      </c>
      <c r="J226">
        <f t="shared" si="31"/>
        <v>4995.0662804500862</v>
      </c>
      <c r="K226">
        <f t="shared" si="32"/>
        <v>-28094044.302639425</v>
      </c>
      <c r="L226">
        <f t="shared" si="35"/>
        <v>4724.5594419915715</v>
      </c>
      <c r="M226">
        <f>2*$P$1*VLOOKUP(E225,Gearing!$B$3:$D$7,3)+B224</f>
        <v>4727.7057289467721</v>
      </c>
      <c r="N226">
        <f>2*B225-B224+Misc!$B$6*$P$1^2</f>
        <v>4724.6709601093607</v>
      </c>
    </row>
    <row r="227" spans="1:14" x14ac:dyDescent="0.25">
      <c r="A227">
        <f t="shared" si="29"/>
        <v>56</v>
      </c>
      <c r="B227">
        <f>MIN((-J226+SQRT(J226^2-4*I226*K226))/2/I226,2*$P$1*VLOOKUP(E226,Gearing!$B$3:$D$7,3,TRUE)+B225)</f>
        <v>4754.4383361950913</v>
      </c>
      <c r="C227">
        <f t="shared" si="33"/>
        <v>119.5783124394984</v>
      </c>
      <c r="D227">
        <f t="shared" si="34"/>
        <v>0.50188500335207209</v>
      </c>
      <c r="E227">
        <f>MIN(VLOOKUP(C226+0.01,Gearing!$A$2:$F$7,2,TRUE)+1,5)</f>
        <v>5</v>
      </c>
      <c r="F227">
        <f>Misc!$B$4*Misc!$B$5/Misc!$B$2*VLOOKUP(E227,Gearing!$B$2:$F$7,5,FALSE)</f>
        <v>3601.903197661552</v>
      </c>
      <c r="G227">
        <f t="shared" si="27"/>
        <v>2.9542710173804303</v>
      </c>
      <c r="H227">
        <f t="shared" si="28"/>
        <v>267.48906683853437</v>
      </c>
      <c r="I227">
        <f t="shared" si="30"/>
        <v>0.19223050000000003</v>
      </c>
      <c r="J227">
        <f t="shared" si="31"/>
        <v>4983.5911523724781</v>
      </c>
      <c r="K227">
        <f t="shared" si="32"/>
        <v>-28243391.85672215</v>
      </c>
      <c r="L227">
        <f t="shared" si="35"/>
        <v>4754.4383361950913</v>
      </c>
      <c r="M227">
        <f>2*$P$1*VLOOKUP(E226,Gearing!$B$3:$D$7,3)+B225</f>
        <v>4757.5212482780662</v>
      </c>
      <c r="N227">
        <f>2*B226-B225+Misc!$B$6*$P$1^2</f>
        <v>4754.550068205077</v>
      </c>
    </row>
    <row r="228" spans="1:14" x14ac:dyDescent="0.25">
      <c r="A228">
        <f t="shared" si="29"/>
        <v>56.25</v>
      </c>
      <c r="B228">
        <f>MIN((-J227+SQRT(J227^2-4*I227*K227))/2/I227,2*$P$1*VLOOKUP(E227,Gearing!$B$3:$D$7,3,TRUE)+B226)</f>
        <v>4784.3485982113207</v>
      </c>
      <c r="C228">
        <f t="shared" si="33"/>
        <v>119.7033607582016</v>
      </c>
      <c r="D228">
        <f t="shared" si="34"/>
        <v>0.49850154627347365</v>
      </c>
      <c r="E228">
        <f>MIN(VLOOKUP(C227+0.01,Gearing!$A$2:$F$7,2,TRUE)+1,5)</f>
        <v>5</v>
      </c>
      <c r="F228">
        <f>Misc!$B$4*Misc!$B$5/Misc!$B$2*VLOOKUP(E228,Gearing!$B$2:$F$7,5,FALSE)</f>
        <v>3601.903197661552</v>
      </c>
      <c r="G228">
        <f t="shared" si="27"/>
        <v>2.9728563925495854</v>
      </c>
      <c r="H228">
        <f t="shared" si="28"/>
        <v>267.76879196090192</v>
      </c>
      <c r="I228">
        <f t="shared" si="30"/>
        <v>0.19223050000000003</v>
      </c>
      <c r="J228">
        <f t="shared" si="31"/>
        <v>4972.1038828280989</v>
      </c>
      <c r="K228">
        <f t="shared" si="32"/>
        <v>-28392551.038314633</v>
      </c>
      <c r="L228">
        <f t="shared" si="35"/>
        <v>4784.3485982113207</v>
      </c>
      <c r="M228">
        <f>2*$P$1*VLOOKUP(E227,Gearing!$B$3:$D$7,3)+B226</f>
        <v>4787.3685619915714</v>
      </c>
      <c r="N228">
        <f>2*B227-B226+Misc!$B$6*$P$1^2</f>
        <v>4784.4605428986115</v>
      </c>
    </row>
    <row r="229" spans="1:14" x14ac:dyDescent="0.25">
      <c r="A229">
        <f t="shared" si="29"/>
        <v>56.5</v>
      </c>
      <c r="B229">
        <f>MIN((-J228+SQRT(J228^2-4*I228*K228))/2/I228,2*$P$1*VLOOKUP(E228,Gearing!$B$3:$D$7,3,TRUE)+B227)</f>
        <v>4814.2900165741921</v>
      </c>
      <c r="C229">
        <f t="shared" si="33"/>
        <v>119.82756562772556</v>
      </c>
      <c r="D229">
        <f t="shared" si="34"/>
        <v>0.49513740991824307</v>
      </c>
      <c r="E229">
        <f>MIN(VLOOKUP(C228+0.01,Gearing!$A$2:$F$7,2,TRUE)+1,5)</f>
        <v>5</v>
      </c>
      <c r="F229">
        <f>Misc!$B$4*Misc!$B$5/Misc!$B$2*VLOOKUP(E229,Gearing!$B$2:$F$7,5,FALSE)</f>
        <v>3601.903197661552</v>
      </c>
      <c r="G229">
        <f t="shared" si="27"/>
        <v>2.991461127375</v>
      </c>
      <c r="H229">
        <f t="shared" si="28"/>
        <v>268.04663034119</v>
      </c>
      <c r="I229">
        <f t="shared" si="30"/>
        <v>0.19223050000000003</v>
      </c>
      <c r="J229">
        <f t="shared" si="31"/>
        <v>4960.6045535830772</v>
      </c>
      <c r="K229">
        <f t="shared" si="32"/>
        <v>-28541519.720560901</v>
      </c>
      <c r="L229">
        <f t="shared" si="35"/>
        <v>4814.2900165741921</v>
      </c>
      <c r="M229">
        <f>2*$P$1*VLOOKUP(E228,Gearing!$B$3:$D$7,3)+B227</f>
        <v>4817.2474561950912</v>
      </c>
      <c r="N229">
        <f>2*B228-B227+Misc!$B$6*$P$1^2</f>
        <v>4814.4021727275504</v>
      </c>
    </row>
    <row r="230" spans="1:14" x14ac:dyDescent="0.25">
      <c r="A230">
        <f t="shared" si="29"/>
        <v>56.75</v>
      </c>
      <c r="B230">
        <f>MIN((-J229+SQRT(J229^2-4*I229*K229))/2/I229,2*$P$1*VLOOKUP(E229,Gearing!$B$3:$D$7,3,TRUE)+B228)</f>
        <v>4844.2623810251835</v>
      </c>
      <c r="C230">
        <f t="shared" si="33"/>
        <v>119.95093187077691</v>
      </c>
      <c r="D230">
        <f t="shared" si="34"/>
        <v>0.49179253449256066</v>
      </c>
      <c r="E230">
        <f>MIN(VLOOKUP(C229+0.01,Gearing!$A$2:$F$7,2,TRUE)+1,5)</f>
        <v>5</v>
      </c>
      <c r="F230">
        <f>Misc!$B$4*Misc!$B$5/Misc!$B$2*VLOOKUP(E230,Gearing!$B$2:$F$7,5,FALSE)</f>
        <v>3601.903197661552</v>
      </c>
      <c r="G230">
        <f t="shared" si="27"/>
        <v>3.0100850912080843</v>
      </c>
      <c r="H230">
        <f t="shared" si="28"/>
        <v>268.32259276748596</v>
      </c>
      <c r="I230">
        <f t="shared" si="30"/>
        <v>0.19223050000000003</v>
      </c>
      <c r="J230">
        <f t="shared" si="31"/>
        <v>4949.0932459378691</v>
      </c>
      <c r="K230">
        <f t="shared" si="32"/>
        <v>-28690295.791191872</v>
      </c>
      <c r="L230">
        <f t="shared" si="35"/>
        <v>4844.2623810251835</v>
      </c>
      <c r="M230">
        <f>2*$P$1*VLOOKUP(E229,Gearing!$B$3:$D$7,3)+B228</f>
        <v>4847.1577182113206</v>
      </c>
      <c r="N230">
        <f>2*B229-B228+Misc!$B$6*$P$1^2</f>
        <v>4844.3747474370639</v>
      </c>
    </row>
    <row r="231" spans="1:14" x14ac:dyDescent="0.25">
      <c r="A231">
        <f t="shared" si="29"/>
        <v>57</v>
      </c>
      <c r="B231">
        <f>MIN((-J230+SQRT(J230^2-4*I230*K230))/2/I230,2*$P$1*VLOOKUP(E230,Gearing!$B$3:$D$7,3,TRUE)+B229)</f>
        <v>4874.2654825095806</v>
      </c>
      <c r="C231">
        <f t="shared" si="33"/>
        <v>120.07346429504469</v>
      </c>
      <c r="D231">
        <f t="shared" si="34"/>
        <v>0.48846685964963399</v>
      </c>
      <c r="E231">
        <f>MIN(VLOOKUP(C230+0.01,Gearing!$A$2:$F$7,2,TRUE)+1,5)</f>
        <v>5</v>
      </c>
      <c r="F231">
        <f>Misc!$B$4*Misc!$B$5/Misc!$B$2*VLOOKUP(E231,Gearing!$B$2:$F$7,5,FALSE)</f>
        <v>3601.903197661552</v>
      </c>
      <c r="G231">
        <f t="shared" si="27"/>
        <v>3.0287281541482618</v>
      </c>
      <c r="H231">
        <f t="shared" si="28"/>
        <v>268.59668999428391</v>
      </c>
      <c r="I231">
        <f t="shared" si="30"/>
        <v>0.19223050000000003</v>
      </c>
      <c r="J231">
        <f t="shared" si="31"/>
        <v>4937.5700407286768</v>
      </c>
      <c r="K231">
        <f t="shared" si="32"/>
        <v>-28838877.152462292</v>
      </c>
      <c r="L231">
        <f t="shared" si="35"/>
        <v>4874.2654825095806</v>
      </c>
      <c r="M231">
        <f>2*$P$1*VLOOKUP(E230,Gearing!$B$3:$D$7,3)+B229</f>
        <v>4877.099136574192</v>
      </c>
      <c r="N231">
        <f>2*B230-B229+Misc!$B$6*$P$1^2</f>
        <v>4874.3780579761751</v>
      </c>
    </row>
    <row r="232" spans="1:14" x14ac:dyDescent="0.25">
      <c r="A232">
        <f t="shared" si="29"/>
        <v>57.25</v>
      </c>
      <c r="B232">
        <f>MIN((-J231+SQRT(J231^2-4*I231*K231))/2/I231,2*$P$1*VLOOKUP(E231,Gearing!$B$3:$D$7,3,TRUE)+B230)</f>
        <v>4904.2991131727058</v>
      </c>
      <c r="C232">
        <f t="shared" si="33"/>
        <v>120.19516769305665</v>
      </c>
      <c r="D232">
        <f t="shared" si="34"/>
        <v>0.48516032444604207</v>
      </c>
      <c r="E232">
        <f>MIN(VLOOKUP(C231+0.01,Gearing!$A$2:$F$7,2,TRUE)+1,5)</f>
        <v>5</v>
      </c>
      <c r="F232">
        <f>Misc!$B$4*Misc!$B$5/Misc!$B$2*VLOOKUP(E232,Gearing!$B$2:$F$7,5,FALSE)</f>
        <v>3601.903197661552</v>
      </c>
      <c r="G232">
        <f t="shared" si="27"/>
        <v>3.0473901870406235</v>
      </c>
      <c r="H232">
        <f t="shared" si="28"/>
        <v>268.86893274216322</v>
      </c>
      <c r="I232">
        <f t="shared" si="30"/>
        <v>0.19223050000000003</v>
      </c>
      <c r="J232">
        <f t="shared" si="31"/>
        <v>4926.0350183288838</v>
      </c>
      <c r="K232">
        <f t="shared" si="32"/>
        <v>-28987261.721087456</v>
      </c>
      <c r="L232">
        <f t="shared" si="35"/>
        <v>4904.2991131727058</v>
      </c>
      <c r="M232">
        <f>2*$P$1*VLOOKUP(E231,Gearing!$B$3:$D$7,3)+B230</f>
        <v>4907.0715010251834</v>
      </c>
      <c r="N232">
        <f>2*B231-B230+Misc!$B$6*$P$1^2</f>
        <v>4904.411896493978</v>
      </c>
    </row>
    <row r="233" spans="1:14" x14ac:dyDescent="0.25">
      <c r="A233">
        <f t="shared" si="29"/>
        <v>57.5</v>
      </c>
      <c r="B233">
        <f>MIN((-J232+SQRT(J232^2-4*I232*K232))/2/I232,2*$P$1*VLOOKUP(E232,Gearing!$B$3:$D$7,3,TRUE)+B231)</f>
        <v>4934.3630663561089</v>
      </c>
      <c r="C233">
        <f t="shared" si="33"/>
        <v>120.31604684202102</v>
      </c>
      <c r="D233">
        <f t="shared" si="34"/>
        <v>0.48187286726897582</v>
      </c>
      <c r="E233">
        <f>MIN(VLOOKUP(C232+0.01,Gearing!$A$2:$F$7,2,TRUE)+1,5)</f>
        <v>5</v>
      </c>
      <c r="F233">
        <f>Misc!$B$4*Misc!$B$5/Misc!$B$2*VLOOKUP(E233,Gearing!$B$2:$F$7,5,FALSE)</f>
        <v>3601.903197661552</v>
      </c>
      <c r="G233">
        <f t="shared" si="27"/>
        <v>3.0660710614735622</v>
      </c>
      <c r="H233">
        <f t="shared" si="28"/>
        <v>269.13933169743427</v>
      </c>
      <c r="I233">
        <f t="shared" si="30"/>
        <v>0.19223050000000003</v>
      </c>
      <c r="J233">
        <f t="shared" si="31"/>
        <v>4914.4882586505082</v>
      </c>
      <c r="K233">
        <f t="shared" si="32"/>
        <v>-29135447.428179573</v>
      </c>
      <c r="L233">
        <f t="shared" si="35"/>
        <v>4934.3630663561089</v>
      </c>
      <c r="M233">
        <f>2*$P$1*VLOOKUP(E232,Gearing!$B$3:$D$7,3)+B231</f>
        <v>4937.0746025095805</v>
      </c>
      <c r="N233">
        <f>2*B232-B231+Misc!$B$6*$P$1^2</f>
        <v>4934.4760563358313</v>
      </c>
    </row>
    <row r="234" spans="1:14" x14ac:dyDescent="0.25">
      <c r="A234">
        <f t="shared" si="29"/>
        <v>57.75</v>
      </c>
      <c r="B234">
        <f>MIN((-J233+SQRT(J233^2-4*I233*K233))/2/I233,2*$P$1*VLOOKUP(E233,Gearing!$B$3:$D$7,3,TRUE)+B232)</f>
        <v>4964.4571365937163</v>
      </c>
      <c r="C234">
        <f t="shared" si="33"/>
        <v>120.43610650369919</v>
      </c>
      <c r="D234">
        <f t="shared" si="34"/>
        <v>0.47860442615638021</v>
      </c>
      <c r="E234">
        <f>MIN(VLOOKUP(C233+0.01,Gearing!$A$2:$F$7,2,TRUE)+1,5)</f>
        <v>5</v>
      </c>
      <c r="F234">
        <f>Misc!$B$4*Misc!$B$5/Misc!$B$2*VLOOKUP(E234,Gearing!$B$2:$F$7,5,FALSE)</f>
        <v>3601.903197661552</v>
      </c>
      <c r="G234">
        <f t="shared" si="27"/>
        <v>3.0847706497763787</v>
      </c>
      <c r="H234">
        <f t="shared" si="28"/>
        <v>269.40789751185395</v>
      </c>
      <c r="I234">
        <f t="shared" si="30"/>
        <v>0.19223050000000003</v>
      </c>
      <c r="J234">
        <f t="shared" si="31"/>
        <v>4902.9298411456639</v>
      </c>
      <c r="K234">
        <f t="shared" si="32"/>
        <v>-29283432.219183844</v>
      </c>
      <c r="L234">
        <f t="shared" si="35"/>
        <v>4964.4571365937163</v>
      </c>
      <c r="M234">
        <f>2*$P$1*VLOOKUP(E233,Gearing!$B$3:$D$7,3)+B232</f>
        <v>4967.1082331727057</v>
      </c>
      <c r="N234">
        <f>2*B233-B232+Misc!$B$6*$P$1^2</f>
        <v>4964.5703320395123</v>
      </c>
    </row>
    <row r="235" spans="1:14" x14ac:dyDescent="0.25">
      <c r="A235">
        <f t="shared" si="29"/>
        <v>58</v>
      </c>
      <c r="B235">
        <f>MIN((-J234+SQRT(J234^2-4*I234*K234))/2/I234,2*$P$1*VLOOKUP(E234,Gearing!$B$3:$D$7,3,TRUE)+B233)</f>
        <v>4994.5811196079585</v>
      </c>
      <c r="C235">
        <f t="shared" si="33"/>
        <v>120.55535142426197</v>
      </c>
      <c r="D235">
        <f t="shared" si="34"/>
        <v>0.47535493834584486</v>
      </c>
      <c r="E235">
        <f>MIN(VLOOKUP(C234+0.01,Gearing!$A$2:$F$7,2,TRUE)+1,5)</f>
        <v>5</v>
      </c>
      <c r="F235">
        <f>Misc!$B$4*Misc!$B$5/Misc!$B$2*VLOOKUP(E235,Gearing!$B$2:$F$7,5,FALSE)</f>
        <v>3601.903197661552</v>
      </c>
      <c r="G235">
        <f t="shared" si="27"/>
        <v>3.1034888250168757</v>
      </c>
      <c r="H235">
        <f t="shared" si="28"/>
        <v>269.674640802304</v>
      </c>
      <c r="I235">
        <f t="shared" si="30"/>
        <v>0.19223050000000003</v>
      </c>
      <c r="J235">
        <f t="shared" si="31"/>
        <v>4891.3598448080429</v>
      </c>
      <c r="K235">
        <f t="shared" si="32"/>
        <v>-29431214.053814359</v>
      </c>
      <c r="L235">
        <f t="shared" si="35"/>
        <v>4994.5811196079585</v>
      </c>
      <c r="M235">
        <f>2*$P$1*VLOOKUP(E234,Gearing!$B$3:$D$7,3)+B233</f>
        <v>4997.1721863561088</v>
      </c>
      <c r="N235">
        <f>2*B234-B233+Misc!$B$6*$P$1^2</f>
        <v>4994.694519331324</v>
      </c>
    </row>
    <row r="236" spans="1:14" x14ac:dyDescent="0.25">
      <c r="A236">
        <f t="shared" si="29"/>
        <v>58.25</v>
      </c>
      <c r="B236">
        <f>MIN((-J235+SQRT(J235^2-4*I235*K235))/2/I235,2*$P$1*VLOOKUP(E235,Gearing!$B$3:$D$7,3,TRUE)+B234)</f>
        <v>5024.7348123058473</v>
      </c>
      <c r="C236">
        <f t="shared" si="33"/>
        <v>120.67378633414046</v>
      </c>
      <c r="D236">
        <f t="shared" si="34"/>
        <v>0.47212434068205766</v>
      </c>
      <c r="E236">
        <f>MIN(VLOOKUP(C235+0.01,Gearing!$A$2:$F$7,2,TRUE)+1,5)</f>
        <v>5</v>
      </c>
      <c r="F236">
        <f>Misc!$B$4*Misc!$B$5/Misc!$B$2*VLOOKUP(E236,Gearing!$B$2:$F$7,5,FALSE)</f>
        <v>3601.903197661552</v>
      </c>
      <c r="G236">
        <f t="shared" si="27"/>
        <v>3.1222254609989211</v>
      </c>
      <c r="H236">
        <f t="shared" si="28"/>
        <v>269.93957215045737</v>
      </c>
      <c r="I236">
        <f t="shared" si="30"/>
        <v>0.19223050000000003</v>
      </c>
      <c r="J236">
        <f t="shared" si="31"/>
        <v>4879.7783481744045</v>
      </c>
      <c r="K236">
        <f t="shared" si="32"/>
        <v>-29578790.905989558</v>
      </c>
      <c r="L236">
        <f t="shared" si="35"/>
        <v>5024.7348123058473</v>
      </c>
      <c r="M236">
        <f>2*$P$1*VLOOKUP(E235,Gearing!$B$3:$D$7,3)+B234</f>
        <v>5027.2662565937162</v>
      </c>
      <c r="N236">
        <f>2*B235-B234+Misc!$B$6*$P$1^2</f>
        <v>5024.848415122201</v>
      </c>
    </row>
    <row r="237" spans="1:14" x14ac:dyDescent="0.25">
      <c r="A237">
        <f t="shared" si="29"/>
        <v>58.5</v>
      </c>
      <c r="B237">
        <f>MIN((-J236+SQRT(J236^2-4*I236*K236))/2/I236,2*$P$1*VLOOKUP(E236,Gearing!$B$3:$D$7,3,TRUE)+B235)</f>
        <v>5054.9180127750287</v>
      </c>
      <c r="C237">
        <f t="shared" si="33"/>
        <v>120.79141594791508</v>
      </c>
      <c r="D237">
        <f t="shared" si="34"/>
        <v>0.46891256951494142</v>
      </c>
      <c r="E237">
        <f>MIN(VLOOKUP(C236+0.01,Gearing!$A$2:$F$7,2,TRUE)+1,5)</f>
        <v>5</v>
      </c>
      <c r="F237">
        <f>Misc!$B$4*Misc!$B$5/Misc!$B$2*VLOOKUP(E237,Gearing!$B$2:$F$7,5,FALSE)</f>
        <v>3601.903197661552</v>
      </c>
      <c r="G237">
        <f t="shared" si="27"/>
        <v>3.1409804322599948</v>
      </c>
      <c r="H237">
        <f t="shared" si="28"/>
        <v>270.20270210253017</v>
      </c>
      <c r="I237">
        <f t="shared" si="30"/>
        <v>0.19223050000000003</v>
      </c>
      <c r="J237">
        <f t="shared" si="31"/>
        <v>4868.1854293260812</v>
      </c>
      <c r="K237">
        <f t="shared" si="32"/>
        <v>-29726160.763767585</v>
      </c>
      <c r="L237">
        <f t="shared" si="35"/>
        <v>5054.9180127750287</v>
      </c>
      <c r="M237">
        <f>2*$P$1*VLOOKUP(E236,Gearing!$B$3:$D$7,3)+B235</f>
        <v>5057.3902396079584</v>
      </c>
      <c r="N237">
        <f>2*B236-B235+Misc!$B$6*$P$1^2</f>
        <v>5055.0318175037364</v>
      </c>
    </row>
    <row r="238" spans="1:14" x14ac:dyDescent="0.25">
      <c r="A238">
        <f t="shared" si="29"/>
        <v>58.75</v>
      </c>
      <c r="B238">
        <f>MIN((-J237+SQRT(J237^2-4*I237*K237))/2/I237,2*$P$1*VLOOKUP(E237,Gearing!$B$3:$D$7,3,TRUE)+B236)</f>
        <v>5085.1305202798048</v>
      </c>
      <c r="C238">
        <f t="shared" si="33"/>
        <v>120.90824496417372</v>
      </c>
      <c r="D238">
        <f t="shared" si="34"/>
        <v>0.46571956055413466</v>
      </c>
      <c r="E238">
        <f>MIN(VLOOKUP(C237+0.01,Gearing!$A$2:$F$7,2,TRUE)+1,5)</f>
        <v>5</v>
      </c>
      <c r="F238">
        <f>Misc!$B$4*Misc!$B$5/Misc!$B$2*VLOOKUP(E238,Gearing!$B$2:$F$7,5,FALSE)</f>
        <v>3601.903197661552</v>
      </c>
      <c r="G238">
        <f t="shared" si="27"/>
        <v>3.1597536140687166</v>
      </c>
      <c r="H238">
        <f t="shared" si="28"/>
        <v>270.46404116896412</v>
      </c>
      <c r="I238">
        <f t="shared" si="30"/>
        <v>0.19223050000000003</v>
      </c>
      <c r="J238">
        <f t="shared" si="31"/>
        <v>4856.5811658904995</v>
      </c>
      <c r="K238">
        <f t="shared" si="32"/>
        <v>-29873321.629281387</v>
      </c>
      <c r="L238">
        <f t="shared" si="35"/>
        <v>5085.1305202798048</v>
      </c>
      <c r="M238">
        <f>2*$P$1*VLOOKUP(E237,Gearing!$B$3:$D$7,3)+B236</f>
        <v>5087.5439323058472</v>
      </c>
      <c r="N238">
        <f>2*B237-B236+Misc!$B$6*$P$1^2</f>
        <v>5085.2445257442105</v>
      </c>
    </row>
    <row r="239" spans="1:14" x14ac:dyDescent="0.25">
      <c r="A239">
        <f t="shared" si="29"/>
        <v>59</v>
      </c>
      <c r="B239">
        <f>MIN((-J238+SQRT(J238^2-4*I238*K238))/2/I238,2*$P$1*VLOOKUP(E238,Gearing!$B$3:$D$7,3,TRUE)+B237)</f>
        <v>5115.3721352571156</v>
      </c>
      <c r="C239">
        <f t="shared" si="33"/>
        <v>121.02427806538617</v>
      </c>
      <c r="D239">
        <f t="shared" si="34"/>
        <v>0.46254524914547801</v>
      </c>
      <c r="E239">
        <f>MIN(VLOOKUP(C238+0.01,Gearing!$A$2:$F$7,2,TRUE)+1,5)</f>
        <v>5</v>
      </c>
      <c r="F239">
        <f>Misc!$B$4*Misc!$B$5/Misc!$B$2*VLOOKUP(E239,Gearing!$B$2:$F$7,5,FALSE)</f>
        <v>3601.903197661552</v>
      </c>
      <c r="G239">
        <f t="shared" si="27"/>
        <v>3.1785448824223508</v>
      </c>
      <c r="H239">
        <f t="shared" si="28"/>
        <v>270.72359982414588</v>
      </c>
      <c r="I239">
        <f t="shared" si="30"/>
        <v>0.19223050000000003</v>
      </c>
      <c r="J239">
        <f t="shared" si="31"/>
        <v>4844.9656350427058</v>
      </c>
      <c r="K239">
        <f t="shared" si="32"/>
        <v>-30020271.51867342</v>
      </c>
      <c r="L239">
        <f t="shared" si="35"/>
        <v>5115.3721352571156</v>
      </c>
      <c r="M239">
        <f>2*$P$1*VLOOKUP(E238,Gearing!$B$3:$D$7,3)+B237</f>
        <v>5117.7271327750286</v>
      </c>
      <c r="N239">
        <f>2*B238-B237+Misc!$B$6*$P$1^2</f>
        <v>5115.4863402845813</v>
      </c>
    </row>
    <row r="240" spans="1:14" x14ac:dyDescent="0.25">
      <c r="A240">
        <f t="shared" si="29"/>
        <v>59.25</v>
      </c>
      <c r="B240">
        <f>MIN((-J239+SQRT(J239^2-4*I239*K239))/2/I239,2*$P$1*VLOOKUP(E239,Gearing!$B$3:$D$7,3,TRUE)+B238)</f>
        <v>5145.6426593124979</v>
      </c>
      <c r="C240">
        <f t="shared" si="33"/>
        <v>121.13951991779504</v>
      </c>
      <c r="D240">
        <f t="shared" si="34"/>
        <v>0.45938957012549508</v>
      </c>
      <c r="E240">
        <f>MIN(VLOOKUP(C239+0.01,Gearing!$A$2:$F$7,2,TRUE)+1,5)</f>
        <v>5</v>
      </c>
      <c r="F240">
        <f>Misc!$B$4*Misc!$B$5/Misc!$B$2*VLOOKUP(E240,Gearing!$B$2:$F$7,5,FALSE)</f>
        <v>3601.903197661552</v>
      </c>
      <c r="G240">
        <f t="shared" si="27"/>
        <v>3.1973541140442925</v>
      </c>
      <c r="H240">
        <f t="shared" si="28"/>
        <v>270.98138850616283</v>
      </c>
      <c r="I240">
        <f t="shared" si="30"/>
        <v>0.19223050000000003</v>
      </c>
      <c r="J240">
        <f t="shared" si="31"/>
        <v>4833.3389135069137</v>
      </c>
      <c r="K240">
        <f t="shared" si="32"/>
        <v>-30167008.462030392</v>
      </c>
      <c r="L240">
        <f t="shared" si="35"/>
        <v>5145.6426593124979</v>
      </c>
      <c r="M240">
        <f>2*$P$1*VLOOKUP(E239,Gearing!$B$3:$D$7,3)+B238</f>
        <v>5147.9396402798047</v>
      </c>
      <c r="N240">
        <f>2*B239-B238+Misc!$B$6*$P$1^2</f>
        <v>5145.7570627344267</v>
      </c>
    </row>
    <row r="241" spans="1:14" x14ac:dyDescent="0.25">
      <c r="A241">
        <f t="shared" si="29"/>
        <v>59.5</v>
      </c>
      <c r="B241">
        <f>MIN((-J240+SQRT(J240^2-4*I240*K240))/2/I240,2*$P$1*VLOOKUP(E240,Gearing!$B$3:$D$7,3,TRUE)+B239)</f>
        <v>5175.9418952160131</v>
      </c>
      <c r="C241">
        <f t="shared" si="33"/>
        <v>121.2539751712884</v>
      </c>
      <c r="D241">
        <f t="shared" si="34"/>
        <v>0.45625245782139245</v>
      </c>
      <c r="E241">
        <f>MIN(VLOOKUP(C240+0.01,Gearing!$A$2:$F$7,2,TRUE)+1,5)</f>
        <v>5</v>
      </c>
      <c r="F241">
        <f>Misc!$B$4*Misc!$B$5/Misc!$B$2*VLOOKUP(E241,Gearing!$B$2:$F$7,5,FALSE)</f>
        <v>3601.903197661552</v>
      </c>
      <c r="G241">
        <f t="shared" si="27"/>
        <v>3.2161811863815402</v>
      </c>
      <c r="H241">
        <f t="shared" si="28"/>
        <v>271.23741761651843</v>
      </c>
      <c r="I241">
        <f t="shared" si="30"/>
        <v>0.19223050000000003</v>
      </c>
      <c r="J241">
        <f t="shared" si="31"/>
        <v>4821.7010775580575</v>
      </c>
      <c r="K241">
        <f t="shared" si="32"/>
        <v>-30313530.503317606</v>
      </c>
      <c r="L241">
        <f t="shared" si="35"/>
        <v>5175.9418952160131</v>
      </c>
      <c r="M241">
        <f>2*$P$1*VLOOKUP(E240,Gearing!$B$3:$D$7,3)+B239</f>
        <v>5178.1812552571155</v>
      </c>
      <c r="N241">
        <f>2*B240-B239+Misc!$B$6*$P$1^2</f>
        <v>5176.0564958678806</v>
      </c>
    </row>
    <row r="242" spans="1:14" x14ac:dyDescent="0.25">
      <c r="A242">
        <f t="shared" si="29"/>
        <v>59.75</v>
      </c>
      <c r="B242">
        <f>MIN((-J241+SQRT(J241^2-4*I241*K241))/2/I241,2*$P$1*VLOOKUP(E241,Gearing!$B$3:$D$7,3,TRUE)+B240)</f>
        <v>5206.2696468981421</v>
      </c>
      <c r="C242">
        <f t="shared" si="33"/>
        <v>121.36764845928337</v>
      </c>
      <c r="D242">
        <f t="shared" si="34"/>
        <v>0.45313384613837115</v>
      </c>
      <c r="E242">
        <f>MIN(VLOOKUP(C241+0.01,Gearing!$A$2:$F$7,2,TRUE)+1,5)</f>
        <v>5</v>
      </c>
      <c r="F242">
        <f>Misc!$B$4*Misc!$B$5/Misc!$B$2*VLOOKUP(E242,Gearing!$B$2:$F$7,5,FALSE)</f>
        <v>3601.903197661552</v>
      </c>
      <c r="G242">
        <f t="shared" si="27"/>
        <v>3.2350259776021422</v>
      </c>
      <c r="H242">
        <f t="shared" si="28"/>
        <v>271.49169751987154</v>
      </c>
      <c r="I242">
        <f t="shared" si="30"/>
        <v>0.19223050000000003</v>
      </c>
      <c r="J242">
        <f t="shared" si="31"/>
        <v>4810.052203023356</v>
      </c>
      <c r="K242">
        <f t="shared" si="32"/>
        <v>-30459835.700313147</v>
      </c>
      <c r="L242">
        <f t="shared" si="35"/>
        <v>5206.2696468981421</v>
      </c>
      <c r="M242">
        <f>2*$P$1*VLOOKUP(E241,Gearing!$B$3:$D$7,3)+B240</f>
        <v>5208.4517793124978</v>
      </c>
      <c r="N242">
        <f>2*B241-B240+Misc!$B$6*$P$1^2</f>
        <v>5206.3844436195286</v>
      </c>
    </row>
    <row r="243" spans="1:14" x14ac:dyDescent="0.25">
      <c r="A243">
        <f t="shared" si="29"/>
        <v>60</v>
      </c>
      <c r="B243">
        <f>MIN((-J242+SQRT(J242^2-4*I242*K242))/2/I242,2*$P$1*VLOOKUP(E242,Gearing!$B$3:$D$7,3,TRUE)+B241)</f>
        <v>5236.6257194456548</v>
      </c>
      <c r="C243">
        <f t="shared" si="33"/>
        <v>121.48054439862244</v>
      </c>
      <c r="D243">
        <f t="shared" si="34"/>
        <v>0.45003366857417859</v>
      </c>
      <c r="E243">
        <f>MIN(VLOOKUP(C242+0.01,Gearing!$A$2:$F$7,2,TRUE)+1,5)</f>
        <v>5</v>
      </c>
      <c r="F243">
        <f>Misc!$B$4*Misc!$B$5/Misc!$B$2*VLOOKUP(E243,Gearing!$B$2:$F$7,5,FALSE)</f>
        <v>3601.903197661552</v>
      </c>
      <c r="G243">
        <f t="shared" si="27"/>
        <v>3.253888366592633</v>
      </c>
      <c r="H243">
        <f t="shared" si="28"/>
        <v>271.74423854380467</v>
      </c>
      <c r="I243">
        <f t="shared" si="30"/>
        <v>0.19223050000000003</v>
      </c>
      <c r="J243">
        <f t="shared" si="31"/>
        <v>4798.392365283893</v>
      </c>
      <c r="K243">
        <f t="shared" si="32"/>
        <v>-30605922.124541927</v>
      </c>
      <c r="L243">
        <f t="shared" si="35"/>
        <v>5236.6257194456548</v>
      </c>
      <c r="M243">
        <f>2*$P$1*VLOOKUP(E242,Gearing!$B$3:$D$7,3)+B241</f>
        <v>5238.751015216013</v>
      </c>
      <c r="N243">
        <f>2*B242-B241+Misc!$B$6*$P$1^2</f>
        <v>5236.7407110802715</v>
      </c>
    </row>
    <row r="244" spans="1:14" x14ac:dyDescent="0.25">
      <c r="A244">
        <f t="shared" si="29"/>
        <v>60.25</v>
      </c>
      <c r="B244">
        <f>MIN((-J243+SQRT(J243^2-4*I243*K243))/2/I243,2*$P$1*VLOOKUP(E243,Gearing!$B$3:$D$7,3,TRUE)+B242)</f>
        <v>5267.0099190974533</v>
      </c>
      <c r="C244">
        <f t="shared" si="33"/>
        <v>121.59266758945705</v>
      </c>
      <c r="D244">
        <f t="shared" si="34"/>
        <v>0.44695185810269322</v>
      </c>
      <c r="E244">
        <f>MIN(VLOOKUP(C243+0.01,Gearing!$A$2:$F$7,2,TRUE)+1,5)</f>
        <v>5</v>
      </c>
      <c r="F244">
        <f>Misc!$B$4*Misc!$B$5/Misc!$B$2*VLOOKUP(E244,Gearing!$B$2:$F$7,5,FALSE)</f>
        <v>3601.903197661552</v>
      </c>
      <c r="G244">
        <f t="shared" si="27"/>
        <v>3.2727682329554484</v>
      </c>
      <c r="H244">
        <f t="shared" si="28"/>
        <v>271.99505097856354</v>
      </c>
      <c r="I244">
        <f t="shared" si="30"/>
        <v>0.19223050000000003</v>
      </c>
      <c r="J244">
        <f t="shared" si="31"/>
        <v>4786.7216392762039</v>
      </c>
      <c r="K244">
        <f t="shared" si="32"/>
        <v>-30751787.861209519</v>
      </c>
      <c r="L244">
        <f t="shared" si="35"/>
        <v>5267.0099190974533</v>
      </c>
      <c r="M244">
        <f>2*$P$1*VLOOKUP(E243,Gearing!$B$3:$D$7,3)+B242</f>
        <v>5269.078766898142</v>
      </c>
      <c r="N244">
        <f>2*B243-B242+Misc!$B$6*$P$1^2</f>
        <v>5267.1251044931678</v>
      </c>
    </row>
    <row r="245" spans="1:14" x14ac:dyDescent="0.25">
      <c r="A245">
        <f t="shared" si="29"/>
        <v>60.5</v>
      </c>
      <c r="B245">
        <f>MIN((-J244+SQRT(J244^2-4*I244*K244))/2/I244,2*$P$1*VLOOKUP(E244,Gearing!$B$3:$D$7,3,TRUE)+B243)</f>
        <v>5297.4220532403833</v>
      </c>
      <c r="C245">
        <f t="shared" si="33"/>
        <v>121.70402261514937</v>
      </c>
      <c r="D245">
        <f t="shared" si="34"/>
        <v>0.44388834743585903</v>
      </c>
      <c r="E245">
        <f>MIN(VLOOKUP(C244+0.01,Gearing!$A$2:$F$7,2,TRUE)+1,5)</f>
        <v>5</v>
      </c>
      <c r="F245">
        <f>Misc!$B$4*Misc!$B$5/Misc!$B$2*VLOOKUP(E245,Gearing!$B$2:$F$7,5,FALSE)</f>
        <v>3601.903197661552</v>
      </c>
      <c r="G245">
        <f t="shared" si="27"/>
        <v>3.2916654570063226</v>
      </c>
      <c r="H245">
        <f t="shared" si="28"/>
        <v>272.24414507683736</v>
      </c>
      <c r="I245">
        <f t="shared" si="30"/>
        <v>0.19223050000000003</v>
      </c>
      <c r="J245">
        <f t="shared" si="31"/>
        <v>4775.0400994938736</v>
      </c>
      <c r="K245">
        <f t="shared" si="32"/>
        <v>-30897431.009135764</v>
      </c>
      <c r="L245">
        <f t="shared" si="35"/>
        <v>5297.4220532403833</v>
      </c>
      <c r="M245">
        <f>2*$P$1*VLOOKUP(E244,Gearing!$B$3:$D$7,3)+B243</f>
        <v>5299.4348394456547</v>
      </c>
      <c r="N245">
        <f>2*B244-B243+Misc!$B$6*$P$1^2</f>
        <v>5297.5374312492522</v>
      </c>
    </row>
    <row r="246" spans="1:14" x14ac:dyDescent="0.25">
      <c r="A246">
        <f t="shared" si="29"/>
        <v>60.75</v>
      </c>
      <c r="B246">
        <f>MIN((-J245+SQRT(J245^2-4*I245*K245))/2/I245,2*$P$1*VLOOKUP(E245,Gearing!$B$3:$D$7,3,TRUE)+B244)</f>
        <v>5327.861930405028</v>
      </c>
      <c r="C246">
        <f t="shared" si="33"/>
        <v>121.81461404217953</v>
      </c>
      <c r="D246">
        <f t="shared" si="34"/>
        <v>0.4408430688054068</v>
      </c>
      <c r="E246">
        <f>MIN(VLOOKUP(C245+0.01,Gearing!$A$2:$F$7,2,TRUE)+1,5)</f>
        <v>5</v>
      </c>
      <c r="F246">
        <f>Misc!$B$4*Misc!$B$5/Misc!$B$2*VLOOKUP(E246,Gearing!$B$2:$F$7,5,FALSE)</f>
        <v>3601.903197661552</v>
      </c>
      <c r="G246">
        <f t="shared" si="27"/>
        <v>3.3105799197716759</v>
      </c>
      <c r="H246">
        <f t="shared" si="28"/>
        <v>272.49153105355123</v>
      </c>
      <c r="I246">
        <f t="shared" si="30"/>
        <v>0.19223050000000003</v>
      </c>
      <c r="J246">
        <f t="shared" si="31"/>
        <v>4763.3478199891488</v>
      </c>
      <c r="K246">
        <f t="shared" si="32"/>
        <v>-31042849.6806884</v>
      </c>
      <c r="L246">
        <f t="shared" si="35"/>
        <v>5327.861930405028</v>
      </c>
      <c r="M246">
        <f>2*$P$1*VLOOKUP(E245,Gearing!$B$3:$D$7,3)+B244</f>
        <v>5329.8190390974532</v>
      </c>
      <c r="N246">
        <f>2*B245-B244+Misc!$B$6*$P$1^2</f>
        <v>5327.9774998833136</v>
      </c>
    </row>
    <row r="247" spans="1:14" x14ac:dyDescent="0.25">
      <c r="A247">
        <f t="shared" si="29"/>
        <v>61</v>
      </c>
      <c r="B247">
        <f>MIN((-J246+SQRT(J246^2-4*I246*K246))/2/I246,2*$P$1*VLOOKUP(E246,Gearing!$B$3:$D$7,3,TRUE)+B245)</f>
        <v>5358.3293602614731</v>
      </c>
      <c r="C247">
        <f t="shared" si="33"/>
        <v>121.92444642002556</v>
      </c>
      <c r="D247">
        <f t="shared" si="34"/>
        <v>0.43781595396285411</v>
      </c>
      <c r="E247">
        <f>MIN(VLOOKUP(C246+0.01,Gearing!$A$2:$F$7,2,TRUE)+1,5)</f>
        <v>5</v>
      </c>
      <c r="F247">
        <f>Misc!$B$4*Misc!$B$5/Misc!$B$2*VLOOKUP(E247,Gearing!$B$2:$F$7,5,FALSE)</f>
        <v>3601.903197661552</v>
      </c>
      <c r="G247">
        <f t="shared" si="27"/>
        <v>3.3295115029859828</v>
      </c>
      <c r="H247">
        <f t="shared" si="28"/>
        <v>272.73721908559764</v>
      </c>
      <c r="I247">
        <f t="shared" si="30"/>
        <v>0.19223050000000003</v>
      </c>
      <c r="J247">
        <f t="shared" si="31"/>
        <v>4751.6448743745523</v>
      </c>
      <c r="K247">
        <f t="shared" si="32"/>
        <v>-31188042.001716346</v>
      </c>
      <c r="L247">
        <f t="shared" si="35"/>
        <v>5358.3293602614731</v>
      </c>
      <c r="M247">
        <f>2*$P$1*VLOOKUP(E246,Gearing!$B$3:$D$7,3)+B245</f>
        <v>5360.2311732403832</v>
      </c>
      <c r="N247">
        <f>2*B246-B245+Misc!$B$6*$P$1^2</f>
        <v>5358.4451200696731</v>
      </c>
    </row>
    <row r="248" spans="1:14" x14ac:dyDescent="0.25">
      <c r="A248">
        <f t="shared" si="29"/>
        <v>61.25</v>
      </c>
      <c r="B248">
        <f>MIN((-J247+SQRT(J247^2-4*I247*K247))/2/I247,2*$P$1*VLOOKUP(E247,Gearing!$B$3:$D$7,3,TRUE)+B246)</f>
        <v>5388.8241536150408</v>
      </c>
      <c r="C248">
        <f t="shared" si="33"/>
        <v>122.03352428107792</v>
      </c>
      <c r="D248">
        <f t="shared" si="34"/>
        <v>0.43480693445599172</v>
      </c>
      <c r="E248">
        <f>MIN(VLOOKUP(C247+0.01,Gearing!$A$2:$F$7,2,TRUE)+1,5)</f>
        <v>5</v>
      </c>
      <c r="F248">
        <f>Misc!$B$4*Misc!$B$5/Misc!$B$2*VLOOKUP(E248,Gearing!$B$2:$F$7,5,FALSE)</f>
        <v>3601.903197661552</v>
      </c>
      <c r="G248">
        <f t="shared" si="27"/>
        <v>3.3484600890891199</v>
      </c>
      <c r="H248">
        <f t="shared" si="28"/>
        <v>272.9812193116453</v>
      </c>
      <c r="I248">
        <f t="shared" si="30"/>
        <v>0.19223050000000003</v>
      </c>
      <c r="J248">
        <f t="shared" si="31"/>
        <v>4739.9313358245136</v>
      </c>
      <c r="K248">
        <f t="shared" si="32"/>
        <v>-31333006.111482881</v>
      </c>
      <c r="L248">
        <f t="shared" si="35"/>
        <v>5388.8241536150408</v>
      </c>
      <c r="M248">
        <f>2*$P$1*VLOOKUP(E247,Gearing!$B$3:$D$7,3)+B246</f>
        <v>5390.6710504050279</v>
      </c>
      <c r="N248">
        <f>2*B247-B246+Misc!$B$6*$P$1^2</f>
        <v>5388.9401026179185</v>
      </c>
    </row>
    <row r="249" spans="1:14" x14ac:dyDescent="0.25">
      <c r="A249">
        <f t="shared" si="29"/>
        <v>61.5</v>
      </c>
      <c r="B249">
        <f>MIN((-J248+SQRT(J248^2-4*I248*K248))/2/I248,2*$P$1*VLOOKUP(E248,Gearing!$B$3:$D$7,3,TRUE)+B247)</f>
        <v>5419.346122402012</v>
      </c>
      <c r="C249">
        <f t="shared" si="33"/>
        <v>122.14185214056488</v>
      </c>
      <c r="D249">
        <f t="shared" si="34"/>
        <v>0.43181594143970869</v>
      </c>
      <c r="E249">
        <f>MIN(VLOOKUP(C248+0.01,Gearing!$A$2:$F$7,2,TRUE)+1,5)</f>
        <v>5</v>
      </c>
      <c r="F249">
        <f>Misc!$B$4*Misc!$B$5/Misc!$B$2*VLOOKUP(E249,Gearing!$B$2:$F$7,5,FALSE)</f>
        <v>3601.903197661552</v>
      </c>
      <c r="G249">
        <f t="shared" si="27"/>
        <v>3.367425561223711</v>
      </c>
      <c r="H249">
        <f t="shared" si="28"/>
        <v>273.22354183197228</v>
      </c>
      <c r="I249">
        <f t="shared" si="30"/>
        <v>0.19223050000000003</v>
      </c>
      <c r="J249">
        <f t="shared" si="31"/>
        <v>4728.2072770770073</v>
      </c>
      <c r="K249">
        <f t="shared" si="32"/>
        <v>-31477740.162598856</v>
      </c>
      <c r="L249">
        <f t="shared" si="35"/>
        <v>5419.346122402012</v>
      </c>
      <c r="M249">
        <f>2*$P$1*VLOOKUP(E248,Gearing!$B$3:$D$7,3)+B247</f>
        <v>5421.138480261473</v>
      </c>
      <c r="N249">
        <f>2*B248-B247+Misc!$B$6*$P$1^2</f>
        <v>5419.4622594686089</v>
      </c>
    </row>
    <row r="250" spans="1:14" x14ac:dyDescent="0.25">
      <c r="A250">
        <f t="shared" si="29"/>
        <v>61.75</v>
      </c>
      <c r="B250">
        <f>MIN((-J249+SQRT(J249^2-4*I249*K249))/2/I249,2*$P$1*VLOOKUP(E249,Gearing!$B$3:$D$7,3,TRUE)+B248)</f>
        <v>5449.8950796853233</v>
      </c>
      <c r="C250">
        <f t="shared" si="33"/>
        <v>122.24943449644525</v>
      </c>
      <c r="D250">
        <f t="shared" si="34"/>
        <v>0.42884290560323279</v>
      </c>
      <c r="E250">
        <f>MIN(VLOOKUP(C249+0.01,Gearing!$A$2:$F$7,2,TRUE)+1,5)</f>
        <v>5</v>
      </c>
      <c r="F250">
        <f>Misc!$B$4*Misc!$B$5/Misc!$B$2*VLOOKUP(E250,Gearing!$B$2:$F$7,5,FALSE)</f>
        <v>3601.903197661552</v>
      </c>
      <c r="G250">
        <f t="shared" si="27"/>
        <v>3.3864078032324496</v>
      </c>
      <c r="H250">
        <f t="shared" si="28"/>
        <v>273.46419670822576</v>
      </c>
      <c r="I250">
        <f t="shared" si="30"/>
        <v>0.19223050000000003</v>
      </c>
      <c r="J250">
        <f t="shared" si="31"/>
        <v>4716.4727704351999</v>
      </c>
      <c r="K250">
        <f t="shared" si="32"/>
        <v>-31622242.320955623</v>
      </c>
      <c r="L250">
        <f t="shared" si="35"/>
        <v>5449.8950796853233</v>
      </c>
      <c r="M250">
        <f>2*$P$1*VLOOKUP(E249,Gearing!$B$3:$D$7,3)+B248</f>
        <v>5451.6332736150407</v>
      </c>
      <c r="N250">
        <f>2*B249-B248+Misc!$B$6*$P$1^2</f>
        <v>5450.0114036889836</v>
      </c>
    </row>
    <row r="251" spans="1:14" x14ac:dyDescent="0.25">
      <c r="A251">
        <f t="shared" si="29"/>
        <v>62</v>
      </c>
      <c r="B251">
        <f>MIN((-J250+SQRT(J250^2-4*I250*K250))/2/I250,2*$P$1*VLOOKUP(E250,Gearing!$B$3:$D$7,3,TRUE)+B249)</f>
        <v>5480.4708396502347</v>
      </c>
      <c r="C251">
        <f t="shared" si="33"/>
        <v>122.35627582932648</v>
      </c>
      <c r="D251">
        <f t="shared" si="34"/>
        <v>0.42588775744661689</v>
      </c>
      <c r="E251">
        <f>MIN(VLOOKUP(C250+0.01,Gearing!$A$2:$F$7,2,TRUE)+1,5)</f>
        <v>5</v>
      </c>
      <c r="F251">
        <f>Misc!$B$4*Misc!$B$5/Misc!$B$2*VLOOKUP(E251,Gearing!$B$2:$F$7,5,FALSE)</f>
        <v>3601.903197661552</v>
      </c>
      <c r="G251">
        <f t="shared" si="27"/>
        <v>3.4054066996554089</v>
      </c>
      <c r="H251">
        <f t="shared" si="28"/>
        <v>273.70319396323924</v>
      </c>
      <c r="I251">
        <f t="shared" si="30"/>
        <v>0.19223050000000003</v>
      </c>
      <c r="J251">
        <f t="shared" si="31"/>
        <v>4704.7278877691006</v>
      </c>
      <c r="K251">
        <f t="shared" si="32"/>
        <v>-31766510.765657883</v>
      </c>
      <c r="L251">
        <f t="shared" si="35"/>
        <v>5480.4708396502347</v>
      </c>
      <c r="M251">
        <f>2*$P$1*VLOOKUP(E250,Gearing!$B$3:$D$7,3)+B249</f>
        <v>5482.1552424020119</v>
      </c>
      <c r="N251">
        <f>2*B250-B249+Misc!$B$6*$P$1^2</f>
        <v>5480.5873494686348</v>
      </c>
    </row>
    <row r="252" spans="1:14" x14ac:dyDescent="0.25">
      <c r="A252">
        <f t="shared" si="29"/>
        <v>62.25</v>
      </c>
      <c r="B252">
        <f>MIN((-J251+SQRT(J251^2-4*I251*K251))/2/I251,2*$P$1*VLOOKUP(E251,Gearing!$B$3:$D$7,3,TRUE)+B250)</f>
        <v>5511.0732175999865</v>
      </c>
      <c r="C252">
        <f t="shared" si="33"/>
        <v>122.4623806023792</v>
      </c>
      <c r="D252">
        <f t="shared" si="34"/>
        <v>0.42295042697514873</v>
      </c>
      <c r="E252">
        <f>MIN(VLOOKUP(C251+0.01,Gearing!$A$2:$F$7,2,TRUE)+1,5)</f>
        <v>5</v>
      </c>
      <c r="F252">
        <f>Misc!$B$4*Misc!$B$5/Misc!$B$2*VLOOKUP(E252,Gearing!$B$2:$F$7,5,FALSE)</f>
        <v>3601.903197661552</v>
      </c>
      <c r="G252">
        <f t="shared" si="27"/>
        <v>3.4244221357273439</v>
      </c>
      <c r="H252">
        <f t="shared" si="28"/>
        <v>273.94054358084111</v>
      </c>
      <c r="I252">
        <f t="shared" si="30"/>
        <v>0.19223050000000003</v>
      </c>
      <c r="J252">
        <f t="shared" si="31"/>
        <v>4692.9727005172308</v>
      </c>
      <c r="K252">
        <f t="shared" si="32"/>
        <v>-31910543.688956488</v>
      </c>
      <c r="L252">
        <f t="shared" si="35"/>
        <v>5511.0732175999865</v>
      </c>
      <c r="M252">
        <f>2*$P$1*VLOOKUP(E251,Gearing!$B$3:$D$7,3)+B250</f>
        <v>5512.7041996853231</v>
      </c>
      <c r="N252">
        <f>2*B251-B250+Misc!$B$6*$P$1^2</f>
        <v>5511.1899121151464</v>
      </c>
    </row>
    <row r="253" spans="1:14" x14ac:dyDescent="0.25">
      <c r="A253">
        <f t="shared" si="29"/>
        <v>62.5</v>
      </c>
      <c r="B253">
        <f>MIN((-J252+SQRT(J252^2-4*I252*K252))/2/I252,2*$P$1*VLOOKUP(E252,Gearing!$B$3:$D$7,3,TRUE)+B251)</f>
        <v>5541.7020299514243</v>
      </c>
      <c r="C253">
        <f t="shared" si="33"/>
        <v>122.56775326126444</v>
      </c>
      <c r="D253">
        <f t="shared" si="34"/>
        <v>0.42003084410680458</v>
      </c>
      <c r="E253">
        <f>MIN(VLOOKUP(C252+0.01,Gearing!$A$2:$F$7,2,TRUE)+1,5)</f>
        <v>5</v>
      </c>
      <c r="F253">
        <f>Misc!$B$4*Misc!$B$5/Misc!$B$2*VLOOKUP(E253,Gearing!$B$2:$F$7,5,FALSE)</f>
        <v>3601.903197661552</v>
      </c>
      <c r="G253">
        <f t="shared" si="27"/>
        <v>3.4434539973749705</v>
      </c>
      <c r="H253">
        <f t="shared" si="28"/>
        <v>274.17625550569176</v>
      </c>
      <c r="I253">
        <f t="shared" si="30"/>
        <v>0.19223050000000003</v>
      </c>
      <c r="J253">
        <f t="shared" si="31"/>
        <v>4681.2072796882912</v>
      </c>
      <c r="K253">
        <f t="shared" si="32"/>
        <v>-32054339.296181042</v>
      </c>
      <c r="L253">
        <f t="shared" si="35"/>
        <v>5541.7020299514243</v>
      </c>
      <c r="M253">
        <f>2*$P$1*VLOOKUP(E252,Gearing!$B$3:$D$7,3)+B251</f>
        <v>5543.2799596502346</v>
      </c>
      <c r="N253">
        <f>2*B252-B251+Misc!$B$6*$P$1^2</f>
        <v>5541.8189080497386</v>
      </c>
    </row>
    <row r="254" spans="1:14" x14ac:dyDescent="0.25">
      <c r="A254">
        <f t="shared" si="29"/>
        <v>62.75</v>
      </c>
      <c r="B254">
        <f>MIN((-J253+SQRT(J253^2-4*I253*K253))/2/I253,2*$P$1*VLOOKUP(E253,Gearing!$B$3:$D$7,3,TRUE)+B252)</f>
        <v>5572.3570942306187</v>
      </c>
      <c r="C254">
        <f t="shared" si="33"/>
        <v>122.67239823405725</v>
      </c>
      <c r="D254">
        <f t="shared" si="34"/>
        <v>0.41712893823569175</v>
      </c>
      <c r="E254">
        <f>MIN(VLOOKUP(C253+0.01,Gearing!$A$2:$F$7,2,TRUE)+1,5)</f>
        <v>5</v>
      </c>
      <c r="F254">
        <f>Misc!$B$4*Misc!$B$5/Misc!$B$2*VLOOKUP(E254,Gearing!$B$2:$F$7,5,FALSE)</f>
        <v>3601.903197661552</v>
      </c>
      <c r="G254">
        <f t="shared" si="27"/>
        <v>3.4625021712142456</v>
      </c>
      <c r="H254">
        <f t="shared" si="28"/>
        <v>274.41033964311305</v>
      </c>
      <c r="I254">
        <f t="shared" si="30"/>
        <v>0.19223050000000003</v>
      </c>
      <c r="J254">
        <f t="shared" si="31"/>
        <v>4669.4316958628451</v>
      </c>
      <c r="K254">
        <f t="shared" si="32"/>
        <v>-32197895.805672627</v>
      </c>
      <c r="L254">
        <f t="shared" si="35"/>
        <v>5572.3570942306187</v>
      </c>
      <c r="M254">
        <f>2*$P$1*VLOOKUP(E253,Gearing!$B$3:$D$7,3)+B252</f>
        <v>5573.8823375999864</v>
      </c>
      <c r="N254">
        <f>2*B253-B252+Misc!$B$6*$P$1^2</f>
        <v>5572.4741548028624</v>
      </c>
    </row>
    <row r="255" spans="1:14" x14ac:dyDescent="0.25">
      <c r="A255">
        <f t="shared" si="29"/>
        <v>63</v>
      </c>
      <c r="B255">
        <f>MIN((-J254+SQRT(J254^2-4*I254*K254))/2/I254,2*$P$1*VLOOKUP(E254,Gearing!$B$3:$D$7,3,TRUE)+B253)</f>
        <v>5603.0382290684529</v>
      </c>
      <c r="C255">
        <f t="shared" si="33"/>
        <v>122.77631993116665</v>
      </c>
      <c r="D255">
        <f t="shared" si="34"/>
        <v>0.41424463863950223</v>
      </c>
      <c r="E255">
        <f>MIN(VLOOKUP(C254+0.01,Gearing!$A$2:$F$7,2,TRUE)+1,5)</f>
        <v>5</v>
      </c>
      <c r="F255">
        <f>Misc!$B$4*Misc!$B$5/Misc!$B$2*VLOOKUP(E255,Gearing!$B$2:$F$7,5,FALSE)</f>
        <v>3601.903197661552</v>
      </c>
      <c r="G255">
        <f t="shared" si="27"/>
        <v>3.4815665445476252</v>
      </c>
      <c r="H255">
        <f t="shared" si="28"/>
        <v>274.64280585890896</v>
      </c>
      <c r="I255">
        <f t="shared" si="30"/>
        <v>0.19223050000000003</v>
      </c>
      <c r="J255">
        <f t="shared" si="31"/>
        <v>4657.6460191950018</v>
      </c>
      <c r="K255">
        <f t="shared" si="32"/>
        <v>-32341211.448716197</v>
      </c>
      <c r="L255">
        <f t="shared" si="35"/>
        <v>5603.0382290684529</v>
      </c>
      <c r="M255">
        <f>2*$P$1*VLOOKUP(E254,Gearing!$B$3:$D$7,3)+B253</f>
        <v>5604.5111499514242</v>
      </c>
      <c r="N255">
        <f>2*B254-B253+Misc!$B$6*$P$1^2</f>
        <v>5603.1554710098135</v>
      </c>
    </row>
    <row r="256" spans="1:14" x14ac:dyDescent="0.25">
      <c r="A256">
        <f t="shared" si="29"/>
        <v>63.25</v>
      </c>
      <c r="B256">
        <f>MIN((-J255+SQRT(J255^2-4*I255*K255))/2/I255,2*$P$1*VLOOKUP(E255,Gearing!$B$3:$D$7,3,TRUE)+B254)</f>
        <v>5633.745254196202</v>
      </c>
      <c r="C256">
        <f t="shared" si="33"/>
        <v>122.87952274526651</v>
      </c>
      <c r="D256">
        <f t="shared" si="34"/>
        <v>0.41137787415937055</v>
      </c>
      <c r="E256">
        <f>MIN(VLOOKUP(C255+0.01,Gearing!$A$2:$F$7,2,TRUE)+1,5)</f>
        <v>5</v>
      </c>
      <c r="F256">
        <f>Misc!$B$4*Misc!$B$5/Misc!$B$2*VLOOKUP(E256,Gearing!$B$2:$F$7,5,FALSE)</f>
        <v>3601.903197661552</v>
      </c>
      <c r="G256">
        <f t="shared" si="27"/>
        <v>3.5006470053613166</v>
      </c>
      <c r="H256">
        <f t="shared" si="28"/>
        <v>274.87366397921107</v>
      </c>
      <c r="I256">
        <f t="shared" si="30"/>
        <v>0.19223050000000003</v>
      </c>
      <c r="J256">
        <f t="shared" si="31"/>
        <v>4645.8503194141131</v>
      </c>
      <c r="K256">
        <f t="shared" si="32"/>
        <v>-32484284.46947312</v>
      </c>
      <c r="L256">
        <f t="shared" si="35"/>
        <v>5633.745254196202</v>
      </c>
      <c r="M256">
        <f>2*$P$1*VLOOKUP(E255,Gearing!$B$3:$D$7,3)+B254</f>
        <v>5635.1662142306186</v>
      </c>
      <c r="N256">
        <f>2*B255-B254+Misc!$B$6*$P$1^2</f>
        <v>5633.8626764062874</v>
      </c>
    </row>
    <row r="257" spans="1:14" x14ac:dyDescent="0.25">
      <c r="A257">
        <f t="shared" si="29"/>
        <v>63.5</v>
      </c>
      <c r="B257">
        <f>MIN((-J256+SQRT(J256^2-4*I256*K256))/2/I256,2*$P$1*VLOOKUP(E256,Gearing!$B$3:$D$7,3,TRUE)+B255)</f>
        <v>5664.4779904410861</v>
      </c>
      <c r="C257">
        <f t="shared" si="33"/>
        <v>122.98201105122644</v>
      </c>
      <c r="D257">
        <f t="shared" si="34"/>
        <v>0.40852857352001593</v>
      </c>
      <c r="E257">
        <f>MIN(VLOOKUP(C256+0.01,Gearing!$A$2:$F$7,2,TRUE)+1,5)</f>
        <v>5</v>
      </c>
      <c r="F257">
        <f>Misc!$B$4*Misc!$B$5/Misc!$B$2*VLOOKUP(E257,Gearing!$B$2:$F$7,5,FALSE)</f>
        <v>3601.903197661552</v>
      </c>
      <c r="G257">
        <f t="shared" si="27"/>
        <v>3.5197434423225151</v>
      </c>
      <c r="H257">
        <f t="shared" si="28"/>
        <v>275.10292379032398</v>
      </c>
      <c r="I257">
        <f t="shared" si="30"/>
        <v>0.19223050000000003</v>
      </c>
      <c r="J257">
        <f t="shared" si="31"/>
        <v>4634.0446658264736</v>
      </c>
      <c r="K257">
        <f t="shared" si="32"/>
        <v>-32627113.124913484</v>
      </c>
      <c r="L257">
        <f t="shared" si="35"/>
        <v>5664.4779904410861</v>
      </c>
      <c r="M257">
        <f>2*$P$1*VLOOKUP(E256,Gearing!$B$3:$D$7,3)+B255</f>
        <v>5665.8473490684528</v>
      </c>
      <c r="N257">
        <f>2*B256-B255+Misc!$B$6*$P$1^2</f>
        <v>5664.5955918239515</v>
      </c>
    </row>
    <row r="258" spans="1:14" x14ac:dyDescent="0.25">
      <c r="A258">
        <f t="shared" si="29"/>
        <v>63.75</v>
      </c>
      <c r="B258">
        <f>MIN((-J257+SQRT(J257^2-4*I257*K257))/2/I257,2*$P$1*VLOOKUP(E257,Gearing!$B$3:$D$7,3,TRUE)+B256)</f>
        <v>5695.2362597218153</v>
      </c>
      <c r="C258">
        <f t="shared" si="33"/>
        <v>123.08378920605355</v>
      </c>
      <c r="D258">
        <f t="shared" si="34"/>
        <v>0.4056966650969116</v>
      </c>
      <c r="E258">
        <f>MIN(VLOOKUP(C257+0.01,Gearing!$A$2:$F$7,2,TRUE)+1,5)</f>
        <v>5</v>
      </c>
      <c r="F258">
        <f>Misc!$B$4*Misc!$B$5/Misc!$B$2*VLOOKUP(E258,Gearing!$B$2:$F$7,5,FALSE)</f>
        <v>3601.903197661552</v>
      </c>
      <c r="G258">
        <f t="shared" si="27"/>
        <v>3.5388557447766393</v>
      </c>
      <c r="H258">
        <f t="shared" si="28"/>
        <v>275.33059503859511</v>
      </c>
      <c r="I258">
        <f t="shared" si="30"/>
        <v>0.19223050000000003</v>
      </c>
      <c r="J258">
        <f t="shared" si="31"/>
        <v>4622.2291273170295</v>
      </c>
      <c r="K258">
        <f t="shared" si="32"/>
        <v>-32769695.684748534</v>
      </c>
      <c r="L258">
        <f t="shared" si="35"/>
        <v>5695.2362597218153</v>
      </c>
      <c r="M258">
        <f>2*$P$1*VLOOKUP(E257,Gearing!$B$3:$D$7,3)+B256</f>
        <v>5696.5543741962019</v>
      </c>
      <c r="N258">
        <f>2*B257-B256+Misc!$B$6*$P$1^2</f>
        <v>5695.3540391859706</v>
      </c>
    </row>
    <row r="259" spans="1:14" x14ac:dyDescent="0.25">
      <c r="A259">
        <f t="shared" si="29"/>
        <v>64</v>
      </c>
      <c r="B259">
        <f>MIN((-J258+SQRT(J258^2-4*I258*K258))/2/I258,2*$P$1*VLOOKUP(E258,Gearing!$B$3:$D$7,3,TRUE)+B257)</f>
        <v>5726.0198850441129</v>
      </c>
      <c r="C259">
        <f t="shared" si="33"/>
        <v>123.18486154882703</v>
      </c>
      <c r="D259">
        <f t="shared" si="34"/>
        <v>0.40288207709090784</v>
      </c>
      <c r="E259">
        <f>MIN(VLOOKUP(C258+0.01,Gearing!$A$2:$F$7,2,TRUE)+1,5)</f>
        <v>5</v>
      </c>
      <c r="F259">
        <f>Misc!$B$4*Misc!$B$5/Misc!$B$2*VLOOKUP(E259,Gearing!$B$2:$F$7,5,FALSE)</f>
        <v>3601.903197661552</v>
      </c>
      <c r="G259">
        <f t="shared" ref="G259:G322" si="36">CONVERT(B259,$B$1,$G$1)</f>
        <v>3.5579838027445425</v>
      </c>
      <c r="H259">
        <f t="shared" ref="H259:H322" si="37">CONVERT(C259,$C$1,$H$1)</f>
        <v>275.55668743026803</v>
      </c>
      <c r="I259">
        <f t="shared" si="30"/>
        <v>0.19223050000000003</v>
      </c>
      <c r="J259">
        <f t="shared" si="31"/>
        <v>4610.403772351091</v>
      </c>
      <c r="K259">
        <f t="shared" si="32"/>
        <v>-32912030.431362923</v>
      </c>
      <c r="L259">
        <f t="shared" si="35"/>
        <v>5726.0198850441129</v>
      </c>
      <c r="M259">
        <f>2*$P$1*VLOOKUP(E258,Gearing!$B$3:$D$7,3)+B257</f>
        <v>5727.287110441086</v>
      </c>
      <c r="N259">
        <f>2*B258-B257+Misc!$B$6*$P$1^2</f>
        <v>5726.1378415025447</v>
      </c>
    </row>
    <row r="260" spans="1:14" x14ac:dyDescent="0.25">
      <c r="A260">
        <f t="shared" ref="A260:A323" si="38">A259+$P$1</f>
        <v>64.25</v>
      </c>
      <c r="B260">
        <f>MIN((-J259+SQRT(J259^2-4*I259*K259))/2/I259,2*$P$1*VLOOKUP(E259,Gearing!$B$3:$D$7,3,TRUE)+B258)</f>
        <v>5756.8286904962288</v>
      </c>
      <c r="C260">
        <f t="shared" si="33"/>
        <v>123.28523240063078</v>
      </c>
      <c r="D260">
        <f t="shared" si="34"/>
        <v>0.40008473733905703</v>
      </c>
      <c r="E260">
        <f>MIN(VLOOKUP(C259+0.01,Gearing!$A$2:$F$7,2,TRUE)+1,5)</f>
        <v>5</v>
      </c>
      <c r="F260">
        <f>Misc!$B$4*Misc!$B$5/Misc!$B$2*VLOOKUP(E260,Gearing!$B$2:$F$7,5,FALSE)</f>
        <v>3601.903197661552</v>
      </c>
      <c r="G260">
        <f t="shared" si="36"/>
        <v>3.5771275069197319</v>
      </c>
      <c r="H260">
        <f t="shared" si="37"/>
        <v>275.78121063133227</v>
      </c>
      <c r="I260">
        <f t="shared" ref="I260:I323" si="39">$P$3</f>
        <v>0.19223050000000003</v>
      </c>
      <c r="J260">
        <f t="shared" ref="J260:J323" si="40">(4*$P$2-2*$P$3*B259)</f>
        <v>4598.5686689760551</v>
      </c>
      <c r="K260">
        <f t="shared" ref="K260:K323" si="41">4*$P$2*(B259-2*B260)+$P$3*B259*B259-4*F260*$P$1*$P$1</f>
        <v>-33054115.659747038</v>
      </c>
      <c r="L260">
        <f t="shared" si="35"/>
        <v>5756.8286904962288</v>
      </c>
      <c r="M260">
        <f>2*$P$1*VLOOKUP(E259,Gearing!$B$3:$D$7,3)+B258</f>
        <v>5758.0453797218152</v>
      </c>
      <c r="N260">
        <f>2*B259-B258+Misc!$B$6*$P$1^2</f>
        <v>5756.9468228664109</v>
      </c>
    </row>
    <row r="261" spans="1:14" x14ac:dyDescent="0.25">
      <c r="A261">
        <f t="shared" si="38"/>
        <v>64.5</v>
      </c>
      <c r="B261">
        <f>MIN((-J260+SQRT(J260^2-4*I260*K260))/2/I260,2*$P$1*VLOOKUP(E260,Gearing!$B$3:$D$7,3,TRUE)+B259)</f>
        <v>5787.6625012444283</v>
      </c>
      <c r="C261">
        <f t="shared" ref="C261:C324" si="42">(B262-B260)/2/$P$1</f>
        <v>123.38490606449705</v>
      </c>
      <c r="D261">
        <f t="shared" ref="D261:D324" si="43">(B262-2*B261+B260)/$P$1^2</f>
        <v>0.39730457359110005</v>
      </c>
      <c r="E261">
        <f>MIN(VLOOKUP(C260+0.01,Gearing!$A$2:$F$7,2,TRUE)+1,5)</f>
        <v>5</v>
      </c>
      <c r="F261">
        <f>Misc!$B$4*Misc!$B$5/Misc!$B$2*VLOOKUP(E261,Gearing!$B$2:$F$7,5,FALSE)</f>
        <v>3601.903197661552</v>
      </c>
      <c r="G261">
        <f t="shared" si="36"/>
        <v>3.5962867486655608</v>
      </c>
      <c r="H261">
        <f t="shared" si="37"/>
        <v>276.00417426739676</v>
      </c>
      <c r="I261">
        <f t="shared" si="39"/>
        <v>0.19223050000000003</v>
      </c>
      <c r="J261">
        <f t="shared" si="40"/>
        <v>4586.7238848231291</v>
      </c>
      <c r="K261">
        <f t="shared" si="41"/>
        <v>-33195949.677429166</v>
      </c>
      <c r="L261">
        <f t="shared" si="35"/>
        <v>5787.6625012444283</v>
      </c>
      <c r="M261">
        <f>2*$P$1*VLOOKUP(E260,Gearing!$B$3:$D$7,3)+B259</f>
        <v>5788.8290050441128</v>
      </c>
      <c r="N261">
        <f>2*B260-B259+Misc!$B$6*$P$1^2</f>
        <v>5787.7808084483449</v>
      </c>
    </row>
    <row r="262" spans="1:14" x14ac:dyDescent="0.25">
      <c r="A262">
        <f t="shared" si="38"/>
        <v>64.75</v>
      </c>
      <c r="B262">
        <f>MIN((-J261+SQRT(J261^2-4*I261*K261))/2/I261,2*$P$1*VLOOKUP(E261,Gearing!$B$3:$D$7,3,TRUE)+B260)</f>
        <v>5818.5211435284773</v>
      </c>
      <c r="C262">
        <f t="shared" si="42"/>
        <v>123.48388682536643</v>
      </c>
      <c r="D262">
        <f t="shared" si="43"/>
        <v>0.39454151336394716</v>
      </c>
      <c r="E262">
        <f>MIN(VLOOKUP(C261+0.01,Gearing!$A$2:$F$7,2,TRUE)+1,5)</f>
        <v>5</v>
      </c>
      <c r="F262">
        <f>Misc!$B$4*Misc!$B$5/Misc!$B$2*VLOOKUP(E262,Gearing!$B$2:$F$7,5,FALSE)</f>
        <v>3601.903197661552</v>
      </c>
      <c r="G262">
        <f t="shared" si="36"/>
        <v>3.615461420012426</v>
      </c>
      <c r="H262">
        <f t="shared" si="37"/>
        <v>276.22558792360064</v>
      </c>
      <c r="I262">
        <f t="shared" si="39"/>
        <v>0.19223050000000003</v>
      </c>
      <c r="J262">
        <f t="shared" si="40"/>
        <v>4574.8694871090656</v>
      </c>
      <c r="K262">
        <f t="shared" si="41"/>
        <v>-33337530.804407775</v>
      </c>
      <c r="L262">
        <f t="shared" ref="L262:L325" si="44">(-J261+SQRT(J261^2-4*I261*K261))/2/I261</f>
        <v>5818.5211435284773</v>
      </c>
      <c r="M262">
        <f>2*$P$1*VLOOKUP(E261,Gearing!$B$3:$D$7,3)+B260</f>
        <v>5819.6378104962287</v>
      </c>
      <c r="N262">
        <f>2*B261-B260+Misc!$B$6*$P$1^2</f>
        <v>5818.6396244926282</v>
      </c>
    </row>
    <row r="263" spans="1:14" x14ac:dyDescent="0.25">
      <c r="A263">
        <f t="shared" si="38"/>
        <v>65</v>
      </c>
      <c r="B263">
        <f>MIN((-J262+SQRT(J262^2-4*I262*K262))/2/I262,2*$P$1*VLOOKUP(E262,Gearing!$B$3:$D$7,3,TRUE)+B261)</f>
        <v>5849.4044446571115</v>
      </c>
      <c r="C263">
        <f t="shared" si="42"/>
        <v>123.58217895002235</v>
      </c>
      <c r="D263">
        <f t="shared" si="43"/>
        <v>0.3917954838834703</v>
      </c>
      <c r="E263">
        <f>MIN(VLOOKUP(C262+0.01,Gearing!$A$2:$F$7,2,TRUE)+1,5)</f>
        <v>5</v>
      </c>
      <c r="F263">
        <f>Misc!$B$4*Misc!$B$5/Misc!$B$2*VLOOKUP(E263,Gearing!$B$2:$F$7,5,FALSE)</f>
        <v>3601.903197661552</v>
      </c>
      <c r="G263">
        <f t="shared" si="36"/>
        <v>3.6346514136549497</v>
      </c>
      <c r="H263">
        <f t="shared" si="37"/>
        <v>276.44546114446661</v>
      </c>
      <c r="I263">
        <f t="shared" si="39"/>
        <v>0.19223050000000003</v>
      </c>
      <c r="J263">
        <f t="shared" si="40"/>
        <v>4563.0055426378976</v>
      </c>
      <c r="K263">
        <f t="shared" si="41"/>
        <v>-33478857.373083785</v>
      </c>
      <c r="L263">
        <f t="shared" si="44"/>
        <v>5849.4044446571115</v>
      </c>
      <c r="M263">
        <f>2*$P$1*VLOOKUP(E262,Gearing!$B$3:$D$7,3)+B261</f>
        <v>5850.4716212444282</v>
      </c>
      <c r="N263">
        <f>2*B262-B261+Misc!$B$6*$P$1^2</f>
        <v>5849.5230983125266</v>
      </c>
    </row>
    <row r="264" spans="1:14" x14ac:dyDescent="0.25">
      <c r="A264">
        <f t="shared" si="38"/>
        <v>65.25</v>
      </c>
      <c r="B264">
        <f>MIN((-J263+SQRT(J263^2-4*I263*K263))/2/I263,2*$P$1*VLOOKUP(E263,Gearing!$B$3:$D$7,3,TRUE)+B262)</f>
        <v>5880.3122330034885</v>
      </c>
      <c r="C264">
        <f t="shared" si="42"/>
        <v>123.67978668703472</v>
      </c>
      <c r="D264">
        <f t="shared" si="43"/>
        <v>0.38906641221547034</v>
      </c>
      <c r="E264">
        <f>MIN(VLOOKUP(C263+0.01,Gearing!$A$2:$F$7,2,TRUE)+1,5)</f>
        <v>5</v>
      </c>
      <c r="F264">
        <f>Misc!$B$4*Misc!$B$5/Misc!$B$2*VLOOKUP(E264,Gearing!$B$2:$F$7,5,FALSE)</f>
        <v>3601.903197661552</v>
      </c>
      <c r="G264">
        <f t="shared" si="36"/>
        <v>3.6538566229491569</v>
      </c>
      <c r="H264">
        <f t="shared" si="37"/>
        <v>276.66380343377489</v>
      </c>
      <c r="I264">
        <f t="shared" si="39"/>
        <v>0.19223050000000003</v>
      </c>
      <c r="J264">
        <f t="shared" si="40"/>
        <v>4551.1321178026819</v>
      </c>
      <c r="K264">
        <f t="shared" si="41"/>
        <v>-33619927.728192694</v>
      </c>
      <c r="L264">
        <f t="shared" si="44"/>
        <v>5880.3122330034885</v>
      </c>
      <c r="M264">
        <f>2*$P$1*VLOOKUP(E263,Gearing!$B$3:$D$7,3)+B262</f>
        <v>5881.3302635284772</v>
      </c>
      <c r="N264">
        <f>2*B263-B262+Misc!$B$6*$P$1^2</f>
        <v>5880.4310582857461</v>
      </c>
    </row>
    <row r="265" spans="1:14" x14ac:dyDescent="0.25">
      <c r="A265">
        <f t="shared" si="38"/>
        <v>65.5</v>
      </c>
      <c r="B265">
        <f>MIN((-J264+SQRT(J264^2-4*I264*K264))/2/I264,2*$P$1*VLOOKUP(E264,Gearing!$B$3:$D$7,3,TRUE)+B263)</f>
        <v>5911.2443380006289</v>
      </c>
      <c r="C265">
        <f t="shared" si="42"/>
        <v>123.77671426672714</v>
      </c>
      <c r="D265">
        <f t="shared" si="43"/>
        <v>0.38635422532388475</v>
      </c>
      <c r="E265">
        <f>MIN(VLOOKUP(C264+0.01,Gearing!$A$2:$F$7,2,TRUE)+1,5)</f>
        <v>5</v>
      </c>
      <c r="F265">
        <f>Misc!$B$4*Misc!$B$5/Misc!$B$2*VLOOKUP(E265,Gearing!$B$2:$F$7,5,FALSE)</f>
        <v>3601.903197661552</v>
      </c>
      <c r="G265">
        <f t="shared" si="36"/>
        <v>3.673076941909641</v>
      </c>
      <c r="H265">
        <f t="shared" si="37"/>
        <v>276.88062425448987</v>
      </c>
      <c r="I265">
        <f t="shared" si="39"/>
        <v>0.19223050000000003</v>
      </c>
      <c r="J265">
        <f t="shared" si="40"/>
        <v>4539.2492785872455</v>
      </c>
      <c r="K265">
        <f t="shared" si="41"/>
        <v>-33760740.226736806</v>
      </c>
      <c r="L265">
        <f t="shared" si="44"/>
        <v>5911.2443380006289</v>
      </c>
      <c r="M265">
        <f>2*$P$1*VLOOKUP(E264,Gearing!$B$3:$D$7,3)+B263</f>
        <v>5912.2135646571114</v>
      </c>
      <c r="N265">
        <f>2*B264-B263+Misc!$B$6*$P$1^2</f>
        <v>5911.3633338498657</v>
      </c>
    </row>
    <row r="266" spans="1:14" x14ac:dyDescent="0.25">
      <c r="A266">
        <f t="shared" si="38"/>
        <v>65.75</v>
      </c>
      <c r="B266">
        <f>MIN((-J265+SQRT(J265^2-4*I265*K265))/2/I265,2*$P$1*VLOOKUP(E265,Gearing!$B$3:$D$7,3,TRUE)+B264)</f>
        <v>5942.200590136852</v>
      </c>
      <c r="C266">
        <f t="shared" si="42"/>
        <v>123.87296590114056</v>
      </c>
      <c r="D266">
        <f t="shared" si="43"/>
        <v>0.3836588499834761</v>
      </c>
      <c r="E266">
        <f>MIN(VLOOKUP(C265+0.01,Gearing!$A$2:$F$7,2,TRUE)+1,5)</f>
        <v>5</v>
      </c>
      <c r="F266">
        <f>Misc!$B$4*Misc!$B$5/Misc!$B$2*VLOOKUP(E266,Gearing!$B$2:$F$7,5,FALSE)</f>
        <v>3601.903197661552</v>
      </c>
      <c r="G266">
        <f t="shared" si="36"/>
        <v>3.6923122652067253</v>
      </c>
      <c r="H266">
        <f t="shared" si="37"/>
        <v>277.09593302867876</v>
      </c>
      <c r="I266">
        <f t="shared" si="39"/>
        <v>0.19223050000000003</v>
      </c>
      <c r="J266">
        <f t="shared" si="40"/>
        <v>4527.3570905679398</v>
      </c>
      <c r="K266">
        <f t="shared" si="41"/>
        <v>-33901293.237917557</v>
      </c>
      <c r="L266">
        <f t="shared" si="44"/>
        <v>5942.200590136852</v>
      </c>
      <c r="M266">
        <f>2*$P$1*VLOOKUP(E265,Gearing!$B$3:$D$7,3)+B264</f>
        <v>5943.1213530034884</v>
      </c>
      <c r="N266">
        <f>2*B265-B264+Misc!$B$6*$P$1^2</f>
        <v>5942.3197554977696</v>
      </c>
    </row>
    <row r="267" spans="1:14" x14ac:dyDescent="0.25">
      <c r="A267">
        <f t="shared" si="38"/>
        <v>66</v>
      </c>
      <c r="B267">
        <f>MIN((-J266+SQRT(J266^2-4*I266*K266))/2/I266,2*$P$1*VLOOKUP(E266,Gearing!$B$3:$D$7,3,TRUE)+B265)</f>
        <v>5973.1808209511992</v>
      </c>
      <c r="C267">
        <f t="shared" si="42"/>
        <v>123.9685457839696</v>
      </c>
      <c r="D267">
        <f t="shared" si="43"/>
        <v>0.38098021264886484</v>
      </c>
      <c r="E267">
        <f>MIN(VLOOKUP(C266+0.01,Gearing!$A$2:$F$7,2,TRUE)+1,5)</f>
        <v>5</v>
      </c>
      <c r="F267">
        <f>Misc!$B$4*Misc!$B$5/Misc!$B$2*VLOOKUP(E267,Gearing!$B$2:$F$7,5,FALSE)</f>
        <v>3601.903197661552</v>
      </c>
      <c r="G267">
        <f t="shared" si="36"/>
        <v>3.711562488163624</v>
      </c>
      <c r="H267">
        <f t="shared" si="37"/>
        <v>277.30973913736938</v>
      </c>
      <c r="I267">
        <f t="shared" si="39"/>
        <v>0.19223050000000003</v>
      </c>
      <c r="J267">
        <f t="shared" si="40"/>
        <v>4515.4556189153955</v>
      </c>
      <c r="K267">
        <f t="shared" si="41"/>
        <v>-34041585.143067755</v>
      </c>
      <c r="L267">
        <f t="shared" si="44"/>
        <v>5973.1808209511992</v>
      </c>
      <c r="M267">
        <f>2*$P$1*VLOOKUP(E266,Gearing!$B$3:$D$7,3)+B265</f>
        <v>5974.0534580006288</v>
      </c>
      <c r="N267">
        <f>2*B266-B265+Misc!$B$6*$P$1^2</f>
        <v>5973.3001547730755</v>
      </c>
    </row>
    <row r="268" spans="1:14" x14ac:dyDescent="0.25">
      <c r="A268">
        <f t="shared" si="38"/>
        <v>66.25</v>
      </c>
      <c r="B268">
        <f>MIN((-J267+SQRT(J267^2-4*I267*K267))/2/I267,2*$P$1*VLOOKUP(E267,Gearing!$B$3:$D$7,3,TRUE)+B266)</f>
        <v>6004.1848630288368</v>
      </c>
      <c r="C268">
        <f t="shared" si="42"/>
        <v>124.06345809052436</v>
      </c>
      <c r="D268">
        <f t="shared" si="43"/>
        <v>0.3783182397892233</v>
      </c>
      <c r="E268">
        <f>MIN(VLOOKUP(C267+0.01,Gearing!$A$2:$F$7,2,TRUE)+1,5)</f>
        <v>5</v>
      </c>
      <c r="F268">
        <f>Misc!$B$4*Misc!$B$5/Misc!$B$2*VLOOKUP(E268,Gearing!$B$2:$F$7,5,FALSE)</f>
        <v>3601.903197661552</v>
      </c>
      <c r="G268">
        <f t="shared" si="36"/>
        <v>3.7308275067535819</v>
      </c>
      <c r="H268">
        <f t="shared" si="37"/>
        <v>277.52205192046432</v>
      </c>
      <c r="I268">
        <f t="shared" si="39"/>
        <v>0.19223050000000003</v>
      </c>
      <c r="J268">
        <f t="shared" si="40"/>
        <v>4503.5449283962807</v>
      </c>
      <c r="K268">
        <f t="shared" si="41"/>
        <v>-34181614.335583724</v>
      </c>
      <c r="L268">
        <f t="shared" si="44"/>
        <v>6004.1848630288368</v>
      </c>
      <c r="M268">
        <f>2*$P$1*VLOOKUP(E267,Gearing!$B$3:$D$7,3)+B266</f>
        <v>6005.0097101368519</v>
      </c>
      <c r="N268">
        <f>2*B267-B266+Misc!$B$6*$P$1^2</f>
        <v>6004.3043642655466</v>
      </c>
    </row>
    <row r="269" spans="1:14" x14ac:dyDescent="0.25">
      <c r="A269">
        <f t="shared" si="38"/>
        <v>66.5</v>
      </c>
      <c r="B269">
        <f>MIN((-J268+SQRT(J268^2-4*I268*K268))/2/I268,2*$P$1*VLOOKUP(E268,Gearing!$B$3:$D$7,3,TRUE)+B267)</f>
        <v>6035.2125499964613</v>
      </c>
      <c r="C269">
        <f t="shared" si="42"/>
        <v>124.15770697770131</v>
      </c>
      <c r="D269">
        <f t="shared" si="43"/>
        <v>0.37567285762634128</v>
      </c>
      <c r="E269">
        <f>MIN(VLOOKUP(C268+0.01,Gearing!$A$2:$F$7,2,TRUE)+1,5)</f>
        <v>5</v>
      </c>
      <c r="F269">
        <f>Misc!$B$4*Misc!$B$5/Misc!$B$2*VLOOKUP(E269,Gearing!$B$2:$F$7,5,FALSE)</f>
        <v>3601.903197661552</v>
      </c>
      <c r="G269">
        <f t="shared" si="36"/>
        <v>3.750107217597022</v>
      </c>
      <c r="H269">
        <f t="shared" si="37"/>
        <v>277.73288067667619</v>
      </c>
      <c r="I269">
        <f t="shared" si="39"/>
        <v>0.19223050000000003</v>
      </c>
      <c r="J269">
        <f t="shared" si="40"/>
        <v>4491.6250833750701</v>
      </c>
      <c r="K269">
        <f t="shared" si="41"/>
        <v>-34321379.220857769</v>
      </c>
      <c r="L269">
        <f t="shared" si="44"/>
        <v>6035.2125499964613</v>
      </c>
      <c r="M269">
        <f>2*$P$1*VLOOKUP(E268,Gearing!$B$3:$D$7,3)+B267</f>
        <v>6035.9899409511991</v>
      </c>
      <c r="N269">
        <f>2*B268-B267+Misc!$B$6*$P$1^2</f>
        <v>6035.3322176064748</v>
      </c>
    </row>
    <row r="270" spans="1:14" x14ac:dyDescent="0.25">
      <c r="A270">
        <f t="shared" si="38"/>
        <v>66.75</v>
      </c>
      <c r="B270">
        <f>MIN((-J269+SQRT(J269^2-4*I269*K269))/2/I269,2*$P$1*VLOOKUP(E269,Gearing!$B$3:$D$7,3,TRUE)+B268)</f>
        <v>6066.2637165176875</v>
      </c>
      <c r="C270">
        <f t="shared" si="42"/>
        <v>124.25129658395235</v>
      </c>
      <c r="D270">
        <f t="shared" si="43"/>
        <v>0.37304399238200858</v>
      </c>
      <c r="E270">
        <f>MIN(VLOOKUP(C269+0.01,Gearing!$A$2:$F$7,2,TRUE)+1,5)</f>
        <v>5</v>
      </c>
      <c r="F270">
        <f>Misc!$B$4*Misc!$B$5/Misc!$B$2*VLOOKUP(E270,Gearing!$B$2:$F$7,5,FALSE)</f>
        <v>3601.903197661552</v>
      </c>
      <c r="G270">
        <f t="shared" si="36"/>
        <v>3.7694015179586762</v>
      </c>
      <c r="H270">
        <f t="shared" si="37"/>
        <v>277.94223466345818</v>
      </c>
      <c r="I270">
        <f t="shared" si="39"/>
        <v>0.19223050000000003</v>
      </c>
      <c r="J270">
        <f t="shared" si="40"/>
        <v>4479.69614781581</v>
      </c>
      <c r="K270">
        <f t="shared" si="41"/>
        <v>-34460878.216210447</v>
      </c>
      <c r="L270">
        <f t="shared" si="44"/>
        <v>6066.2637165176875</v>
      </c>
      <c r="M270">
        <f>2*$P$1*VLOOKUP(E269,Gearing!$B$3:$D$7,3)+B268</f>
        <v>6066.9939830288367</v>
      </c>
      <c r="N270">
        <f>2*B269-B268+Misc!$B$6*$P$1^2</f>
        <v>6066.3835494640862</v>
      </c>
    </row>
    <row r="271" spans="1:14" x14ac:dyDescent="0.25">
      <c r="A271">
        <f t="shared" si="38"/>
        <v>67</v>
      </c>
      <c r="B271">
        <f>MIN((-J270+SQRT(J270^2-4*I270*K270))/2/I270,2*$P$1*VLOOKUP(E270,Gearing!$B$3:$D$7,3,TRUE)+B269)</f>
        <v>6097.3381982884375</v>
      </c>
      <c r="C271">
        <f t="shared" si="42"/>
        <v>124.34423102924848</v>
      </c>
      <c r="D271">
        <f t="shared" si="43"/>
        <v>0.37043156998697668</v>
      </c>
      <c r="E271">
        <f>MIN(VLOOKUP(C270+0.01,Gearing!$A$2:$F$7,2,TRUE)+1,5)</f>
        <v>5</v>
      </c>
      <c r="F271">
        <f>Misc!$B$4*Misc!$B$5/Misc!$B$2*VLOOKUP(E271,Gearing!$B$2:$F$7,5,FALSE)</f>
        <v>3601.903197661552</v>
      </c>
      <c r="G271">
        <f t="shared" si="36"/>
        <v>3.7887103057447242</v>
      </c>
      <c r="H271">
        <f t="shared" si="37"/>
        <v>278.15012309692304</v>
      </c>
      <c r="I271">
        <f t="shared" si="39"/>
        <v>0.19223050000000003</v>
      </c>
      <c r="J271">
        <f t="shared" si="40"/>
        <v>4467.758185283893</v>
      </c>
      <c r="K271">
        <f t="shared" si="41"/>
        <v>-34600109.750823051</v>
      </c>
      <c r="L271">
        <f t="shared" si="44"/>
        <v>6097.3381982884375</v>
      </c>
      <c r="M271">
        <f>2*$P$1*VLOOKUP(E270,Gearing!$B$3:$D$7,3)+B269</f>
        <v>6098.0216699964612</v>
      </c>
      <c r="N271">
        <f>2*B270-B269+Misc!$B$6*$P$1^2</f>
        <v>6097.458195538914</v>
      </c>
    </row>
    <row r="272" spans="1:14" x14ac:dyDescent="0.25">
      <c r="A272">
        <f t="shared" si="38"/>
        <v>67.25</v>
      </c>
      <c r="B272">
        <f>MIN((-J271+SQRT(J271^2-4*I271*K271))/2/I271,2*$P$1*VLOOKUP(E271,Gearing!$B$3:$D$7,3,TRUE)+B270)</f>
        <v>6128.4358320323117</v>
      </c>
      <c r="C272">
        <f t="shared" si="42"/>
        <v>124.43651441504335</v>
      </c>
      <c r="D272">
        <f t="shared" si="43"/>
        <v>0.36783551637199707</v>
      </c>
      <c r="E272">
        <f>MIN(VLOOKUP(C271+0.01,Gearing!$A$2:$F$7,2,TRUE)+1,5)</f>
        <v>5</v>
      </c>
      <c r="F272">
        <f>Misc!$B$4*Misc!$B$5/Misc!$B$2*VLOOKUP(E272,Gearing!$B$2:$F$7,5,FALSE)</f>
        <v>3601.903197661552</v>
      </c>
      <c r="G272">
        <f t="shared" si="36"/>
        <v>3.8080334794999153</v>
      </c>
      <c r="H272">
        <f t="shared" si="37"/>
        <v>278.35655515176126</v>
      </c>
      <c r="I272">
        <f t="shared" si="39"/>
        <v>0.19223050000000003</v>
      </c>
      <c r="J272">
        <f t="shared" si="40"/>
        <v>4455.8112589478287</v>
      </c>
      <c r="K272">
        <f t="shared" si="41"/>
        <v>-34739072.265669942</v>
      </c>
      <c r="L272">
        <f t="shared" si="44"/>
        <v>6128.4358320323117</v>
      </c>
      <c r="M272">
        <f>2*$P$1*VLOOKUP(E271,Gearing!$B$3:$D$7,3)+B270</f>
        <v>6129.0728365176874</v>
      </c>
      <c r="N272">
        <f>2*B271-B270+Misc!$B$6*$P$1^2</f>
        <v>6128.5559925591879</v>
      </c>
    </row>
    <row r="273" spans="1:14" x14ac:dyDescent="0.25">
      <c r="A273">
        <f t="shared" si="38"/>
        <v>67.5</v>
      </c>
      <c r="B273">
        <f>MIN((-J272+SQRT(J272^2-4*I272*K272))/2/I272,2*$P$1*VLOOKUP(E272,Gearing!$B$3:$D$7,3,TRUE)+B271)</f>
        <v>6159.5564554959592</v>
      </c>
      <c r="C273">
        <f t="shared" si="42"/>
        <v>124.5281508242515</v>
      </c>
      <c r="D273">
        <f t="shared" si="43"/>
        <v>0.36525575729319826</v>
      </c>
      <c r="E273">
        <f>MIN(VLOOKUP(C272+0.01,Gearing!$A$2:$F$7,2,TRUE)+1,5)</f>
        <v>5</v>
      </c>
      <c r="F273">
        <f>Misc!$B$4*Misc!$B$5/Misc!$B$2*VLOOKUP(E273,Gearing!$B$2:$F$7,5,FALSE)</f>
        <v>3601.903197661552</v>
      </c>
      <c r="G273">
        <f t="shared" si="36"/>
        <v>3.827370938404691</v>
      </c>
      <c r="H273">
        <f t="shared" si="37"/>
        <v>278.56153996119252</v>
      </c>
      <c r="I273">
        <f t="shared" si="39"/>
        <v>0.19223050000000003</v>
      </c>
      <c r="J273">
        <f t="shared" si="40"/>
        <v>4443.8554315810252</v>
      </c>
      <c r="K273">
        <f t="shared" si="41"/>
        <v>-34877764.213451169</v>
      </c>
      <c r="L273">
        <f t="shared" si="44"/>
        <v>6159.5564554959592</v>
      </c>
      <c r="M273">
        <f>2*$P$1*VLOOKUP(E272,Gearing!$B$3:$D$7,3)+B271</f>
        <v>6160.1473182884374</v>
      </c>
      <c r="N273">
        <f>2*B272-B271+Misc!$B$6*$P$1^2</f>
        <v>6159.6767782761863</v>
      </c>
    </row>
    <row r="274" spans="1:14" x14ac:dyDescent="0.25">
      <c r="A274">
        <f t="shared" si="38"/>
        <v>67.75</v>
      </c>
      <c r="B274">
        <f>MIN((-J273+SQRT(J273^2-4*I273*K273))/2/I273,2*$P$1*VLOOKUP(E273,Gearing!$B$3:$D$7,3,TRUE)+B272)</f>
        <v>6190.6999074444375</v>
      </c>
      <c r="C274">
        <f t="shared" si="42"/>
        <v>124.61914432121193</v>
      </c>
      <c r="D274">
        <f t="shared" si="43"/>
        <v>0.36269221839029342</v>
      </c>
      <c r="E274">
        <f>MIN(VLOOKUP(C273+0.01,Gearing!$A$2:$F$7,2,TRUE)+1,5)</f>
        <v>5</v>
      </c>
      <c r="F274">
        <f>Misc!$B$4*Misc!$B$5/Misc!$B$2*VLOOKUP(E274,Gearing!$B$2:$F$7,5,FALSE)</f>
        <v>3601.903197661552</v>
      </c>
      <c r="G274">
        <f t="shared" si="36"/>
        <v>3.846722582272303</v>
      </c>
      <c r="H274">
        <f t="shared" si="37"/>
        <v>278.76508661688428</v>
      </c>
      <c r="I274">
        <f t="shared" si="39"/>
        <v>0.19223050000000003</v>
      </c>
      <c r="J274">
        <f t="shared" si="40"/>
        <v>4431.8907655635676</v>
      </c>
      <c r="K274">
        <f t="shared" si="41"/>
        <v>-35016184.058524981</v>
      </c>
      <c r="L274">
        <f t="shared" si="44"/>
        <v>6190.6999074444375</v>
      </c>
      <c r="M274">
        <f>2*$P$1*VLOOKUP(E273,Gearing!$B$3:$D$7,3)+B272</f>
        <v>6191.2449520323116</v>
      </c>
      <c r="N274">
        <f>2*B273-B272+Misc!$B$6*$P$1^2</f>
        <v>6190.820391459607</v>
      </c>
    </row>
    <row r="275" spans="1:14" x14ac:dyDescent="0.25">
      <c r="A275">
        <f t="shared" si="38"/>
        <v>68</v>
      </c>
      <c r="B275">
        <f>MIN((-J274+SQRT(J274^2-4*I274*K274))/2/I274,2*$P$1*VLOOKUP(E274,Gearing!$B$3:$D$7,3,TRUE)+B273)</f>
        <v>6221.8660276565652</v>
      </c>
      <c r="C275">
        <f t="shared" si="42"/>
        <v>124.70949895168451</v>
      </c>
      <c r="D275">
        <f t="shared" si="43"/>
        <v>0.36014482539030723</v>
      </c>
      <c r="E275">
        <f>MIN(VLOOKUP(C274+0.01,Gearing!$A$2:$F$7,2,TRUE)+1,5)</f>
        <v>5</v>
      </c>
      <c r="F275">
        <f>Misc!$B$4*Misc!$B$5/Misc!$B$2*VLOOKUP(E275,Gearing!$B$2:$F$7,5,FALSE)</f>
        <v>3601.903197661552</v>
      </c>
      <c r="G275">
        <f t="shared" si="36"/>
        <v>3.866088311545925</v>
      </c>
      <c r="H275">
        <f t="shared" si="37"/>
        <v>278.96720416894351</v>
      </c>
      <c r="I275">
        <f t="shared" si="39"/>
        <v>0.19223050000000003</v>
      </c>
      <c r="J275">
        <f t="shared" si="40"/>
        <v>4419.9173228840036</v>
      </c>
      <c r="K275">
        <f t="shared" si="41"/>
        <v>-35154330.276840478</v>
      </c>
      <c r="L275">
        <f t="shared" si="44"/>
        <v>6221.8660276565652</v>
      </c>
      <c r="M275">
        <f>2*$P$1*VLOOKUP(E274,Gearing!$B$3:$D$7,3)+B273</f>
        <v>6222.3655754959591</v>
      </c>
      <c r="N275">
        <f>2*B274-B273+Misc!$B$6*$P$1^2</f>
        <v>6221.9866718929161</v>
      </c>
    </row>
    <row r="276" spans="1:14" x14ac:dyDescent="0.25">
      <c r="A276">
        <f t="shared" si="38"/>
        <v>68.25</v>
      </c>
      <c r="B276">
        <f>MIN((-J275+SQRT(J275^2-4*I275*K275))/2/I275,2*$P$1*VLOOKUP(E275,Gearing!$B$3:$D$7,3,TRUE)+B274)</f>
        <v>6253.0546569202797</v>
      </c>
      <c r="C276">
        <f t="shared" si="42"/>
        <v>124.79921874280626</v>
      </c>
      <c r="D276">
        <f t="shared" si="43"/>
        <v>0.35761350358370692</v>
      </c>
      <c r="E276">
        <f>MIN(VLOOKUP(C275+0.01,Gearing!$A$2:$F$7,2,TRUE)+1,5)</f>
        <v>5</v>
      </c>
      <c r="F276">
        <f>Misc!$B$4*Misc!$B$5/Misc!$B$2*VLOOKUP(E276,Gearing!$B$2:$F$7,5,FALSE)</f>
        <v>3601.903197661552</v>
      </c>
      <c r="G276">
        <f t="shared" si="36"/>
        <v>3.8854680272957673</v>
      </c>
      <c r="H276">
        <f t="shared" si="37"/>
        <v>279.1679016258193</v>
      </c>
      <c r="I276">
        <f t="shared" si="39"/>
        <v>0.19223050000000003</v>
      </c>
      <c r="J276">
        <f t="shared" si="40"/>
        <v>4407.9351651411289</v>
      </c>
      <c r="K276">
        <f t="shared" si="41"/>
        <v>-35292201.355870418</v>
      </c>
      <c r="L276">
        <f t="shared" si="44"/>
        <v>6253.0546569202797</v>
      </c>
      <c r="M276">
        <f>2*$P$1*VLOOKUP(E275,Gearing!$B$3:$D$7,3)+B274</f>
        <v>6253.5090274444374</v>
      </c>
      <c r="N276">
        <f>2*B275-B274+Misc!$B$6*$P$1^2</f>
        <v>6253.1754603686932</v>
      </c>
    </row>
    <row r="277" spans="1:14" x14ac:dyDescent="0.25">
      <c r="A277">
        <f t="shared" si="38"/>
        <v>68.5</v>
      </c>
      <c r="B277">
        <f>MIN((-J276+SQRT(J276^2-4*I276*K276))/2/I276,2*$P$1*VLOOKUP(E276,Gearing!$B$3:$D$7,3,TRUE)+B275)</f>
        <v>6284.2656370279683</v>
      </c>
      <c r="C277">
        <f t="shared" si="42"/>
        <v>124.88830770307504</v>
      </c>
      <c r="D277">
        <f t="shared" si="43"/>
        <v>0.3550981785665499</v>
      </c>
      <c r="E277">
        <f>MIN(VLOOKUP(C276+0.01,Gearing!$A$2:$F$7,2,TRUE)+1,5)</f>
        <v>5</v>
      </c>
      <c r="F277">
        <f>Misc!$B$4*Misc!$B$5/Misc!$B$2*VLOOKUP(E277,Gearing!$B$2:$F$7,5,FALSE)</f>
        <v>3601.903197661552</v>
      </c>
      <c r="G277">
        <f t="shared" si="36"/>
        <v>3.9048616312161775</v>
      </c>
      <c r="H277">
        <f t="shared" si="37"/>
        <v>279.36718795426594</v>
      </c>
      <c r="I277">
        <f t="shared" si="39"/>
        <v>0.19223050000000003</v>
      </c>
      <c r="J277">
        <f t="shared" si="40"/>
        <v>4395.9443535457722</v>
      </c>
      <c r="K277">
        <f t="shared" si="41"/>
        <v>-35429795.794543833</v>
      </c>
      <c r="L277">
        <f t="shared" si="44"/>
        <v>6284.2656370279683</v>
      </c>
      <c r="M277">
        <f>2*$P$1*VLOOKUP(E276,Gearing!$B$3:$D$7,3)+B275</f>
        <v>6284.6751476565651</v>
      </c>
      <c r="N277">
        <f>2*B276-B275+Misc!$B$6*$P$1^2</f>
        <v>6284.3865986839946</v>
      </c>
    </row>
    <row r="278" spans="1:14" x14ac:dyDescent="0.25">
      <c r="A278">
        <f t="shared" si="38"/>
        <v>68.75</v>
      </c>
      <c r="B278">
        <f>MIN((-J277+SQRT(J277^2-4*I277*K277))/2/I277,2*$P$1*VLOOKUP(E277,Gearing!$B$3:$D$7,3,TRUE)+B276)</f>
        <v>6315.4988107718173</v>
      </c>
      <c r="C278">
        <f t="shared" si="42"/>
        <v>124.97676982235498</v>
      </c>
      <c r="D278">
        <f t="shared" si="43"/>
        <v>0.35259877567295916</v>
      </c>
      <c r="E278">
        <f>MIN(VLOOKUP(C277+0.01,Gearing!$A$2:$F$7,2,TRUE)+1,5)</f>
        <v>5</v>
      </c>
      <c r="F278">
        <f>Misc!$B$4*Misc!$B$5/Misc!$B$2*VLOOKUP(E278,Gearing!$B$2:$F$7,5,FALSE)</f>
        <v>3601.903197661552</v>
      </c>
      <c r="G278">
        <f t="shared" si="36"/>
        <v>3.924269025622749</v>
      </c>
      <c r="H278">
        <f t="shared" si="37"/>
        <v>279.56507207935528</v>
      </c>
      <c r="I278">
        <f t="shared" si="39"/>
        <v>0.19223050000000003</v>
      </c>
      <c r="J278">
        <f t="shared" si="40"/>
        <v>4383.9449489225899</v>
      </c>
      <c r="K278">
        <f t="shared" si="41"/>
        <v>-35567112.103179142</v>
      </c>
      <c r="L278">
        <f t="shared" si="44"/>
        <v>6315.4988107718173</v>
      </c>
      <c r="M278">
        <f>2*$P$1*VLOOKUP(E277,Gearing!$B$3:$D$7,3)+B276</f>
        <v>6315.8637769202796</v>
      </c>
      <c r="N278">
        <f>2*B277-B276+Misc!$B$6*$P$1^2</f>
        <v>6315.6199296356572</v>
      </c>
    </row>
    <row r="279" spans="1:14" x14ac:dyDescent="0.25">
      <c r="A279">
        <f t="shared" si="38"/>
        <v>69</v>
      </c>
      <c r="B279">
        <f>MIN((-J278+SQRT(J278^2-4*I278*K278))/2/I278,2*$P$1*VLOOKUP(E278,Gearing!$B$3:$D$7,3,TRUE)+B277)</f>
        <v>6346.7540219391458</v>
      </c>
      <c r="C279">
        <f t="shared" si="42"/>
        <v>125.064609071831</v>
      </c>
      <c r="D279">
        <f t="shared" si="43"/>
        <v>0.35011522013519425</v>
      </c>
      <c r="E279">
        <f>MIN(VLOOKUP(C278+0.01,Gearing!$A$2:$F$7,2,TRUE)+1,5)</f>
        <v>5</v>
      </c>
      <c r="F279">
        <f>Misc!$B$4*Misc!$B$5/Misc!$B$2*VLOOKUP(E279,Gearing!$B$2:$F$7,5,FALSE)</f>
        <v>3601.903197661552</v>
      </c>
      <c r="G279">
        <f t="shared" si="36"/>
        <v>3.9436901134494216</v>
      </c>
      <c r="H279">
        <f t="shared" si="37"/>
        <v>279.761562884375</v>
      </c>
      <c r="I279">
        <f t="shared" si="39"/>
        <v>0.19223050000000003</v>
      </c>
      <c r="J279">
        <f t="shared" si="40"/>
        <v>4371.937011711856</v>
      </c>
      <c r="K279">
        <f t="shared" si="41"/>
        <v>-35704148.803417027</v>
      </c>
      <c r="L279">
        <f t="shared" si="44"/>
        <v>6346.7540219391458</v>
      </c>
      <c r="M279">
        <f>2*$P$1*VLOOKUP(E278,Gearing!$B$3:$D$7,3)+B277</f>
        <v>6347.0747570279682</v>
      </c>
      <c r="N279">
        <f>2*B278-B277+Misc!$B$6*$P$1^2</f>
        <v>6346.8752970156665</v>
      </c>
    </row>
    <row r="280" spans="1:14" x14ac:dyDescent="0.25">
      <c r="A280">
        <f t="shared" si="38"/>
        <v>69.25</v>
      </c>
      <c r="B280">
        <f>MIN((-J279+SQRT(J279^2-4*I279*K279))/2/I279,2*$P$1*VLOOKUP(E279,Gearing!$B$3:$D$7,3,TRUE)+B278)</f>
        <v>6378.0311153077328</v>
      </c>
      <c r="C280">
        <f t="shared" si="42"/>
        <v>125.15182940400337</v>
      </c>
      <c r="D280">
        <f t="shared" si="43"/>
        <v>0.34764743724372238</v>
      </c>
      <c r="E280">
        <f>MIN(VLOOKUP(C279+0.01,Gearing!$A$2:$F$7,2,TRUE)+1,5)</f>
        <v>5</v>
      </c>
      <c r="F280">
        <f>Misc!$B$4*Misc!$B$5/Misc!$B$2*VLOOKUP(E280,Gearing!$B$2:$F$7,5,FALSE)</f>
        <v>3601.903197661552</v>
      </c>
      <c r="G280">
        <f t="shared" si="36"/>
        <v>3.9631247982455786</v>
      </c>
      <c r="H280">
        <f t="shared" si="37"/>
        <v>279.95666921081641</v>
      </c>
      <c r="I280">
        <f t="shared" si="39"/>
        <v>0.19223050000000003</v>
      </c>
      <c r="J280">
        <f t="shared" si="40"/>
        <v>4359.9206019712537</v>
      </c>
      <c r="K280">
        <f t="shared" si="41"/>
        <v>-35840904.4281535</v>
      </c>
      <c r="L280">
        <f t="shared" si="44"/>
        <v>6378.0311153077328</v>
      </c>
      <c r="M280">
        <f>2*$P$1*VLOOKUP(E279,Gearing!$B$3:$D$7,3)+B278</f>
        <v>6378.3079307718172</v>
      </c>
      <c r="N280">
        <f>2*B279-B278+Misc!$B$6*$P$1^2</f>
        <v>6378.1525456064746</v>
      </c>
    </row>
    <row r="281" spans="1:14" x14ac:dyDescent="0.25">
      <c r="A281">
        <f t="shared" si="38"/>
        <v>69.5</v>
      </c>
      <c r="B281">
        <f>MIN((-J280+SQRT(J280^2-4*I280*K280))/2/I280,2*$P$1*VLOOKUP(E280,Gearing!$B$3:$D$7,3,TRUE)+B279)</f>
        <v>6409.3299366411475</v>
      </c>
      <c r="C281">
        <f t="shared" si="42"/>
        <v>125.23843475268222</v>
      </c>
      <c r="D281">
        <f t="shared" si="43"/>
        <v>0.34519535218714736</v>
      </c>
      <c r="E281">
        <f>MIN(VLOOKUP(C280+0.01,Gearing!$A$2:$F$7,2,TRUE)+1,5)</f>
        <v>5</v>
      </c>
      <c r="F281">
        <f>Misc!$B$4*Misc!$B$5/Misc!$B$2*VLOOKUP(E281,Gearing!$B$2:$F$7,5,FALSE)</f>
        <v>3601.903197661552</v>
      </c>
      <c r="G281">
        <f t="shared" si="36"/>
        <v>3.9825729841731463</v>
      </c>
      <c r="H281">
        <f t="shared" si="37"/>
        <v>280.15039985836216</v>
      </c>
      <c r="I281">
        <f t="shared" si="39"/>
        <v>0.19223050000000003</v>
      </c>
      <c r="J281">
        <f t="shared" si="40"/>
        <v>4347.8957793776735</v>
      </c>
      <c r="K281">
        <f t="shared" si="41"/>
        <v>-35977377.521473132</v>
      </c>
      <c r="L281">
        <f t="shared" si="44"/>
        <v>6409.3299366411475</v>
      </c>
      <c r="M281">
        <f>2*$P$1*VLOOKUP(E280,Gearing!$B$3:$D$7,3)+B279</f>
        <v>6409.5631419391457</v>
      </c>
      <c r="N281">
        <f>2*B280-B279+Misc!$B$6*$P$1^2</f>
        <v>6409.4515211763201</v>
      </c>
    </row>
    <row r="282" spans="1:14" x14ac:dyDescent="0.25">
      <c r="A282">
        <f t="shared" si="38"/>
        <v>69.75</v>
      </c>
      <c r="B282">
        <f>MIN((-J281+SQRT(J281^2-4*I281*K281))/2/I281,2*$P$1*VLOOKUP(E281,Gearing!$B$3:$D$7,3,TRUE)+B280)</f>
        <v>6440.6503326840739</v>
      </c>
      <c r="C282">
        <f t="shared" si="42"/>
        <v>125.3244290329767</v>
      </c>
      <c r="D282">
        <f t="shared" si="43"/>
        <v>0.34275889016862493</v>
      </c>
      <c r="E282">
        <f>MIN(VLOOKUP(C281+0.01,Gearing!$A$2:$F$7,2,TRUE)+1,5)</f>
        <v>5</v>
      </c>
      <c r="F282">
        <f>Misc!$B$4*Misc!$B$5/Misc!$B$2*VLOOKUP(E282,Gearing!$B$2:$F$7,5,FALSE)</f>
        <v>3601.903197661552</v>
      </c>
      <c r="G282">
        <f t="shared" si="36"/>
        <v>4.0020345760036848</v>
      </c>
      <c r="H282">
        <f t="shared" si="37"/>
        <v>280.34276358486198</v>
      </c>
      <c r="I282">
        <f t="shared" si="39"/>
        <v>0.19223050000000003</v>
      </c>
      <c r="J282">
        <f t="shared" si="40"/>
        <v>4335.8626032290076</v>
      </c>
      <c r="K282">
        <f t="shared" si="41"/>
        <v>-36113566.638582371</v>
      </c>
      <c r="L282">
        <f t="shared" si="44"/>
        <v>6440.6503326840739</v>
      </c>
      <c r="M282">
        <f>2*$P$1*VLOOKUP(E281,Gearing!$B$3:$D$7,3)+B280</f>
        <v>6440.8402353077327</v>
      </c>
      <c r="N282">
        <f>2*B281-B280+Misc!$B$6*$P$1^2</f>
        <v>6440.7720704745625</v>
      </c>
    </row>
    <row r="283" spans="1:14" x14ac:dyDescent="0.25">
      <c r="A283">
        <f t="shared" si="38"/>
        <v>70</v>
      </c>
      <c r="B283">
        <f>MIN((-J282+SQRT(J282^2-4*I282*K282))/2/I282,2*$P$1*VLOOKUP(E282,Gearing!$B$3:$D$7,3,TRUE)+B281)</f>
        <v>6471.9921511576358</v>
      </c>
      <c r="C283">
        <f t="shared" si="42"/>
        <v>125.40981614128941</v>
      </c>
      <c r="D283">
        <f t="shared" si="43"/>
        <v>0.34033797633310314</v>
      </c>
      <c r="E283">
        <f>MIN(VLOOKUP(C282+0.01,Gearing!$A$2:$F$7,2,TRUE)+1,5)</f>
        <v>5</v>
      </c>
      <c r="F283">
        <f>Misc!$B$4*Misc!$B$5/Misc!$B$2*VLOOKUP(E283,Gearing!$B$2:$F$7,5,FALSE)</f>
        <v>3601.903197661552</v>
      </c>
      <c r="G283">
        <f t="shared" si="36"/>
        <v>4.0215094791154877</v>
      </c>
      <c r="H283">
        <f t="shared" si="37"/>
        <v>280.53376910632028</v>
      </c>
      <c r="I283">
        <f t="shared" si="39"/>
        <v>0.19223050000000003</v>
      </c>
      <c r="J283">
        <f t="shared" si="40"/>
        <v>4323.821132445948</v>
      </c>
      <c r="K283">
        <f t="shared" si="41"/>
        <v>-36249470.345742919</v>
      </c>
      <c r="L283">
        <f t="shared" si="44"/>
        <v>6471.9921511576358</v>
      </c>
      <c r="M283">
        <f>2*$P$1*VLOOKUP(E282,Gearing!$B$3:$D$7,3)+B281</f>
        <v>6472.1390566411474</v>
      </c>
      <c r="N283">
        <f>2*B282-B281+Misc!$B$6*$P$1^2</f>
        <v>6472.1140412270006</v>
      </c>
    </row>
    <row r="284" spans="1:14" x14ac:dyDescent="0.25">
      <c r="A284">
        <f t="shared" si="38"/>
        <v>70.25</v>
      </c>
      <c r="B284">
        <f>MIN((-J283+SQRT(J283^2-4*I283*K283))/2/I283,2*$P$1*VLOOKUP(E283,Gearing!$B$3:$D$7,3,TRUE)+B282)</f>
        <v>6503.3552407547186</v>
      </c>
      <c r="C284">
        <f t="shared" si="42"/>
        <v>125.49459995530378</v>
      </c>
      <c r="D284">
        <f t="shared" si="43"/>
        <v>0.33793253578187432</v>
      </c>
      <c r="E284">
        <f>MIN(VLOOKUP(C283+0.01,Gearing!$A$2:$F$7,2,TRUE)+1,5)</f>
        <v>5</v>
      </c>
      <c r="F284">
        <f>Misc!$B$4*Misc!$B$5/Misc!$B$2*VLOOKUP(E284,Gearing!$B$2:$F$7,5,FALSE)</f>
        <v>3601.903197661552</v>
      </c>
      <c r="G284">
        <f t="shared" si="36"/>
        <v>4.0409975994906739</v>
      </c>
      <c r="H284">
        <f t="shared" si="37"/>
        <v>280.7234250968678</v>
      </c>
      <c r="I284">
        <f t="shared" si="39"/>
        <v>0.19223050000000003</v>
      </c>
      <c r="J284">
        <f t="shared" si="40"/>
        <v>4311.7714255737837</v>
      </c>
      <c r="K284">
        <f t="shared" si="41"/>
        <v>-36385087.220205359</v>
      </c>
      <c r="L284">
        <f t="shared" si="44"/>
        <v>6503.3552407547186</v>
      </c>
      <c r="M284">
        <f>2*$P$1*VLOOKUP(E283,Gearing!$B$3:$D$7,3)+B282</f>
        <v>6503.4594526840738</v>
      </c>
      <c r="N284">
        <f>2*B283-B282+Misc!$B$6*$P$1^2</f>
        <v>6503.4772821311981</v>
      </c>
    </row>
    <row r="285" spans="1:14" x14ac:dyDescent="0.25">
      <c r="A285">
        <f t="shared" si="38"/>
        <v>70.5</v>
      </c>
      <c r="B285">
        <f>MIN((-J284+SQRT(J284^2-4*I284*K284))/2/I284,2*$P$1*VLOOKUP(E284,Gearing!$B$3:$D$7,3,TRUE)+B283)</f>
        <v>6534.7394511352877</v>
      </c>
      <c r="C285">
        <f t="shared" si="42"/>
        <v>125.57878433398037</v>
      </c>
      <c r="D285">
        <f t="shared" si="43"/>
        <v>0.3355424936307827</v>
      </c>
      <c r="E285">
        <f>MIN(VLOOKUP(C284+0.01,Gearing!$A$2:$F$7,2,TRUE)+1,5)</f>
        <v>5</v>
      </c>
      <c r="F285">
        <f>Misc!$B$4*Misc!$B$5/Misc!$B$2*VLOOKUP(E285,Gearing!$B$2:$F$7,5,FALSE)</f>
        <v>3601.903197661552</v>
      </c>
      <c r="G285">
        <f t="shared" si="36"/>
        <v>4.0604988437122751</v>
      </c>
      <c r="H285">
        <f t="shared" si="37"/>
        <v>280.91174018875353</v>
      </c>
      <c r="I285">
        <f t="shared" si="39"/>
        <v>0.19223050000000003</v>
      </c>
      <c r="J285">
        <f t="shared" si="40"/>
        <v>4299.7135407841997</v>
      </c>
      <c r="K285">
        <f t="shared" si="41"/>
        <v>-36520415.85014268</v>
      </c>
      <c r="L285">
        <f t="shared" si="44"/>
        <v>6534.7394511352877</v>
      </c>
      <c r="M285">
        <f>2*$P$1*VLOOKUP(E284,Gearing!$B$3:$D$7,3)+B283</f>
        <v>6534.8012711576357</v>
      </c>
      <c r="N285">
        <f>2*B284-B283+Misc!$B$6*$P$1^2</f>
        <v>6534.8616428518017</v>
      </c>
    </row>
    <row r="286" spans="1:14" x14ac:dyDescent="0.25">
      <c r="A286">
        <f t="shared" si="38"/>
        <v>70.75</v>
      </c>
      <c r="B286">
        <f>MIN((-J285+SQRT(J285^2-4*I285*K285))/2/I285,2*$P$1*VLOOKUP(E285,Gearing!$B$3:$D$7,3,TRUE)+B284)</f>
        <v>6566.1446329217088</v>
      </c>
      <c r="C286">
        <f t="shared" si="42"/>
        <v>125.61823999999979</v>
      </c>
      <c r="D286">
        <f t="shared" si="43"/>
        <v>-1.9897165475413203E-2</v>
      </c>
      <c r="E286">
        <f>MIN(VLOOKUP(C285+0.01,Gearing!$A$2:$F$7,2,TRUE)+1,5)</f>
        <v>5</v>
      </c>
      <c r="F286">
        <f>Misc!$B$4*Misc!$B$5/Misc!$B$2*VLOOKUP(E286,Gearing!$B$2:$F$7,5,FALSE)</f>
        <v>3601.903197661552</v>
      </c>
      <c r="G286">
        <f t="shared" si="36"/>
        <v>4.0800131189613333</v>
      </c>
      <c r="H286">
        <f t="shared" si="37"/>
        <v>280.99999999999955</v>
      </c>
      <c r="I286">
        <f t="shared" si="39"/>
        <v>0.19223050000000003</v>
      </c>
      <c r="J286">
        <f t="shared" si="40"/>
        <v>4287.6475358770758</v>
      </c>
      <c r="K286">
        <f t="shared" si="41"/>
        <v>-36655454.834584191</v>
      </c>
      <c r="L286">
        <f t="shared" si="44"/>
        <v>6566.1446329217088</v>
      </c>
      <c r="M286">
        <f>2*$P$1*VLOOKUP(E285,Gearing!$B$3:$D$7,3)+B284</f>
        <v>6566.1643607547185</v>
      </c>
      <c r="N286">
        <f>2*B285-B284+Misc!$B$6*$P$1^2</f>
        <v>6566.2669740158572</v>
      </c>
    </row>
    <row r="287" spans="1:14" x14ac:dyDescent="0.25">
      <c r="A287">
        <f t="shared" si="38"/>
        <v>71</v>
      </c>
      <c r="B287">
        <f>MIN((-J286+SQRT(J286^2-4*I286*K286))/2/I286,2*$P$1*VLOOKUP(E286,Gearing!$B$3:$D$7,3,TRUE)+B285)</f>
        <v>6597.5485711352876</v>
      </c>
      <c r="C287">
        <f t="shared" si="42"/>
        <v>125.61823999999979</v>
      </c>
      <c r="D287">
        <f t="shared" si="43"/>
        <v>1.9897165475413203E-2</v>
      </c>
      <c r="E287">
        <f>MIN(VLOOKUP(C286+0.01,Gearing!$A$2:$F$7,2,TRUE)+1,5)</f>
        <v>5</v>
      </c>
      <c r="F287">
        <f>Misc!$B$4*Misc!$B$5/Misc!$B$2*VLOOKUP(E287,Gearing!$B$2:$F$7,5,FALSE)</f>
        <v>3601.903197661552</v>
      </c>
      <c r="G287">
        <f t="shared" si="36"/>
        <v>4.0995266214900532</v>
      </c>
      <c r="H287">
        <f t="shared" si="37"/>
        <v>280.99999999999955</v>
      </c>
      <c r="I287">
        <f t="shared" si="39"/>
        <v>0.19223050000000003</v>
      </c>
      <c r="J287">
        <f t="shared" si="40"/>
        <v>4275.5734682822867</v>
      </c>
      <c r="K287">
        <f t="shared" si="41"/>
        <v>-36789902.678149998</v>
      </c>
      <c r="L287">
        <f t="shared" si="44"/>
        <v>6597.5706376940643</v>
      </c>
      <c r="M287">
        <f>2*$P$1*VLOOKUP(E286,Gearing!$B$3:$D$7,3)+B285</f>
        <v>6597.5485711352876</v>
      </c>
      <c r="N287">
        <f>2*B286-B285+Misc!$B$6*$P$1^2</f>
        <v>6597.6931272081301</v>
      </c>
    </row>
    <row r="288" spans="1:14" x14ac:dyDescent="0.25">
      <c r="A288">
        <f t="shared" si="38"/>
        <v>71.25</v>
      </c>
      <c r="B288">
        <f>MIN((-J287+SQRT(J287^2-4*I287*K287))/2/I287,2*$P$1*VLOOKUP(E287,Gearing!$B$3:$D$7,3,TRUE)+B286)</f>
        <v>6628.9537529217087</v>
      </c>
      <c r="C288">
        <f t="shared" si="42"/>
        <v>125.61823999999979</v>
      </c>
      <c r="D288">
        <f t="shared" si="43"/>
        <v>-1.9897165475413203E-2</v>
      </c>
      <c r="E288">
        <f>MIN(VLOOKUP(C287+0.01,Gearing!$A$2:$F$7,2,TRUE)+1,5)</f>
        <v>5</v>
      </c>
      <c r="F288">
        <f>Misc!$B$4*Misc!$B$5/Misc!$B$2*VLOOKUP(E288,Gearing!$B$2:$F$7,5,FALSE)</f>
        <v>3601.903197661552</v>
      </c>
      <c r="G288">
        <f t="shared" si="36"/>
        <v>4.1190408967391114</v>
      </c>
      <c r="H288">
        <f t="shared" si="37"/>
        <v>280.99999999999955</v>
      </c>
      <c r="I288">
        <f t="shared" si="39"/>
        <v>0.19223050000000003</v>
      </c>
      <c r="J288">
        <f t="shared" si="40"/>
        <v>4263.4998787927561</v>
      </c>
      <c r="K288">
        <f t="shared" si="41"/>
        <v>-36923999.856637031</v>
      </c>
      <c r="L288">
        <f t="shared" si="44"/>
        <v>6628.9733411386233</v>
      </c>
      <c r="M288">
        <f>2*$P$1*VLOOKUP(E287,Gearing!$B$3:$D$7,3)+B286</f>
        <v>6628.9537529217087</v>
      </c>
      <c r="N288">
        <f>2*B287-B286+Misc!$B$6*$P$1^2</f>
        <v>6629.0958218488668</v>
      </c>
    </row>
    <row r="289" spans="1:14" x14ac:dyDescent="0.25">
      <c r="A289">
        <f t="shared" si="38"/>
        <v>71.5</v>
      </c>
      <c r="B289">
        <f>MIN((-J288+SQRT(J288^2-4*I288*K288))/2/I288,2*$P$1*VLOOKUP(E288,Gearing!$B$3:$D$7,3,TRUE)+B287)</f>
        <v>6660.3576911352875</v>
      </c>
      <c r="C289">
        <f t="shared" si="42"/>
        <v>125.61823999999979</v>
      </c>
      <c r="D289">
        <f t="shared" si="43"/>
        <v>1.9897165475413203E-2</v>
      </c>
      <c r="E289">
        <f>MIN(VLOOKUP(C288+0.01,Gearing!$A$2:$F$7,2,TRUE)+1,5)</f>
        <v>5</v>
      </c>
      <c r="F289">
        <f>Misc!$B$4*Misc!$B$5/Misc!$B$2*VLOOKUP(E289,Gearing!$B$2:$F$7,5,FALSE)</f>
        <v>3601.903197661552</v>
      </c>
      <c r="G289">
        <f t="shared" si="36"/>
        <v>4.1385543992678304</v>
      </c>
      <c r="H289">
        <f t="shared" si="37"/>
        <v>280.99999999999955</v>
      </c>
      <c r="I289">
        <f t="shared" si="39"/>
        <v>0.19223050000000003</v>
      </c>
      <c r="J289">
        <f t="shared" si="40"/>
        <v>4251.4258111979671</v>
      </c>
      <c r="K289">
        <f t="shared" si="41"/>
        <v>-37057689.338642389</v>
      </c>
      <c r="L289">
        <f t="shared" si="44"/>
        <v>6660.3797576940642</v>
      </c>
      <c r="M289">
        <f>2*$P$1*VLOOKUP(E288,Gearing!$B$3:$D$7,3)+B287</f>
        <v>6660.3576911352875</v>
      </c>
      <c r="N289">
        <f>2*B288-B287+Misc!$B$6*$P$1^2</f>
        <v>6660.50224720813</v>
      </c>
    </row>
    <row r="290" spans="1:14" x14ac:dyDescent="0.25">
      <c r="A290">
        <f t="shared" si="38"/>
        <v>71.75</v>
      </c>
      <c r="B290">
        <f>MIN((-J289+SQRT(J289^2-4*I289*K289))/2/I289,2*$P$1*VLOOKUP(E289,Gearing!$B$3:$D$7,3,TRUE)+B288)</f>
        <v>6691.7628729217085</v>
      </c>
      <c r="C290">
        <f t="shared" si="42"/>
        <v>125.61823999999979</v>
      </c>
      <c r="D290">
        <f t="shared" si="43"/>
        <v>-1.9897165475413203E-2</v>
      </c>
      <c r="E290">
        <f>MIN(VLOOKUP(C289+0.01,Gearing!$A$2:$F$7,2,TRUE)+1,5)</f>
        <v>5</v>
      </c>
      <c r="F290">
        <f>Misc!$B$4*Misc!$B$5/Misc!$B$2*VLOOKUP(E290,Gearing!$B$2:$F$7,5,FALSE)</f>
        <v>3601.903197661552</v>
      </c>
      <c r="G290">
        <f t="shared" si="36"/>
        <v>4.1580686745168896</v>
      </c>
      <c r="H290">
        <f t="shared" si="37"/>
        <v>280.99999999999955</v>
      </c>
      <c r="I290">
        <f t="shared" si="39"/>
        <v>0.19223050000000003</v>
      </c>
      <c r="J290">
        <f t="shared" si="40"/>
        <v>4239.3522217084355</v>
      </c>
      <c r="K290">
        <f t="shared" si="41"/>
        <v>-37191028.185598351</v>
      </c>
      <c r="L290">
        <f t="shared" si="44"/>
        <v>6691.7824611386222</v>
      </c>
      <c r="M290">
        <f>2*$P$1*VLOOKUP(E289,Gearing!$B$3:$D$7,3)+B288</f>
        <v>6691.7628729217085</v>
      </c>
      <c r="N290">
        <f>2*B289-B288+Misc!$B$6*$P$1^2</f>
        <v>6691.9049418488667</v>
      </c>
    </row>
    <row r="291" spans="1:14" x14ac:dyDescent="0.25">
      <c r="A291">
        <f t="shared" si="38"/>
        <v>72</v>
      </c>
      <c r="B291">
        <f>MIN((-J290+SQRT(J290^2-4*I290*K290))/2/I290,2*$P$1*VLOOKUP(E290,Gearing!$B$3:$D$7,3,TRUE)+B289)</f>
        <v>6723.1668111352874</v>
      </c>
      <c r="C291">
        <f t="shared" si="42"/>
        <v>125.61823999999979</v>
      </c>
      <c r="D291">
        <f t="shared" si="43"/>
        <v>1.9897165475413203E-2</v>
      </c>
      <c r="E291">
        <f>MIN(VLOOKUP(C290+0.01,Gearing!$A$2:$F$7,2,TRUE)+1,5)</f>
        <v>5</v>
      </c>
      <c r="F291">
        <f>Misc!$B$4*Misc!$B$5/Misc!$B$2*VLOOKUP(E291,Gearing!$B$2:$F$7,5,FALSE)</f>
        <v>3601.903197661552</v>
      </c>
      <c r="G291">
        <f t="shared" si="36"/>
        <v>4.1775821770456085</v>
      </c>
      <c r="H291">
        <f t="shared" si="37"/>
        <v>280.99999999999955</v>
      </c>
      <c r="I291">
        <f t="shared" si="39"/>
        <v>0.19223050000000003</v>
      </c>
      <c r="J291">
        <f t="shared" si="40"/>
        <v>4227.2781541136465</v>
      </c>
      <c r="K291">
        <f t="shared" si="41"/>
        <v>-37323959.30604326</v>
      </c>
      <c r="L291">
        <f t="shared" si="44"/>
        <v>6723.188877694065</v>
      </c>
      <c r="M291">
        <f>2*$P$1*VLOOKUP(E290,Gearing!$B$3:$D$7,3)+B289</f>
        <v>6723.1668111352874</v>
      </c>
      <c r="N291">
        <f>2*B290-B289+Misc!$B$6*$P$1^2</f>
        <v>6723.3113672081299</v>
      </c>
    </row>
    <row r="292" spans="1:14" x14ac:dyDescent="0.25">
      <c r="A292">
        <f t="shared" si="38"/>
        <v>72.25</v>
      </c>
      <c r="B292">
        <f>MIN((-J291+SQRT(J291^2-4*I291*K291))/2/I291,2*$P$1*VLOOKUP(E291,Gearing!$B$3:$D$7,3,TRUE)+B290)</f>
        <v>6754.5719929217084</v>
      </c>
      <c r="C292">
        <f t="shared" si="42"/>
        <v>125.61823999999979</v>
      </c>
      <c r="D292">
        <f t="shared" si="43"/>
        <v>-1.9897165475413203E-2</v>
      </c>
      <c r="E292">
        <f>MIN(VLOOKUP(C291+0.01,Gearing!$A$2:$F$7,2,TRUE)+1,5)</f>
        <v>5</v>
      </c>
      <c r="F292">
        <f>Misc!$B$4*Misc!$B$5/Misc!$B$2*VLOOKUP(E292,Gearing!$B$2:$F$7,5,FALSE)</f>
        <v>3601.903197661552</v>
      </c>
      <c r="G292">
        <f t="shared" si="36"/>
        <v>4.1970964522946668</v>
      </c>
      <c r="H292">
        <f t="shared" si="37"/>
        <v>280.99999999999955</v>
      </c>
      <c r="I292">
        <f t="shared" si="39"/>
        <v>0.19223050000000003</v>
      </c>
      <c r="J292">
        <f t="shared" si="40"/>
        <v>4215.2045646241158</v>
      </c>
      <c r="K292">
        <f t="shared" si="41"/>
        <v>-37456539.821468137</v>
      </c>
      <c r="L292">
        <f t="shared" si="44"/>
        <v>6754.591581138624</v>
      </c>
      <c r="M292">
        <f>2*$P$1*VLOOKUP(E291,Gearing!$B$3:$D$7,3)+B290</f>
        <v>6754.5719929217084</v>
      </c>
      <c r="N292">
        <f>2*B291-B290+Misc!$B$6*$P$1^2</f>
        <v>6754.7140618488665</v>
      </c>
    </row>
    <row r="293" spans="1:14" x14ac:dyDescent="0.25">
      <c r="A293">
        <f t="shared" si="38"/>
        <v>72.5</v>
      </c>
      <c r="B293">
        <f>MIN((-J292+SQRT(J292^2-4*I292*K292))/2/I292,2*$P$1*VLOOKUP(E292,Gearing!$B$3:$D$7,3,TRUE)+B291)</f>
        <v>6785.9759311352873</v>
      </c>
      <c r="C293">
        <f t="shared" si="42"/>
        <v>125.61823999999979</v>
      </c>
      <c r="D293">
        <f t="shared" si="43"/>
        <v>1.9897165475413203E-2</v>
      </c>
      <c r="E293">
        <f>MIN(VLOOKUP(C292+0.01,Gearing!$A$2:$F$7,2,TRUE)+1,5)</f>
        <v>5</v>
      </c>
      <c r="F293">
        <f>Misc!$B$4*Misc!$B$5/Misc!$B$2*VLOOKUP(E293,Gearing!$B$2:$F$7,5,FALSE)</f>
        <v>3601.903197661552</v>
      </c>
      <c r="G293">
        <f t="shared" si="36"/>
        <v>4.2166099548233857</v>
      </c>
      <c r="H293">
        <f t="shared" si="37"/>
        <v>280.99999999999955</v>
      </c>
      <c r="I293">
        <f t="shared" si="39"/>
        <v>0.19223050000000003</v>
      </c>
      <c r="J293">
        <f t="shared" si="40"/>
        <v>4203.1304970293268</v>
      </c>
      <c r="K293">
        <f t="shared" si="41"/>
        <v>-37588712.580352597</v>
      </c>
      <c r="L293">
        <f t="shared" si="44"/>
        <v>6785.9979976940649</v>
      </c>
      <c r="M293">
        <f>2*$P$1*VLOOKUP(E292,Gearing!$B$3:$D$7,3)+B291</f>
        <v>6785.9759311352873</v>
      </c>
      <c r="N293">
        <f>2*B292-B291+Misc!$B$6*$P$1^2</f>
        <v>6786.1204872081298</v>
      </c>
    </row>
    <row r="294" spans="1:14" x14ac:dyDescent="0.25">
      <c r="A294">
        <f t="shared" si="38"/>
        <v>72.75</v>
      </c>
      <c r="B294">
        <f>MIN((-J293+SQRT(J293^2-4*I293*K293))/2/I293,2*$P$1*VLOOKUP(E293,Gearing!$B$3:$D$7,3,TRUE)+B292)</f>
        <v>6817.3811129217083</v>
      </c>
      <c r="C294">
        <f t="shared" si="42"/>
        <v>125.61823999999979</v>
      </c>
      <c r="D294">
        <f t="shared" si="43"/>
        <v>-1.9897165475413203E-2</v>
      </c>
      <c r="E294">
        <f>MIN(VLOOKUP(C293+0.01,Gearing!$A$2:$F$7,2,TRUE)+1,5)</f>
        <v>5</v>
      </c>
      <c r="F294">
        <f>Misc!$B$4*Misc!$B$5/Misc!$B$2*VLOOKUP(E294,Gearing!$B$2:$F$7,5,FALSE)</f>
        <v>3601.903197661552</v>
      </c>
      <c r="G294">
        <f t="shared" si="36"/>
        <v>4.2361242300724449</v>
      </c>
      <c r="H294">
        <f t="shared" si="37"/>
        <v>280.99999999999955</v>
      </c>
      <c r="I294">
        <f t="shared" si="39"/>
        <v>0.19223050000000003</v>
      </c>
      <c r="J294">
        <f t="shared" si="40"/>
        <v>4191.0569075397962</v>
      </c>
      <c r="K294">
        <f t="shared" si="41"/>
        <v>-37720534.764246397</v>
      </c>
      <c r="L294">
        <f t="shared" si="44"/>
        <v>6817.4007011386257</v>
      </c>
      <c r="M294">
        <f>2*$P$1*VLOOKUP(E293,Gearing!$B$3:$D$7,3)+B292</f>
        <v>6817.3811129217083</v>
      </c>
      <c r="N294">
        <f>2*B293-B292+Misc!$B$6*$P$1^2</f>
        <v>6817.5231818488664</v>
      </c>
    </row>
    <row r="295" spans="1:14" x14ac:dyDescent="0.25">
      <c r="A295">
        <f t="shared" si="38"/>
        <v>73</v>
      </c>
      <c r="B295">
        <f>MIN((-J294+SQRT(J294^2-4*I294*K294))/2/I294,2*$P$1*VLOOKUP(E294,Gearing!$B$3:$D$7,3,TRUE)+B293)</f>
        <v>6848.7850511352872</v>
      </c>
      <c r="C295">
        <f t="shared" si="42"/>
        <v>125.61823999999979</v>
      </c>
      <c r="D295">
        <f t="shared" si="43"/>
        <v>1.9897165475413203E-2</v>
      </c>
      <c r="E295">
        <f>MIN(VLOOKUP(C294+0.01,Gearing!$A$2:$F$7,2,TRUE)+1,5)</f>
        <v>5</v>
      </c>
      <c r="F295">
        <f>Misc!$B$4*Misc!$B$5/Misc!$B$2*VLOOKUP(E295,Gearing!$B$2:$F$7,5,FALSE)</f>
        <v>3601.903197661552</v>
      </c>
      <c r="G295">
        <f t="shared" si="36"/>
        <v>4.2556377326011638</v>
      </c>
      <c r="H295">
        <f t="shared" si="37"/>
        <v>280.99999999999955</v>
      </c>
      <c r="I295">
        <f t="shared" si="39"/>
        <v>0.19223050000000003</v>
      </c>
      <c r="J295">
        <f t="shared" si="40"/>
        <v>4178.9828399450071</v>
      </c>
      <c r="K295">
        <f t="shared" si="41"/>
        <v>-37851949.161570407</v>
      </c>
      <c r="L295">
        <f t="shared" si="44"/>
        <v>6848.8071176940657</v>
      </c>
      <c r="M295">
        <f>2*$P$1*VLOOKUP(E294,Gearing!$B$3:$D$7,3)+B293</f>
        <v>6848.7850511352872</v>
      </c>
      <c r="N295">
        <f>2*B294-B293+Misc!$B$6*$P$1^2</f>
        <v>6848.9296072081297</v>
      </c>
    </row>
    <row r="296" spans="1:14" x14ac:dyDescent="0.25">
      <c r="A296">
        <f t="shared" si="38"/>
        <v>73.25</v>
      </c>
      <c r="B296">
        <f>MIN((-J295+SQRT(J295^2-4*I295*K295))/2/I295,2*$P$1*VLOOKUP(E295,Gearing!$B$3:$D$7,3,TRUE)+B294)</f>
        <v>6880.1902329217082</v>
      </c>
      <c r="C296">
        <f t="shared" si="42"/>
        <v>125.61823999999979</v>
      </c>
      <c r="D296">
        <f t="shared" si="43"/>
        <v>-1.9897165475413203E-2</v>
      </c>
      <c r="E296">
        <f>MIN(VLOOKUP(C295+0.01,Gearing!$A$2:$F$7,2,TRUE)+1,5)</f>
        <v>5</v>
      </c>
      <c r="F296">
        <f>Misc!$B$4*Misc!$B$5/Misc!$B$2*VLOOKUP(E296,Gearing!$B$2:$F$7,5,FALSE)</f>
        <v>3601.903197661552</v>
      </c>
      <c r="G296">
        <f t="shared" si="36"/>
        <v>4.275152007850223</v>
      </c>
      <c r="H296">
        <f t="shared" si="37"/>
        <v>280.99999999999955</v>
      </c>
      <c r="I296">
        <f t="shared" si="39"/>
        <v>0.19223050000000003</v>
      </c>
      <c r="J296">
        <f t="shared" si="40"/>
        <v>4166.9092504554756</v>
      </c>
      <c r="K296">
        <f t="shared" si="41"/>
        <v>-37983013.01393313</v>
      </c>
      <c r="L296">
        <f t="shared" si="44"/>
        <v>6880.2098211386228</v>
      </c>
      <c r="M296">
        <f>2*$P$1*VLOOKUP(E295,Gearing!$B$3:$D$7,3)+B294</f>
        <v>6880.1902329217082</v>
      </c>
      <c r="N296">
        <f>2*B295-B294+Misc!$B$6*$P$1^2</f>
        <v>6880.3323018488663</v>
      </c>
    </row>
    <row r="297" spans="1:14" x14ac:dyDescent="0.25">
      <c r="A297">
        <f t="shared" si="38"/>
        <v>73.5</v>
      </c>
      <c r="B297">
        <f>MIN((-J296+SQRT(J296^2-4*I296*K296))/2/I296,2*$P$1*VLOOKUP(E296,Gearing!$B$3:$D$7,3,TRUE)+B295)</f>
        <v>6911.5941711352871</v>
      </c>
      <c r="C297">
        <f t="shared" si="42"/>
        <v>125.61823999999979</v>
      </c>
      <c r="D297">
        <f t="shared" si="43"/>
        <v>1.9897165475413203E-2</v>
      </c>
      <c r="E297">
        <f>MIN(VLOOKUP(C296+0.01,Gearing!$A$2:$F$7,2,TRUE)+1,5)</f>
        <v>5</v>
      </c>
      <c r="F297">
        <f>Misc!$B$4*Misc!$B$5/Misc!$B$2*VLOOKUP(E297,Gearing!$B$2:$F$7,5,FALSE)</f>
        <v>3601.903197661552</v>
      </c>
      <c r="G297">
        <f t="shared" si="36"/>
        <v>4.2946655103789411</v>
      </c>
      <c r="H297">
        <f t="shared" si="37"/>
        <v>280.99999999999955</v>
      </c>
      <c r="I297">
        <f t="shared" si="39"/>
        <v>0.19223050000000003</v>
      </c>
      <c r="J297">
        <f t="shared" si="40"/>
        <v>4154.8351828606865</v>
      </c>
      <c r="K297">
        <f t="shared" si="41"/>
        <v>-38113669.049696684</v>
      </c>
      <c r="L297">
        <f t="shared" si="44"/>
        <v>6911.6162376940656</v>
      </c>
      <c r="M297">
        <f>2*$P$1*VLOOKUP(E296,Gearing!$B$3:$D$7,3)+B295</f>
        <v>6911.5941711352871</v>
      </c>
      <c r="N297">
        <f>2*B296-B295+Misc!$B$6*$P$1^2</f>
        <v>6911.7387272081296</v>
      </c>
    </row>
    <row r="298" spans="1:14" x14ac:dyDescent="0.25">
      <c r="A298">
        <f t="shared" si="38"/>
        <v>73.75</v>
      </c>
      <c r="B298">
        <f>MIN((-J297+SQRT(J297^2-4*I297*K297))/2/I297,2*$P$1*VLOOKUP(E297,Gearing!$B$3:$D$7,3,TRUE)+B296)</f>
        <v>6942.9993529217081</v>
      </c>
      <c r="C298">
        <f t="shared" si="42"/>
        <v>125.61823999999979</v>
      </c>
      <c r="D298">
        <f t="shared" si="43"/>
        <v>-1.9897165475413203E-2</v>
      </c>
      <c r="E298">
        <f>MIN(VLOOKUP(C297+0.01,Gearing!$A$2:$F$7,2,TRUE)+1,5)</f>
        <v>5</v>
      </c>
      <c r="F298">
        <f>Misc!$B$4*Misc!$B$5/Misc!$B$2*VLOOKUP(E298,Gearing!$B$2:$F$7,5,FALSE)</f>
        <v>3601.903197661552</v>
      </c>
      <c r="G298">
        <f t="shared" si="36"/>
        <v>4.3141797856280002</v>
      </c>
      <c r="H298">
        <f t="shared" si="37"/>
        <v>280.99999999999955</v>
      </c>
      <c r="I298">
        <f t="shared" si="39"/>
        <v>0.19223050000000003</v>
      </c>
      <c r="J298">
        <f t="shared" si="40"/>
        <v>4142.7615933711559</v>
      </c>
      <c r="K298">
        <f t="shared" si="41"/>
        <v>-38243974.570528328</v>
      </c>
      <c r="L298">
        <f t="shared" si="44"/>
        <v>6943.0189411386236</v>
      </c>
      <c r="M298">
        <f>2*$P$1*VLOOKUP(E297,Gearing!$B$3:$D$7,3)+B296</f>
        <v>6942.9993529217081</v>
      </c>
      <c r="N298">
        <f>2*B297-B296+Misc!$B$6*$P$1^2</f>
        <v>6943.1414218488662</v>
      </c>
    </row>
    <row r="299" spans="1:14" x14ac:dyDescent="0.25">
      <c r="A299">
        <f t="shared" si="38"/>
        <v>74</v>
      </c>
      <c r="B299">
        <f>MIN((-J298+SQRT(J298^2-4*I298*K298))/2/I298,2*$P$1*VLOOKUP(E298,Gearing!$B$3:$D$7,3,TRUE)+B297)</f>
        <v>6974.403291135287</v>
      </c>
      <c r="C299">
        <f t="shared" si="42"/>
        <v>125.61823999999979</v>
      </c>
      <c r="D299">
        <f t="shared" si="43"/>
        <v>1.9897165475413203E-2</v>
      </c>
      <c r="E299">
        <f>MIN(VLOOKUP(C298+0.01,Gearing!$A$2:$F$7,2,TRUE)+1,5)</f>
        <v>5</v>
      </c>
      <c r="F299">
        <f>Misc!$B$4*Misc!$B$5/Misc!$B$2*VLOOKUP(E299,Gearing!$B$2:$F$7,5,FALSE)</f>
        <v>3601.903197661552</v>
      </c>
      <c r="G299">
        <f t="shared" si="36"/>
        <v>4.3336932881567192</v>
      </c>
      <c r="H299">
        <f t="shared" si="37"/>
        <v>280.99999999999955</v>
      </c>
      <c r="I299">
        <f t="shared" si="39"/>
        <v>0.19223050000000003</v>
      </c>
      <c r="J299">
        <f t="shared" si="40"/>
        <v>4130.6875257763668</v>
      </c>
      <c r="K299">
        <f t="shared" si="41"/>
        <v>-38373872.244731441</v>
      </c>
      <c r="L299">
        <f t="shared" si="44"/>
        <v>6974.4253576940646</v>
      </c>
      <c r="M299">
        <f>2*$P$1*VLOOKUP(E298,Gearing!$B$3:$D$7,3)+B297</f>
        <v>6974.403291135287</v>
      </c>
      <c r="N299">
        <f>2*B298-B297+Misc!$B$6*$P$1^2</f>
        <v>6974.5478472081295</v>
      </c>
    </row>
    <row r="300" spans="1:14" x14ac:dyDescent="0.25">
      <c r="A300">
        <f t="shared" si="38"/>
        <v>74.25</v>
      </c>
      <c r="B300">
        <f>MIN((-J299+SQRT(J299^2-4*I299*K299))/2/I299,2*$P$1*VLOOKUP(E299,Gearing!$B$3:$D$7,3,TRUE)+B298)</f>
        <v>7005.808472921708</v>
      </c>
      <c r="C300">
        <f t="shared" si="42"/>
        <v>125.61823999999979</v>
      </c>
      <c r="D300">
        <f t="shared" si="43"/>
        <v>-1.9897165475413203E-2</v>
      </c>
      <c r="E300">
        <f>MIN(VLOOKUP(C299+0.01,Gearing!$A$2:$F$7,2,TRUE)+1,5)</f>
        <v>5</v>
      </c>
      <c r="F300">
        <f>Misc!$B$4*Misc!$B$5/Misc!$B$2*VLOOKUP(E300,Gearing!$B$2:$F$7,5,FALSE)</f>
        <v>3601.903197661552</v>
      </c>
      <c r="G300">
        <f t="shared" si="36"/>
        <v>4.3532075634057774</v>
      </c>
      <c r="H300">
        <f t="shared" si="37"/>
        <v>280.99999999999955</v>
      </c>
      <c r="I300">
        <f t="shared" si="39"/>
        <v>0.19223050000000003</v>
      </c>
      <c r="J300">
        <f t="shared" si="40"/>
        <v>4118.6139362868362</v>
      </c>
      <c r="K300">
        <f t="shared" si="41"/>
        <v>-38503419.434032008</v>
      </c>
      <c r="L300">
        <f t="shared" si="44"/>
        <v>7005.8280611386235</v>
      </c>
      <c r="M300">
        <f>2*$P$1*VLOOKUP(E299,Gearing!$B$3:$D$7,3)+B298</f>
        <v>7005.808472921708</v>
      </c>
      <c r="N300">
        <f>2*B299-B298+Misc!$B$6*$P$1^2</f>
        <v>7005.9505418488661</v>
      </c>
    </row>
    <row r="301" spans="1:14" x14ac:dyDescent="0.25">
      <c r="A301">
        <f t="shared" si="38"/>
        <v>74.5</v>
      </c>
      <c r="B301">
        <f>MIN((-J300+SQRT(J300^2-4*I300*K300))/2/I300,2*$P$1*VLOOKUP(E300,Gearing!$B$3:$D$7,3,TRUE)+B299)</f>
        <v>7037.2124111352869</v>
      </c>
      <c r="C301">
        <f t="shared" si="42"/>
        <v>125.61823999999979</v>
      </c>
      <c r="D301">
        <f t="shared" si="43"/>
        <v>1.9897165475413203E-2</v>
      </c>
      <c r="E301">
        <f>MIN(VLOOKUP(C300+0.01,Gearing!$A$2:$F$7,2,TRUE)+1,5)</f>
        <v>5</v>
      </c>
      <c r="F301">
        <f>Misc!$B$4*Misc!$B$5/Misc!$B$2*VLOOKUP(E301,Gearing!$B$2:$F$7,5,FALSE)</f>
        <v>3601.903197661552</v>
      </c>
      <c r="G301">
        <f t="shared" si="36"/>
        <v>4.3727210659344973</v>
      </c>
      <c r="H301">
        <f t="shared" si="37"/>
        <v>280.99999999999955</v>
      </c>
      <c r="I301">
        <f t="shared" si="39"/>
        <v>0.19223050000000003</v>
      </c>
      <c r="J301">
        <f t="shared" si="40"/>
        <v>4106.5398686920471</v>
      </c>
      <c r="K301">
        <f t="shared" si="41"/>
        <v>-38632558.746674664</v>
      </c>
      <c r="L301">
        <f t="shared" si="44"/>
        <v>7037.2344776940636</v>
      </c>
      <c r="M301">
        <f>2*$P$1*VLOOKUP(E300,Gearing!$B$3:$D$7,3)+B299</f>
        <v>7037.2124111352869</v>
      </c>
      <c r="N301">
        <f>2*B300-B299+Misc!$B$6*$P$1^2</f>
        <v>7037.3569672081294</v>
      </c>
    </row>
    <row r="302" spans="1:14" x14ac:dyDescent="0.25">
      <c r="A302">
        <f t="shared" si="38"/>
        <v>74.75</v>
      </c>
      <c r="B302">
        <f>MIN((-J301+SQRT(J301^2-4*I301*K301))/2/I301,2*$P$1*VLOOKUP(E301,Gearing!$B$3:$D$7,3,TRUE)+B300)</f>
        <v>7068.6175929217079</v>
      </c>
      <c r="C302">
        <f t="shared" si="42"/>
        <v>125.61823999999979</v>
      </c>
      <c r="D302">
        <f t="shared" si="43"/>
        <v>-1.9897165475413203E-2</v>
      </c>
      <c r="E302">
        <f>MIN(VLOOKUP(C301+0.01,Gearing!$A$2:$F$7,2,TRUE)+1,5)</f>
        <v>5</v>
      </c>
      <c r="F302">
        <f>Misc!$B$4*Misc!$B$5/Misc!$B$2*VLOOKUP(E302,Gearing!$B$2:$F$7,5,FALSE)</f>
        <v>3601.903197661552</v>
      </c>
      <c r="G302">
        <f t="shared" si="36"/>
        <v>4.3922353411835555</v>
      </c>
      <c r="H302">
        <f t="shared" si="37"/>
        <v>280.99999999999955</v>
      </c>
      <c r="I302">
        <f t="shared" si="39"/>
        <v>0.19223050000000003</v>
      </c>
      <c r="J302">
        <f t="shared" si="40"/>
        <v>4094.466279202516</v>
      </c>
      <c r="K302">
        <f t="shared" si="41"/>
        <v>-38761347.604444154</v>
      </c>
      <c r="L302">
        <f t="shared" si="44"/>
        <v>7068.6371811386225</v>
      </c>
      <c r="M302">
        <f>2*$P$1*VLOOKUP(E301,Gearing!$B$3:$D$7,3)+B300</f>
        <v>7068.6175929217079</v>
      </c>
      <c r="N302">
        <f>2*B301-B300+Misc!$B$6*$P$1^2</f>
        <v>7068.759661848866</v>
      </c>
    </row>
    <row r="303" spans="1:14" x14ac:dyDescent="0.25">
      <c r="A303">
        <f t="shared" si="38"/>
        <v>75</v>
      </c>
      <c r="B303">
        <f>MIN((-J302+SQRT(J302^2-4*I302*K302))/2/I302,2*$P$1*VLOOKUP(E302,Gearing!$B$3:$D$7,3,TRUE)+B301)</f>
        <v>7100.0215311352868</v>
      </c>
      <c r="C303">
        <f t="shared" si="42"/>
        <v>125.61823999999979</v>
      </c>
      <c r="D303">
        <f t="shared" si="43"/>
        <v>1.9897165475413203E-2</v>
      </c>
      <c r="E303">
        <f>MIN(VLOOKUP(C302+0.01,Gearing!$A$2:$F$7,2,TRUE)+1,5)</f>
        <v>5</v>
      </c>
      <c r="F303">
        <f>Misc!$B$4*Misc!$B$5/Misc!$B$2*VLOOKUP(E303,Gearing!$B$2:$F$7,5,FALSE)</f>
        <v>3601.903197661552</v>
      </c>
      <c r="G303">
        <f t="shared" si="36"/>
        <v>4.4117488437122754</v>
      </c>
      <c r="H303">
        <f t="shared" si="37"/>
        <v>280.99999999999955</v>
      </c>
      <c r="I303">
        <f t="shared" si="39"/>
        <v>0.19223050000000003</v>
      </c>
      <c r="J303">
        <f t="shared" si="40"/>
        <v>4082.3922116077269</v>
      </c>
      <c r="K303">
        <f t="shared" si="41"/>
        <v>-38889728.555526368</v>
      </c>
      <c r="L303">
        <f t="shared" si="44"/>
        <v>7100.0435976940644</v>
      </c>
      <c r="M303">
        <f>2*$P$1*VLOOKUP(E302,Gearing!$B$3:$D$7,3)+B301</f>
        <v>7100.0215311352868</v>
      </c>
      <c r="N303">
        <f>2*B302-B301+Misc!$B$6*$P$1^2</f>
        <v>7100.1660872081293</v>
      </c>
    </row>
    <row r="304" spans="1:14" x14ac:dyDescent="0.25">
      <c r="A304">
        <f t="shared" si="38"/>
        <v>75.25</v>
      </c>
      <c r="B304">
        <f>MIN((-J303+SQRT(J303^2-4*I303*K303))/2/I303,2*$P$1*VLOOKUP(E303,Gearing!$B$3:$D$7,3,TRUE)+B302)</f>
        <v>7131.4267129217078</v>
      </c>
      <c r="C304">
        <f t="shared" si="42"/>
        <v>125.61823999999979</v>
      </c>
      <c r="D304">
        <f t="shared" si="43"/>
        <v>-1.9897165475413203E-2</v>
      </c>
      <c r="E304">
        <f>MIN(VLOOKUP(C303+0.01,Gearing!$A$2:$F$7,2,TRUE)+1,5)</f>
        <v>5</v>
      </c>
      <c r="F304">
        <f>Misc!$B$4*Misc!$B$5/Misc!$B$2*VLOOKUP(E304,Gearing!$B$2:$F$7,5,FALSE)</f>
        <v>3601.903197661552</v>
      </c>
      <c r="G304">
        <f t="shared" si="36"/>
        <v>4.4312631189613336</v>
      </c>
      <c r="H304">
        <f t="shared" si="37"/>
        <v>280.99999999999955</v>
      </c>
      <c r="I304">
        <f t="shared" si="39"/>
        <v>0.19223050000000003</v>
      </c>
      <c r="J304">
        <f t="shared" si="40"/>
        <v>4070.3186221181963</v>
      </c>
      <c r="K304">
        <f t="shared" si="41"/>
        <v>-39017759.081764773</v>
      </c>
      <c r="L304">
        <f t="shared" si="44"/>
        <v>7131.4463011386224</v>
      </c>
      <c r="M304">
        <f>2*$P$1*VLOOKUP(E303,Gearing!$B$3:$D$7,3)+B302</f>
        <v>7131.4267129217078</v>
      </c>
      <c r="N304">
        <f>2*B303-B302+Misc!$B$6*$P$1^2</f>
        <v>7131.5687818488659</v>
      </c>
    </row>
    <row r="305" spans="1:14" x14ac:dyDescent="0.25">
      <c r="A305">
        <f t="shared" si="38"/>
        <v>75.5</v>
      </c>
      <c r="B305">
        <f>MIN((-J304+SQRT(J304^2-4*I304*K304))/2/I304,2*$P$1*VLOOKUP(E304,Gearing!$B$3:$D$7,3,TRUE)+B303)</f>
        <v>7162.8306511352866</v>
      </c>
      <c r="C305">
        <f t="shared" si="42"/>
        <v>125.61823999999979</v>
      </c>
      <c r="D305">
        <f t="shared" si="43"/>
        <v>1.9897165475413203E-2</v>
      </c>
      <c r="E305">
        <f>MIN(VLOOKUP(C304+0.01,Gearing!$A$2:$F$7,2,TRUE)+1,5)</f>
        <v>5</v>
      </c>
      <c r="F305">
        <f>Misc!$B$4*Misc!$B$5/Misc!$B$2*VLOOKUP(E305,Gearing!$B$2:$F$7,5,FALSE)</f>
        <v>3601.903197661552</v>
      </c>
      <c r="G305">
        <f t="shared" si="36"/>
        <v>4.4507766214900517</v>
      </c>
      <c r="H305">
        <f t="shared" si="37"/>
        <v>280.99999999999955</v>
      </c>
      <c r="I305">
        <f t="shared" si="39"/>
        <v>0.19223050000000003</v>
      </c>
      <c r="J305">
        <f t="shared" si="40"/>
        <v>4058.2445545234068</v>
      </c>
      <c r="K305">
        <f t="shared" si="41"/>
        <v>-39145381.671286538</v>
      </c>
      <c r="L305">
        <f t="shared" si="44"/>
        <v>7162.8527176940634</v>
      </c>
      <c r="M305">
        <f>2*$P$1*VLOOKUP(E304,Gearing!$B$3:$D$7,3)+B303</f>
        <v>7162.8306511352866</v>
      </c>
      <c r="N305">
        <f>2*B304-B303+Misc!$B$6*$P$1^2</f>
        <v>7162.9752072081292</v>
      </c>
    </row>
    <row r="306" spans="1:14" x14ac:dyDescent="0.25">
      <c r="A306">
        <f t="shared" si="38"/>
        <v>75.75</v>
      </c>
      <c r="B306">
        <f>MIN((-J305+SQRT(J305^2-4*I305*K305))/2/I305,2*$P$1*VLOOKUP(E305,Gearing!$B$3:$D$7,3,TRUE)+B304)</f>
        <v>7194.2358329217077</v>
      </c>
      <c r="C306">
        <f t="shared" si="42"/>
        <v>125.61823999999979</v>
      </c>
      <c r="D306">
        <f t="shared" si="43"/>
        <v>-1.9897165475413203E-2</v>
      </c>
      <c r="E306">
        <f>MIN(VLOOKUP(C305+0.01,Gearing!$A$2:$F$7,2,TRUE)+1,5)</f>
        <v>5</v>
      </c>
      <c r="F306">
        <f>Misc!$B$4*Misc!$B$5/Misc!$B$2*VLOOKUP(E306,Gearing!$B$2:$F$7,5,FALSE)</f>
        <v>3601.903197661552</v>
      </c>
      <c r="G306">
        <f t="shared" si="36"/>
        <v>4.4702908967391108</v>
      </c>
      <c r="H306">
        <f t="shared" si="37"/>
        <v>280.99999999999955</v>
      </c>
      <c r="I306">
        <f t="shared" si="39"/>
        <v>0.19223050000000003</v>
      </c>
      <c r="J306">
        <f t="shared" si="40"/>
        <v>4046.1709650338762</v>
      </c>
      <c r="K306">
        <f t="shared" si="41"/>
        <v>-39272653.865993865</v>
      </c>
      <c r="L306">
        <f t="shared" si="44"/>
        <v>7194.2554211386232</v>
      </c>
      <c r="M306">
        <f>2*$P$1*VLOOKUP(E305,Gearing!$B$3:$D$7,3)+B304</f>
        <v>7194.2358329217077</v>
      </c>
      <c r="N306">
        <f>2*B305-B304+Misc!$B$6*$P$1^2</f>
        <v>7194.3779018488658</v>
      </c>
    </row>
    <row r="307" spans="1:14" x14ac:dyDescent="0.25">
      <c r="A307">
        <f t="shared" si="38"/>
        <v>76</v>
      </c>
      <c r="B307">
        <f>MIN((-J306+SQRT(J306^2-4*I306*K306))/2/I306,2*$P$1*VLOOKUP(E306,Gearing!$B$3:$D$7,3,TRUE)+B305)</f>
        <v>7225.6397711352865</v>
      </c>
      <c r="C307">
        <f t="shared" si="42"/>
        <v>125.61823999999979</v>
      </c>
      <c r="D307">
        <f t="shared" si="43"/>
        <v>1.9897165475413203E-2</v>
      </c>
      <c r="E307">
        <f>MIN(VLOOKUP(C306+0.01,Gearing!$A$2:$F$7,2,TRUE)+1,5)</f>
        <v>5</v>
      </c>
      <c r="F307">
        <f>Misc!$B$4*Misc!$B$5/Misc!$B$2*VLOOKUP(E307,Gearing!$B$2:$F$7,5,FALSE)</f>
        <v>3601.903197661552</v>
      </c>
      <c r="G307">
        <f t="shared" si="36"/>
        <v>4.4898043992678298</v>
      </c>
      <c r="H307">
        <f t="shared" si="37"/>
        <v>280.99999999999955</v>
      </c>
      <c r="I307">
        <f t="shared" si="39"/>
        <v>0.19223050000000003</v>
      </c>
      <c r="J307">
        <f t="shared" si="40"/>
        <v>4034.0968974390871</v>
      </c>
      <c r="K307">
        <f t="shared" si="41"/>
        <v>-39399518.093955182</v>
      </c>
      <c r="L307">
        <f t="shared" si="44"/>
        <v>7225.6618376940633</v>
      </c>
      <c r="M307">
        <f>2*$P$1*VLOOKUP(E306,Gearing!$B$3:$D$7,3)+B305</f>
        <v>7225.6397711352865</v>
      </c>
      <c r="N307">
        <f>2*B306-B305+Misc!$B$6*$P$1^2</f>
        <v>7225.7843272081291</v>
      </c>
    </row>
    <row r="308" spans="1:14" x14ac:dyDescent="0.25">
      <c r="A308">
        <f t="shared" si="38"/>
        <v>76.25</v>
      </c>
      <c r="B308">
        <f>MIN((-J307+SQRT(J307^2-4*I307*K307))/2/I307,2*$P$1*VLOOKUP(E307,Gearing!$B$3:$D$7,3,TRUE)+B306)</f>
        <v>7257.0449529217076</v>
      </c>
      <c r="C308">
        <f t="shared" si="42"/>
        <v>125.61823999999979</v>
      </c>
      <c r="D308">
        <f t="shared" si="43"/>
        <v>-1.9897165475413203E-2</v>
      </c>
      <c r="E308">
        <f>MIN(VLOOKUP(C307+0.01,Gearing!$A$2:$F$7,2,TRUE)+1,5)</f>
        <v>5</v>
      </c>
      <c r="F308">
        <f>Misc!$B$4*Misc!$B$5/Misc!$B$2*VLOOKUP(E308,Gearing!$B$2:$F$7,5,FALSE)</f>
        <v>3601.903197661552</v>
      </c>
      <c r="G308">
        <f t="shared" si="36"/>
        <v>4.5093186745168889</v>
      </c>
      <c r="H308">
        <f t="shared" si="37"/>
        <v>280.99999999999955</v>
      </c>
      <c r="I308">
        <f t="shared" si="39"/>
        <v>0.19223050000000003</v>
      </c>
      <c r="J308">
        <f t="shared" si="40"/>
        <v>4022.0233079495561</v>
      </c>
      <c r="K308">
        <f t="shared" si="41"/>
        <v>-39526031.957131431</v>
      </c>
      <c r="L308">
        <f t="shared" si="44"/>
        <v>7257.0645411386222</v>
      </c>
      <c r="M308">
        <f>2*$P$1*VLOOKUP(E307,Gearing!$B$3:$D$7,3)+B306</f>
        <v>7257.0449529217076</v>
      </c>
      <c r="N308">
        <f>2*B307-B306+Misc!$B$6*$P$1^2</f>
        <v>7257.1870218488657</v>
      </c>
    </row>
    <row r="309" spans="1:14" x14ac:dyDescent="0.25">
      <c r="A309">
        <f t="shared" si="38"/>
        <v>76.5</v>
      </c>
      <c r="B309">
        <f>MIN((-J308+SQRT(J308^2-4*I308*K308))/2/I308,2*$P$1*VLOOKUP(E308,Gearing!$B$3:$D$7,3,TRUE)+B307)</f>
        <v>7288.4488911352864</v>
      </c>
      <c r="C309">
        <f t="shared" si="42"/>
        <v>125.61823999999979</v>
      </c>
      <c r="D309">
        <f t="shared" si="43"/>
        <v>1.9897165475413203E-2</v>
      </c>
      <c r="E309">
        <f>MIN(VLOOKUP(C308+0.01,Gearing!$A$2:$F$7,2,TRUE)+1,5)</f>
        <v>5</v>
      </c>
      <c r="F309">
        <f>Misc!$B$4*Misc!$B$5/Misc!$B$2*VLOOKUP(E309,Gearing!$B$2:$F$7,5,FALSE)</f>
        <v>3601.903197661552</v>
      </c>
      <c r="G309">
        <f t="shared" si="36"/>
        <v>4.528832177045607</v>
      </c>
      <c r="H309">
        <f t="shared" si="37"/>
        <v>280.99999999999955</v>
      </c>
      <c r="I309">
        <f t="shared" si="39"/>
        <v>0.19223050000000003</v>
      </c>
      <c r="J309">
        <f t="shared" si="40"/>
        <v>4009.949240354767</v>
      </c>
      <c r="K309">
        <f t="shared" si="41"/>
        <v>-39652137.823532298</v>
      </c>
      <c r="L309">
        <f t="shared" si="44"/>
        <v>7288.4709576940641</v>
      </c>
      <c r="M309">
        <f>2*$P$1*VLOOKUP(E308,Gearing!$B$3:$D$7,3)+B307</f>
        <v>7288.4488911352864</v>
      </c>
      <c r="N309">
        <f>2*B308-B307+Misc!$B$6*$P$1^2</f>
        <v>7288.593447208129</v>
      </c>
    </row>
    <row r="310" spans="1:14" x14ac:dyDescent="0.25">
      <c r="A310">
        <f t="shared" si="38"/>
        <v>76.75</v>
      </c>
      <c r="B310">
        <f>MIN((-J309+SQRT(J309^2-4*I309*K309))/2/I309,2*$P$1*VLOOKUP(E309,Gearing!$B$3:$D$7,3,TRUE)+B308)</f>
        <v>7319.8540729217075</v>
      </c>
      <c r="C310">
        <f t="shared" si="42"/>
        <v>125.61823999999979</v>
      </c>
      <c r="D310">
        <f t="shared" si="43"/>
        <v>-1.9897165475413203E-2</v>
      </c>
      <c r="E310">
        <f>MIN(VLOOKUP(C309+0.01,Gearing!$A$2:$F$7,2,TRUE)+1,5)</f>
        <v>5</v>
      </c>
      <c r="F310">
        <f>Misc!$B$4*Misc!$B$5/Misc!$B$2*VLOOKUP(E310,Gearing!$B$2:$F$7,5,FALSE)</f>
        <v>3601.903197661552</v>
      </c>
      <c r="G310">
        <f t="shared" si="36"/>
        <v>4.5483464522946662</v>
      </c>
      <c r="H310">
        <f t="shared" si="37"/>
        <v>280.99999999999955</v>
      </c>
      <c r="I310">
        <f t="shared" si="39"/>
        <v>0.19223050000000003</v>
      </c>
      <c r="J310">
        <f t="shared" si="40"/>
        <v>3997.8756508652364</v>
      </c>
      <c r="K310">
        <f t="shared" si="41"/>
        <v>-39777893.35517747</v>
      </c>
      <c r="L310">
        <f t="shared" si="44"/>
        <v>7319.873661138623</v>
      </c>
      <c r="M310">
        <f>2*$P$1*VLOOKUP(E309,Gearing!$B$3:$D$7,3)+B308</f>
        <v>7319.8540729217075</v>
      </c>
      <c r="N310">
        <f>2*B309-B308+Misc!$B$6*$P$1^2</f>
        <v>7319.9961418488656</v>
      </c>
    </row>
    <row r="311" spans="1:14" x14ac:dyDescent="0.25">
      <c r="A311">
        <f t="shared" si="38"/>
        <v>77</v>
      </c>
      <c r="B311">
        <f>MIN((-J310+SQRT(J310^2-4*I310*K310))/2/I310,2*$P$1*VLOOKUP(E310,Gearing!$B$3:$D$7,3,TRUE)+B309)</f>
        <v>7351.2580111352863</v>
      </c>
      <c r="C311">
        <f t="shared" si="42"/>
        <v>125.61823999999979</v>
      </c>
      <c r="D311">
        <f t="shared" si="43"/>
        <v>1.9897165475413203E-2</v>
      </c>
      <c r="E311">
        <f>MIN(VLOOKUP(C310+0.01,Gearing!$A$2:$F$7,2,TRUE)+1,5)</f>
        <v>5</v>
      </c>
      <c r="F311">
        <f>Misc!$B$4*Misc!$B$5/Misc!$B$2*VLOOKUP(E311,Gearing!$B$2:$F$7,5,FALSE)</f>
        <v>3601.903197661552</v>
      </c>
      <c r="G311">
        <f t="shared" si="36"/>
        <v>4.5678599548233851</v>
      </c>
      <c r="H311">
        <f t="shared" si="37"/>
        <v>280.99999999999955</v>
      </c>
      <c r="I311">
        <f t="shared" si="39"/>
        <v>0.19223050000000003</v>
      </c>
      <c r="J311">
        <f t="shared" si="40"/>
        <v>3985.8015832704468</v>
      </c>
      <c r="K311">
        <f t="shared" si="41"/>
        <v>-39903240.860017881</v>
      </c>
      <c r="L311">
        <f t="shared" si="44"/>
        <v>7351.2800776940658</v>
      </c>
      <c r="M311">
        <f>2*$P$1*VLOOKUP(E310,Gearing!$B$3:$D$7,3)+B309</f>
        <v>7351.2580111352863</v>
      </c>
      <c r="N311">
        <f>2*B310-B309+Misc!$B$6*$P$1^2</f>
        <v>7351.4025672081289</v>
      </c>
    </row>
    <row r="312" spans="1:14" x14ac:dyDescent="0.25">
      <c r="A312">
        <f t="shared" si="38"/>
        <v>77.25</v>
      </c>
      <c r="B312">
        <f>MIN((-J311+SQRT(J311^2-4*I311*K311))/2/I311,2*$P$1*VLOOKUP(E311,Gearing!$B$3:$D$7,3,TRUE)+B310)</f>
        <v>7382.6631929217074</v>
      </c>
      <c r="C312">
        <f t="shared" si="42"/>
        <v>125.61823999999979</v>
      </c>
      <c r="D312">
        <f t="shared" si="43"/>
        <v>-1.9897165475413203E-2</v>
      </c>
      <c r="E312">
        <f>MIN(VLOOKUP(C311+0.01,Gearing!$A$2:$F$7,2,TRUE)+1,5)</f>
        <v>5</v>
      </c>
      <c r="F312">
        <f>Misc!$B$4*Misc!$B$5/Misc!$B$2*VLOOKUP(E312,Gearing!$B$2:$F$7,5,FALSE)</f>
        <v>3601.903197661552</v>
      </c>
      <c r="G312">
        <f t="shared" si="36"/>
        <v>4.5873742300724443</v>
      </c>
      <c r="H312">
        <f t="shared" si="37"/>
        <v>280.99999999999955</v>
      </c>
      <c r="I312">
        <f t="shared" si="39"/>
        <v>0.19223050000000003</v>
      </c>
      <c r="J312">
        <f t="shared" si="40"/>
        <v>3973.7279937809162</v>
      </c>
      <c r="K312">
        <f t="shared" si="41"/>
        <v>-40028238.060131975</v>
      </c>
      <c r="L312">
        <f t="shared" si="44"/>
        <v>7382.6827811386229</v>
      </c>
      <c r="M312">
        <f>2*$P$1*VLOOKUP(E311,Gearing!$B$3:$D$7,3)+B310</f>
        <v>7382.6631929217074</v>
      </c>
      <c r="N312">
        <f>2*B311-B310+Misc!$B$6*$P$1^2</f>
        <v>7382.8052618488655</v>
      </c>
    </row>
    <row r="313" spans="1:14" x14ac:dyDescent="0.25">
      <c r="A313">
        <f t="shared" si="38"/>
        <v>77.5</v>
      </c>
      <c r="B313">
        <f>MIN((-J312+SQRT(J312^2-4*I312*K312))/2/I312,2*$P$1*VLOOKUP(E312,Gearing!$B$3:$D$7,3,TRUE)+B311)</f>
        <v>7414.0671311352862</v>
      </c>
      <c r="C313">
        <f t="shared" si="42"/>
        <v>125.61823999999979</v>
      </c>
      <c r="D313">
        <f t="shared" si="43"/>
        <v>1.9897165475413203E-2</v>
      </c>
      <c r="E313">
        <f>MIN(VLOOKUP(C312+0.01,Gearing!$A$2:$F$7,2,TRUE)+1,5)</f>
        <v>5</v>
      </c>
      <c r="F313">
        <f>Misc!$B$4*Misc!$B$5/Misc!$B$2*VLOOKUP(E313,Gearing!$B$2:$F$7,5,FALSE)</f>
        <v>3601.903197661552</v>
      </c>
      <c r="G313">
        <f t="shared" si="36"/>
        <v>4.6068877326011632</v>
      </c>
      <c r="H313">
        <f t="shared" si="37"/>
        <v>280.99999999999955</v>
      </c>
      <c r="I313">
        <f t="shared" si="39"/>
        <v>0.19223050000000003</v>
      </c>
      <c r="J313">
        <f t="shared" si="40"/>
        <v>3961.6539261861271</v>
      </c>
      <c r="K313">
        <f t="shared" si="41"/>
        <v>-40152827.203411944</v>
      </c>
      <c r="L313">
        <f t="shared" si="44"/>
        <v>7414.0891976940638</v>
      </c>
      <c r="M313">
        <f>2*$P$1*VLOOKUP(E312,Gearing!$B$3:$D$7,3)+B311</f>
        <v>7414.0671311352862</v>
      </c>
      <c r="N313">
        <f>2*B312-B311+Misc!$B$6*$P$1^2</f>
        <v>7414.2116872081288</v>
      </c>
    </row>
    <row r="314" spans="1:14" x14ac:dyDescent="0.25">
      <c r="A314">
        <f t="shared" si="38"/>
        <v>77.75</v>
      </c>
      <c r="B314">
        <f>MIN((-J313+SQRT(J313^2-4*I313*K313))/2/I313,2*$P$1*VLOOKUP(E313,Gearing!$B$3:$D$7,3,TRUE)+B312)</f>
        <v>7445.4723129217073</v>
      </c>
      <c r="C314">
        <f t="shared" si="42"/>
        <v>125.61823999999979</v>
      </c>
      <c r="D314">
        <f t="shared" si="43"/>
        <v>-1.9897165475413203E-2</v>
      </c>
      <c r="E314">
        <f>MIN(VLOOKUP(C313+0.01,Gearing!$A$2:$F$7,2,TRUE)+1,5)</f>
        <v>5</v>
      </c>
      <c r="F314">
        <f>Misc!$B$4*Misc!$B$5/Misc!$B$2*VLOOKUP(E314,Gearing!$B$2:$F$7,5,FALSE)</f>
        <v>3601.903197661552</v>
      </c>
      <c r="G314">
        <f t="shared" si="36"/>
        <v>4.6264020078502224</v>
      </c>
      <c r="H314">
        <f t="shared" si="37"/>
        <v>280.99999999999955</v>
      </c>
      <c r="I314">
        <f t="shared" si="39"/>
        <v>0.19223050000000003</v>
      </c>
      <c r="J314">
        <f t="shared" si="40"/>
        <v>3949.5803366965965</v>
      </c>
      <c r="K314">
        <f t="shared" si="41"/>
        <v>-40277066.07199496</v>
      </c>
      <c r="L314">
        <f t="shared" si="44"/>
        <v>7445.4919011386219</v>
      </c>
      <c r="M314">
        <f>2*$P$1*VLOOKUP(E313,Gearing!$B$3:$D$7,3)+B312</f>
        <v>7445.4723129217073</v>
      </c>
      <c r="N314">
        <f>2*B313-B312+Misc!$B$6*$P$1^2</f>
        <v>7445.6143818488654</v>
      </c>
    </row>
    <row r="315" spans="1:14" x14ac:dyDescent="0.25">
      <c r="A315">
        <f t="shared" si="38"/>
        <v>78</v>
      </c>
      <c r="B315">
        <f>MIN((-J314+SQRT(J314^2-4*I314*K314))/2/I314,2*$P$1*VLOOKUP(E314,Gearing!$B$3:$D$7,3,TRUE)+B313)</f>
        <v>7476.8762511352861</v>
      </c>
      <c r="C315">
        <f t="shared" si="42"/>
        <v>125.61823999999979</v>
      </c>
      <c r="D315">
        <f t="shared" si="43"/>
        <v>1.9897165475413203E-2</v>
      </c>
      <c r="E315">
        <f>MIN(VLOOKUP(C314+0.01,Gearing!$A$2:$F$7,2,TRUE)+1,5)</f>
        <v>5</v>
      </c>
      <c r="F315">
        <f>Misc!$B$4*Misc!$B$5/Misc!$B$2*VLOOKUP(E315,Gearing!$B$2:$F$7,5,FALSE)</f>
        <v>3601.903197661552</v>
      </c>
      <c r="G315">
        <f t="shared" si="36"/>
        <v>4.6459155103789405</v>
      </c>
      <c r="H315">
        <f t="shared" si="37"/>
        <v>280.99999999999955</v>
      </c>
      <c r="I315">
        <f t="shared" si="39"/>
        <v>0.19223050000000003</v>
      </c>
      <c r="J315">
        <f t="shared" si="40"/>
        <v>3937.506269101807</v>
      </c>
      <c r="K315">
        <f t="shared" si="41"/>
        <v>-40400896.853714474</v>
      </c>
      <c r="L315">
        <f t="shared" si="44"/>
        <v>7476.8983176940628</v>
      </c>
      <c r="M315">
        <f>2*$P$1*VLOOKUP(E314,Gearing!$B$3:$D$7,3)+B313</f>
        <v>7476.8762511352861</v>
      </c>
      <c r="N315">
        <f>2*B314-B313+Misc!$B$6*$P$1^2</f>
        <v>7477.0208072081286</v>
      </c>
    </row>
    <row r="316" spans="1:14" x14ac:dyDescent="0.25">
      <c r="A316">
        <f t="shared" si="38"/>
        <v>78.25</v>
      </c>
      <c r="B316">
        <f>MIN((-J315+SQRT(J315^2-4*I315*K315))/2/I315,2*$P$1*VLOOKUP(E315,Gearing!$B$3:$D$7,3,TRUE)+B314)</f>
        <v>7508.2814329217072</v>
      </c>
      <c r="C316">
        <f t="shared" si="42"/>
        <v>125.61823999999979</v>
      </c>
      <c r="D316">
        <f t="shared" si="43"/>
        <v>-1.9897165475413203E-2</v>
      </c>
      <c r="E316">
        <f>MIN(VLOOKUP(C315+0.01,Gearing!$A$2:$F$7,2,TRUE)+1,5)</f>
        <v>5</v>
      </c>
      <c r="F316">
        <f>Misc!$B$4*Misc!$B$5/Misc!$B$2*VLOOKUP(E316,Gearing!$B$2:$F$7,5,FALSE)</f>
        <v>3601.903197661552</v>
      </c>
      <c r="G316">
        <f t="shared" si="36"/>
        <v>4.6654297856279996</v>
      </c>
      <c r="H316">
        <f t="shared" si="37"/>
        <v>280.99999999999955</v>
      </c>
      <c r="I316">
        <f t="shared" si="39"/>
        <v>0.19223050000000003</v>
      </c>
      <c r="J316">
        <f t="shared" si="40"/>
        <v>3925.4326796122764</v>
      </c>
      <c r="K316">
        <f t="shared" si="41"/>
        <v>-40524377.390766405</v>
      </c>
      <c r="L316">
        <f t="shared" si="44"/>
        <v>7508.3010211386227</v>
      </c>
      <c r="M316">
        <f>2*$P$1*VLOOKUP(E315,Gearing!$B$3:$D$7,3)+B314</f>
        <v>7508.2814329217072</v>
      </c>
      <c r="N316">
        <f>2*B315-B314+Misc!$B$6*$P$1^2</f>
        <v>7508.4235018488653</v>
      </c>
    </row>
    <row r="317" spans="1:14" x14ac:dyDescent="0.25">
      <c r="A317">
        <f t="shared" si="38"/>
        <v>78.5</v>
      </c>
      <c r="B317">
        <f>MIN((-J316+SQRT(J316^2-4*I316*K316))/2/I316,2*$P$1*VLOOKUP(E316,Gearing!$B$3:$D$7,3,TRUE)+B315)</f>
        <v>7539.685371135286</v>
      </c>
      <c r="C317">
        <f t="shared" si="42"/>
        <v>125.61823999999979</v>
      </c>
      <c r="D317">
        <f t="shared" si="43"/>
        <v>1.9897165475413203E-2</v>
      </c>
      <c r="E317">
        <f>MIN(VLOOKUP(C316+0.01,Gearing!$A$2:$F$7,2,TRUE)+1,5)</f>
        <v>5</v>
      </c>
      <c r="F317">
        <f>Misc!$B$4*Misc!$B$5/Misc!$B$2*VLOOKUP(E317,Gearing!$B$2:$F$7,5,FALSE)</f>
        <v>3601.903197661552</v>
      </c>
      <c r="G317">
        <f t="shared" si="36"/>
        <v>4.6849432881567186</v>
      </c>
      <c r="H317">
        <f t="shared" si="37"/>
        <v>280.99999999999955</v>
      </c>
      <c r="I317">
        <f t="shared" si="39"/>
        <v>0.19223050000000003</v>
      </c>
      <c r="J317">
        <f t="shared" si="40"/>
        <v>3913.3586120174873</v>
      </c>
      <c r="K317">
        <f t="shared" si="41"/>
        <v>-40647449.810925476</v>
      </c>
      <c r="L317">
        <f t="shared" si="44"/>
        <v>7539.7074376940627</v>
      </c>
      <c r="M317">
        <f>2*$P$1*VLOOKUP(E316,Gearing!$B$3:$D$7,3)+B315</f>
        <v>7539.685371135286</v>
      </c>
      <c r="N317">
        <f>2*B316-B315+Misc!$B$6*$P$1^2</f>
        <v>7539.8299272081285</v>
      </c>
    </row>
    <row r="318" spans="1:14" x14ac:dyDescent="0.25">
      <c r="A318">
        <f t="shared" si="38"/>
        <v>78.75</v>
      </c>
      <c r="B318">
        <f>MIN((-J317+SQRT(J317^2-4*I317*K317))/2/I317,2*$P$1*VLOOKUP(E317,Gearing!$B$3:$D$7,3,TRUE)+B316)</f>
        <v>7571.0905529217071</v>
      </c>
      <c r="C318">
        <f t="shared" si="42"/>
        <v>125.61823999999979</v>
      </c>
      <c r="D318">
        <f t="shared" si="43"/>
        <v>-1.9897165475413203E-2</v>
      </c>
      <c r="E318">
        <f>MIN(VLOOKUP(C317+0.01,Gearing!$A$2:$F$7,2,TRUE)+1,5)</f>
        <v>5</v>
      </c>
      <c r="F318">
        <f>Misc!$B$4*Misc!$B$5/Misc!$B$2*VLOOKUP(E318,Gearing!$B$2:$F$7,5,FALSE)</f>
        <v>3601.903197661552</v>
      </c>
      <c r="G318">
        <f t="shared" si="36"/>
        <v>4.7044575634057777</v>
      </c>
      <c r="H318">
        <f t="shared" si="37"/>
        <v>280.99999999999955</v>
      </c>
      <c r="I318">
        <f t="shared" si="39"/>
        <v>0.19223050000000003</v>
      </c>
      <c r="J318">
        <f t="shared" si="40"/>
        <v>3901.2850225279562</v>
      </c>
      <c r="K318">
        <f t="shared" si="41"/>
        <v>-40770172.01644633</v>
      </c>
      <c r="L318">
        <f t="shared" si="44"/>
        <v>7571.1101411386217</v>
      </c>
      <c r="M318">
        <f>2*$P$1*VLOOKUP(E317,Gearing!$B$3:$D$7,3)+B316</f>
        <v>7571.0905529217071</v>
      </c>
      <c r="N318">
        <f>2*B317-B316+Misc!$B$6*$P$1^2</f>
        <v>7571.2326218488652</v>
      </c>
    </row>
    <row r="319" spans="1:14" x14ac:dyDescent="0.25">
      <c r="A319">
        <f t="shared" si="38"/>
        <v>79</v>
      </c>
      <c r="B319">
        <f>MIN((-J318+SQRT(J318^2-4*I318*K318))/2/I318,2*$P$1*VLOOKUP(E318,Gearing!$B$3:$D$7,3,TRUE)+B317)</f>
        <v>7602.4944911352859</v>
      </c>
      <c r="C319">
        <f t="shared" si="42"/>
        <v>125.61823999999979</v>
      </c>
      <c r="D319">
        <f t="shared" si="43"/>
        <v>1.9897165475413203E-2</v>
      </c>
      <c r="E319">
        <f>MIN(VLOOKUP(C318+0.01,Gearing!$A$2:$F$7,2,TRUE)+1,5)</f>
        <v>5</v>
      </c>
      <c r="F319">
        <f>Misc!$B$4*Misc!$B$5/Misc!$B$2*VLOOKUP(E319,Gearing!$B$2:$F$7,5,FALSE)</f>
        <v>3601.903197661552</v>
      </c>
      <c r="G319">
        <f t="shared" si="36"/>
        <v>4.7239710659344967</v>
      </c>
      <c r="H319">
        <f t="shared" si="37"/>
        <v>280.99999999999955</v>
      </c>
      <c r="I319">
        <f t="shared" si="39"/>
        <v>0.19223050000000003</v>
      </c>
      <c r="J319">
        <f t="shared" si="40"/>
        <v>3889.2109549331672</v>
      </c>
      <c r="K319">
        <f t="shared" si="41"/>
        <v>-40892486.075044952</v>
      </c>
      <c r="L319">
        <f t="shared" si="44"/>
        <v>7602.5165576940635</v>
      </c>
      <c r="M319">
        <f>2*$P$1*VLOOKUP(E318,Gearing!$B$3:$D$7,3)+B317</f>
        <v>7602.4944911352859</v>
      </c>
      <c r="N319">
        <f>2*B318-B317+Misc!$B$6*$P$1^2</f>
        <v>7602.6390472081284</v>
      </c>
    </row>
    <row r="320" spans="1:14" x14ac:dyDescent="0.25">
      <c r="A320">
        <f t="shared" si="38"/>
        <v>79.25</v>
      </c>
      <c r="B320">
        <f>MIN((-J319+SQRT(J319^2-4*I319*K319))/2/I319,2*$P$1*VLOOKUP(E319,Gearing!$B$3:$D$7,3,TRUE)+B318)</f>
        <v>7633.899672921707</v>
      </c>
      <c r="C320">
        <f t="shared" si="42"/>
        <v>125.61823999999979</v>
      </c>
      <c r="D320">
        <f t="shared" si="43"/>
        <v>-1.9897165475413203E-2</v>
      </c>
      <c r="E320">
        <f>MIN(VLOOKUP(C319+0.01,Gearing!$A$2:$F$7,2,TRUE)+1,5)</f>
        <v>5</v>
      </c>
      <c r="F320">
        <f>Misc!$B$4*Misc!$B$5/Misc!$B$2*VLOOKUP(E320,Gearing!$B$2:$F$7,5,FALSE)</f>
        <v>3601.903197661552</v>
      </c>
      <c r="G320">
        <f t="shared" si="36"/>
        <v>4.743485341183554</v>
      </c>
      <c r="H320">
        <f t="shared" si="37"/>
        <v>280.99999999999955</v>
      </c>
      <c r="I320">
        <f t="shared" si="39"/>
        <v>0.19223050000000003</v>
      </c>
      <c r="J320">
        <f t="shared" si="40"/>
        <v>3877.1373654436366</v>
      </c>
      <c r="K320">
        <f t="shared" si="41"/>
        <v>-41014449.949034728</v>
      </c>
      <c r="L320">
        <f t="shared" si="44"/>
        <v>7633.9192611386225</v>
      </c>
      <c r="M320">
        <f>2*$P$1*VLOOKUP(E319,Gearing!$B$3:$D$7,3)+B318</f>
        <v>7633.899672921707</v>
      </c>
      <c r="N320">
        <f>2*B319-B318+Misc!$B$6*$P$1^2</f>
        <v>7634.0417418488651</v>
      </c>
    </row>
    <row r="321" spans="1:14" x14ac:dyDescent="0.25">
      <c r="A321">
        <f t="shared" si="38"/>
        <v>79.5</v>
      </c>
      <c r="B321">
        <f>MIN((-J320+SQRT(J320^2-4*I320*K320))/2/I320,2*$P$1*VLOOKUP(E320,Gearing!$B$3:$D$7,3,TRUE)+B319)</f>
        <v>7665.3036111352858</v>
      </c>
      <c r="C321">
        <f t="shared" si="42"/>
        <v>125.61823999999979</v>
      </c>
      <c r="D321">
        <f t="shared" si="43"/>
        <v>1.9897165475413203E-2</v>
      </c>
      <c r="E321">
        <f>MIN(VLOOKUP(C320+0.01,Gearing!$A$2:$F$7,2,TRUE)+1,5)</f>
        <v>5</v>
      </c>
      <c r="F321">
        <f>Misc!$B$4*Misc!$B$5/Misc!$B$2*VLOOKUP(E321,Gearing!$B$2:$F$7,5,FALSE)</f>
        <v>3601.903197661552</v>
      </c>
      <c r="G321">
        <f t="shared" si="36"/>
        <v>4.7629988437122739</v>
      </c>
      <c r="H321">
        <f t="shared" si="37"/>
        <v>280.99999999999955</v>
      </c>
      <c r="I321">
        <f t="shared" si="39"/>
        <v>0.19223050000000003</v>
      </c>
      <c r="J321">
        <f t="shared" si="40"/>
        <v>3865.063297848847</v>
      </c>
      <c r="K321">
        <f t="shared" si="41"/>
        <v>-41136005.646072902</v>
      </c>
      <c r="L321">
        <f t="shared" si="44"/>
        <v>7665.3256776940625</v>
      </c>
      <c r="M321">
        <f>2*$P$1*VLOOKUP(E320,Gearing!$B$3:$D$7,3)+B319</f>
        <v>7665.3036111352858</v>
      </c>
      <c r="N321">
        <f>2*B320-B319+Misc!$B$6*$P$1^2</f>
        <v>7665.4481672081283</v>
      </c>
    </row>
    <row r="322" spans="1:14" x14ac:dyDescent="0.25">
      <c r="A322">
        <f t="shared" si="38"/>
        <v>79.75</v>
      </c>
      <c r="B322">
        <f>MIN((-J321+SQRT(J321^2-4*I321*K321))/2/I321,2*$P$1*VLOOKUP(E321,Gearing!$B$3:$D$7,3,TRUE)+B320)</f>
        <v>7696.7087929217068</v>
      </c>
      <c r="C322">
        <f t="shared" si="42"/>
        <v>125.61823999999979</v>
      </c>
      <c r="D322">
        <f t="shared" si="43"/>
        <v>-1.9897165475413203E-2</v>
      </c>
      <c r="E322">
        <f>MIN(VLOOKUP(C321+0.01,Gearing!$A$2:$F$7,2,TRUE)+1,5)</f>
        <v>5</v>
      </c>
      <c r="F322">
        <f>Misc!$B$4*Misc!$B$5/Misc!$B$2*VLOOKUP(E322,Gearing!$B$2:$F$7,5,FALSE)</f>
        <v>3601.903197661552</v>
      </c>
      <c r="G322">
        <f t="shared" si="36"/>
        <v>4.7825131189613321</v>
      </c>
      <c r="H322">
        <f t="shared" si="37"/>
        <v>280.99999999999955</v>
      </c>
      <c r="I322">
        <f t="shared" si="39"/>
        <v>0.19223050000000003</v>
      </c>
      <c r="J322">
        <f t="shared" si="40"/>
        <v>3852.9897083593164</v>
      </c>
      <c r="K322">
        <f t="shared" si="41"/>
        <v>-41257211.1885316</v>
      </c>
      <c r="L322">
        <f t="shared" si="44"/>
        <v>7696.7283811386224</v>
      </c>
      <c r="M322">
        <f>2*$P$1*VLOOKUP(E321,Gearing!$B$3:$D$7,3)+B320</f>
        <v>7696.7087929217068</v>
      </c>
      <c r="N322">
        <f>2*B321-B320+Misc!$B$6*$P$1^2</f>
        <v>7696.850861848865</v>
      </c>
    </row>
    <row r="323" spans="1:14" x14ac:dyDescent="0.25">
      <c r="A323">
        <f t="shared" si="38"/>
        <v>80</v>
      </c>
      <c r="B323">
        <f>MIN((-J322+SQRT(J322^2-4*I322*K322))/2/I322,2*$P$1*VLOOKUP(E322,Gearing!$B$3:$D$7,3,TRUE)+B321)</f>
        <v>7728.1127311352857</v>
      </c>
      <c r="C323">
        <f t="shared" si="42"/>
        <v>125.61823999999979</v>
      </c>
      <c r="D323">
        <f t="shared" si="43"/>
        <v>1.9897165475413203E-2</v>
      </c>
      <c r="E323">
        <f>MIN(VLOOKUP(C322+0.01,Gearing!$A$2:$F$7,2,TRUE)+1,5)</f>
        <v>5</v>
      </c>
      <c r="F323">
        <f>Misc!$B$4*Misc!$B$5/Misc!$B$2*VLOOKUP(E323,Gearing!$B$2:$F$7,5,FALSE)</f>
        <v>3601.903197661552</v>
      </c>
      <c r="G323">
        <f t="shared" ref="G323:G386" si="45">CONVERT(B323,$B$1,$G$1)</f>
        <v>4.802026621490052</v>
      </c>
      <c r="H323">
        <f t="shared" ref="H323:H386" si="46">CONVERT(C323,$C$1,$H$1)</f>
        <v>280.99999999999955</v>
      </c>
      <c r="I323">
        <f t="shared" si="39"/>
        <v>0.19223050000000003</v>
      </c>
      <c r="J323">
        <f t="shared" si="40"/>
        <v>3840.9156407645273</v>
      </c>
      <c r="K323">
        <f t="shared" si="41"/>
        <v>-41378008.524009317</v>
      </c>
      <c r="L323">
        <f t="shared" si="44"/>
        <v>7728.1347976940633</v>
      </c>
      <c r="M323">
        <f>2*$P$1*VLOOKUP(E322,Gearing!$B$3:$D$7,3)+B321</f>
        <v>7728.1127311352857</v>
      </c>
      <c r="N323">
        <f>2*B322-B321+Misc!$B$6*$P$1^2</f>
        <v>7728.2572872081282</v>
      </c>
    </row>
    <row r="324" spans="1:14" x14ac:dyDescent="0.25">
      <c r="A324">
        <f t="shared" ref="A324:A387" si="47">A323+$P$1</f>
        <v>80.25</v>
      </c>
      <c r="B324">
        <f>MIN((-J323+SQRT(J323^2-4*I323*K323))/2/I323,2*$P$1*VLOOKUP(E323,Gearing!$B$3:$D$7,3,TRUE)+B322)</f>
        <v>7759.5179129217067</v>
      </c>
      <c r="C324">
        <f t="shared" si="42"/>
        <v>125.61823999999979</v>
      </c>
      <c r="D324">
        <f t="shared" si="43"/>
        <v>-1.9897165475413203E-2</v>
      </c>
      <c r="E324">
        <f>MIN(VLOOKUP(C323+0.01,Gearing!$A$2:$F$7,2,TRUE)+1,5)</f>
        <v>5</v>
      </c>
      <c r="F324">
        <f>Misc!$B$4*Misc!$B$5/Misc!$B$2*VLOOKUP(E324,Gearing!$B$2:$F$7,5,FALSE)</f>
        <v>3601.903197661552</v>
      </c>
      <c r="G324">
        <f t="shared" si="45"/>
        <v>4.8215408967391102</v>
      </c>
      <c r="H324">
        <f t="shared" si="46"/>
        <v>280.99999999999955</v>
      </c>
      <c r="I324">
        <f t="shared" ref="I324:I387" si="48">$P$3</f>
        <v>0.19223050000000003</v>
      </c>
      <c r="J324">
        <f t="shared" ref="J324:J387" si="49">(4*$P$2-2*$P$3*B323)</f>
        <v>3828.8420512749967</v>
      </c>
      <c r="K324">
        <f t="shared" ref="K324:K387" si="50">4*$P$2*(B323-2*B324)+$P$3*B323*B323-4*F324*$P$1*$P$1</f>
        <v>-41498455.734936938</v>
      </c>
      <c r="L324">
        <f t="shared" si="44"/>
        <v>7759.5375011386213</v>
      </c>
      <c r="M324">
        <f>2*$P$1*VLOOKUP(E323,Gearing!$B$3:$D$7,3)+B322</f>
        <v>7759.5179129217067</v>
      </c>
      <c r="N324">
        <f>2*B323-B322+Misc!$B$6*$P$1^2</f>
        <v>7759.6599818488648</v>
      </c>
    </row>
    <row r="325" spans="1:14" x14ac:dyDescent="0.25">
      <c r="A325">
        <f t="shared" si="47"/>
        <v>80.5</v>
      </c>
      <c r="B325">
        <f>MIN((-J324+SQRT(J324^2-4*I324*K324))/2/I324,2*$P$1*VLOOKUP(E324,Gearing!$B$3:$D$7,3,TRUE)+B323)</f>
        <v>7790.9218511352856</v>
      </c>
      <c r="C325">
        <f t="shared" ref="C325:C388" si="51">(B326-B324)/2/$P$1</f>
        <v>125.61823999999979</v>
      </c>
      <c r="D325">
        <f t="shared" ref="D325:D388" si="52">(B326-2*B325+B324)/$P$1^2</f>
        <v>1.9897165475413203E-2</v>
      </c>
      <c r="E325">
        <f>MIN(VLOOKUP(C324+0.01,Gearing!$A$2:$F$7,2,TRUE)+1,5)</f>
        <v>5</v>
      </c>
      <c r="F325">
        <f>Misc!$B$4*Misc!$B$5/Misc!$B$2*VLOOKUP(E325,Gearing!$B$2:$F$7,5,FALSE)</f>
        <v>3601.903197661552</v>
      </c>
      <c r="G325">
        <f t="shared" si="45"/>
        <v>4.8410543992678292</v>
      </c>
      <c r="H325">
        <f t="shared" si="46"/>
        <v>280.99999999999955</v>
      </c>
      <c r="I325">
        <f t="shared" si="48"/>
        <v>0.19223050000000003</v>
      </c>
      <c r="J325">
        <f t="shared" si="49"/>
        <v>3816.7679836802072</v>
      </c>
      <c r="K325">
        <f t="shared" si="50"/>
        <v>-41618494.708854206</v>
      </c>
      <c r="L325">
        <f t="shared" si="44"/>
        <v>7790.9439176940623</v>
      </c>
      <c r="M325">
        <f>2*$P$1*VLOOKUP(E324,Gearing!$B$3:$D$7,3)+B323</f>
        <v>7790.9218511352856</v>
      </c>
      <c r="N325">
        <f>2*B324-B323+Misc!$B$6*$P$1^2</f>
        <v>7791.0664072081281</v>
      </c>
    </row>
    <row r="326" spans="1:14" x14ac:dyDescent="0.25">
      <c r="A326">
        <f t="shared" si="47"/>
        <v>80.75</v>
      </c>
      <c r="B326">
        <f>MIN((-J325+SQRT(J325^2-4*I325*K325))/2/I325,2*$P$1*VLOOKUP(E325,Gearing!$B$3:$D$7,3,TRUE)+B324)</f>
        <v>7822.3270329217066</v>
      </c>
      <c r="C326">
        <f t="shared" si="51"/>
        <v>125.61823999999979</v>
      </c>
      <c r="D326">
        <f t="shared" si="52"/>
        <v>-1.9897165475413203E-2</v>
      </c>
      <c r="E326">
        <f>MIN(VLOOKUP(C325+0.01,Gearing!$A$2:$F$7,2,TRUE)+1,5)</f>
        <v>5</v>
      </c>
      <c r="F326">
        <f>Misc!$B$4*Misc!$B$5/Misc!$B$2*VLOOKUP(E326,Gearing!$B$2:$F$7,5,FALSE)</f>
        <v>3601.903197661552</v>
      </c>
      <c r="G326">
        <f t="shared" si="45"/>
        <v>4.8605686745168875</v>
      </c>
      <c r="H326">
        <f t="shared" si="46"/>
        <v>280.99999999999955</v>
      </c>
      <c r="I326">
        <f t="shared" si="48"/>
        <v>0.19223050000000003</v>
      </c>
      <c r="J326">
        <f t="shared" si="49"/>
        <v>3804.6943941906766</v>
      </c>
      <c r="K326">
        <f t="shared" si="50"/>
        <v>-41738183.588250749</v>
      </c>
      <c r="L326">
        <f t="shared" ref="L326:L389" si="53">(-J325+SQRT(J325^2-4*I325*K325))/2/I325</f>
        <v>7822.3466211386221</v>
      </c>
      <c r="M326">
        <f>2*$P$1*VLOOKUP(E325,Gearing!$B$3:$D$7,3)+B324</f>
        <v>7822.3270329217066</v>
      </c>
      <c r="N326">
        <f>2*B325-B324+Misc!$B$6*$P$1^2</f>
        <v>7822.4691018488647</v>
      </c>
    </row>
    <row r="327" spans="1:14" x14ac:dyDescent="0.25">
      <c r="A327">
        <f t="shared" si="47"/>
        <v>81</v>
      </c>
      <c r="B327">
        <f>MIN((-J326+SQRT(J326^2-4*I326*K326))/2/I326,2*$P$1*VLOOKUP(E326,Gearing!$B$3:$D$7,3,TRUE)+B325)</f>
        <v>7853.7309711352855</v>
      </c>
      <c r="C327">
        <f t="shared" si="51"/>
        <v>125.61823999999979</v>
      </c>
      <c r="D327">
        <f t="shared" si="52"/>
        <v>1.9897165475413203E-2</v>
      </c>
      <c r="E327">
        <f>MIN(VLOOKUP(C326+0.01,Gearing!$A$2:$F$7,2,TRUE)+1,5)</f>
        <v>5</v>
      </c>
      <c r="F327">
        <f>Misc!$B$4*Misc!$B$5/Misc!$B$2*VLOOKUP(E327,Gearing!$B$2:$F$7,5,FALSE)</f>
        <v>3601.903197661552</v>
      </c>
      <c r="G327">
        <f t="shared" si="45"/>
        <v>4.8800821770456073</v>
      </c>
      <c r="H327">
        <f t="shared" si="46"/>
        <v>280.99999999999955</v>
      </c>
      <c r="I327">
        <f t="shared" si="48"/>
        <v>0.19223050000000003</v>
      </c>
      <c r="J327">
        <f t="shared" si="49"/>
        <v>3792.6203265958875</v>
      </c>
      <c r="K327">
        <f t="shared" si="50"/>
        <v>-41857464.200607575</v>
      </c>
      <c r="L327">
        <f t="shared" si="53"/>
        <v>7853.7530376940622</v>
      </c>
      <c r="M327">
        <f>2*$P$1*VLOOKUP(E326,Gearing!$B$3:$D$7,3)+B325</f>
        <v>7853.7309711352855</v>
      </c>
      <c r="N327">
        <f>2*B326-B325+Misc!$B$6*$P$1^2</f>
        <v>7853.875527208128</v>
      </c>
    </row>
    <row r="328" spans="1:14" x14ac:dyDescent="0.25">
      <c r="A328">
        <f t="shared" si="47"/>
        <v>81.25</v>
      </c>
      <c r="B328">
        <f>MIN((-J327+SQRT(J327^2-4*I327*K327))/2/I327,2*$P$1*VLOOKUP(E327,Gearing!$B$3:$D$7,3,TRUE)+B326)</f>
        <v>7885.1361529217065</v>
      </c>
      <c r="C328">
        <f t="shared" si="51"/>
        <v>125.61823999999979</v>
      </c>
      <c r="D328">
        <f t="shared" si="52"/>
        <v>-1.9897165475413203E-2</v>
      </c>
      <c r="E328">
        <f>MIN(VLOOKUP(C327+0.01,Gearing!$A$2:$F$7,2,TRUE)+1,5)</f>
        <v>5</v>
      </c>
      <c r="F328">
        <f>Misc!$B$4*Misc!$B$5/Misc!$B$2*VLOOKUP(E328,Gearing!$B$2:$F$7,5,FALSE)</f>
        <v>3601.903197661552</v>
      </c>
      <c r="G328">
        <f t="shared" si="45"/>
        <v>4.8995964522946656</v>
      </c>
      <c r="H328">
        <f t="shared" si="46"/>
        <v>280.99999999999955</v>
      </c>
      <c r="I328">
        <f t="shared" si="48"/>
        <v>0.19223050000000003</v>
      </c>
      <c r="J328">
        <f t="shared" si="49"/>
        <v>3780.5467371063564</v>
      </c>
      <c r="K328">
        <f t="shared" si="50"/>
        <v>-41976394.748473041</v>
      </c>
      <c r="L328">
        <f t="shared" si="53"/>
        <v>7885.1557411386211</v>
      </c>
      <c r="M328">
        <f>2*$P$1*VLOOKUP(E327,Gearing!$B$3:$D$7,3)+B326</f>
        <v>7885.1361529217065</v>
      </c>
      <c r="N328">
        <f>2*B327-B326+Misc!$B$6*$P$1^2</f>
        <v>7885.2782218488646</v>
      </c>
    </row>
    <row r="329" spans="1:14" x14ac:dyDescent="0.25">
      <c r="A329">
        <f t="shared" si="47"/>
        <v>81.5</v>
      </c>
      <c r="B329">
        <f>MIN((-J328+SQRT(J328^2-4*I328*K328))/2/I328,2*$P$1*VLOOKUP(E328,Gearing!$B$3:$D$7,3,TRUE)+B327)</f>
        <v>7916.5400911352854</v>
      </c>
      <c r="C329">
        <f t="shared" si="51"/>
        <v>125.61823999999979</v>
      </c>
      <c r="D329">
        <f t="shared" si="52"/>
        <v>1.9897165475413203E-2</v>
      </c>
      <c r="E329">
        <f>MIN(VLOOKUP(C328+0.01,Gearing!$A$2:$F$7,2,TRUE)+1,5)</f>
        <v>5</v>
      </c>
      <c r="F329">
        <f>Misc!$B$4*Misc!$B$5/Misc!$B$2*VLOOKUP(E329,Gearing!$B$2:$F$7,5,FALSE)</f>
        <v>3601.903197661552</v>
      </c>
      <c r="G329">
        <f t="shared" si="45"/>
        <v>4.9191099548233854</v>
      </c>
      <c r="H329">
        <f t="shared" si="46"/>
        <v>280.99999999999955</v>
      </c>
      <c r="I329">
        <f t="shared" si="48"/>
        <v>0.19223050000000003</v>
      </c>
      <c r="J329">
        <f t="shared" si="49"/>
        <v>3768.4726695115673</v>
      </c>
      <c r="K329">
        <f t="shared" si="50"/>
        <v>-42094916.999269411</v>
      </c>
      <c r="L329">
        <f t="shared" si="53"/>
        <v>7916.562157694063</v>
      </c>
      <c r="M329">
        <f>2*$P$1*VLOOKUP(E328,Gearing!$B$3:$D$7,3)+B327</f>
        <v>7916.5400911352854</v>
      </c>
      <c r="N329">
        <f>2*B328-B327+Misc!$B$6*$P$1^2</f>
        <v>7916.6846472081279</v>
      </c>
    </row>
    <row r="330" spans="1:14" x14ac:dyDescent="0.25">
      <c r="A330">
        <f t="shared" si="47"/>
        <v>81.75</v>
      </c>
      <c r="B330">
        <f>MIN((-J329+SQRT(J329^2-4*I329*K329))/2/I329,2*$P$1*VLOOKUP(E329,Gearing!$B$3:$D$7,3,TRUE)+B328)</f>
        <v>7947.9452729217064</v>
      </c>
      <c r="C330">
        <f t="shared" si="51"/>
        <v>125.61823999999979</v>
      </c>
      <c r="D330">
        <f t="shared" si="52"/>
        <v>-1.9897165475413203E-2</v>
      </c>
      <c r="E330">
        <f>MIN(VLOOKUP(C329+0.01,Gearing!$A$2:$F$7,2,TRUE)+1,5)</f>
        <v>5</v>
      </c>
      <c r="F330">
        <f>Misc!$B$4*Misc!$B$5/Misc!$B$2*VLOOKUP(E330,Gearing!$B$2:$F$7,5,FALSE)</f>
        <v>3601.903197661552</v>
      </c>
      <c r="G330">
        <f t="shared" si="45"/>
        <v>4.9386242300724437</v>
      </c>
      <c r="H330">
        <f t="shared" si="46"/>
        <v>280.99999999999955</v>
      </c>
      <c r="I330">
        <f t="shared" si="48"/>
        <v>0.19223050000000003</v>
      </c>
      <c r="J330">
        <f t="shared" si="49"/>
        <v>3756.3990800220367</v>
      </c>
      <c r="K330">
        <f t="shared" si="50"/>
        <v>-42213089.215603791</v>
      </c>
      <c r="L330">
        <f t="shared" si="53"/>
        <v>7947.9648611386219</v>
      </c>
      <c r="M330">
        <f>2*$P$1*VLOOKUP(E329,Gearing!$B$3:$D$7,3)+B328</f>
        <v>7947.9452729217064</v>
      </c>
      <c r="N330">
        <f>2*B329-B328+Misc!$B$6*$P$1^2</f>
        <v>7948.0873418488645</v>
      </c>
    </row>
    <row r="331" spans="1:14" x14ac:dyDescent="0.25">
      <c r="A331">
        <f t="shared" si="47"/>
        <v>82</v>
      </c>
      <c r="B331">
        <f>MIN((-J330+SQRT(J330^2-4*I330*K330))/2/I330,2*$P$1*VLOOKUP(E330,Gearing!$B$3:$D$7,3,TRUE)+B329)</f>
        <v>7979.3492111352853</v>
      </c>
      <c r="C331">
        <f t="shared" si="51"/>
        <v>125.61823999999979</v>
      </c>
      <c r="D331">
        <f t="shared" si="52"/>
        <v>1.9897165475413203E-2</v>
      </c>
      <c r="E331">
        <f>MIN(VLOOKUP(C330+0.01,Gearing!$A$2:$F$7,2,TRUE)+1,5)</f>
        <v>5</v>
      </c>
      <c r="F331">
        <f>Misc!$B$4*Misc!$B$5/Misc!$B$2*VLOOKUP(E331,Gearing!$B$2:$F$7,5,FALSE)</f>
        <v>3601.903197661552</v>
      </c>
      <c r="G331">
        <f t="shared" si="45"/>
        <v>4.9581377326011626</v>
      </c>
      <c r="H331">
        <f t="shared" si="46"/>
        <v>280.99999999999955</v>
      </c>
      <c r="I331">
        <f t="shared" si="48"/>
        <v>0.19223050000000003</v>
      </c>
      <c r="J331">
        <f t="shared" si="49"/>
        <v>3744.3250124272472</v>
      </c>
      <c r="K331">
        <f t="shared" si="50"/>
        <v>-42330853.10483972</v>
      </c>
      <c r="L331">
        <f t="shared" si="53"/>
        <v>7979.371277694062</v>
      </c>
      <c r="M331">
        <f>2*$P$1*VLOOKUP(E330,Gearing!$B$3:$D$7,3)+B329</f>
        <v>7979.3492111352853</v>
      </c>
      <c r="N331">
        <f>2*B330-B329+Misc!$B$6*$P$1^2</f>
        <v>7979.4937672081278</v>
      </c>
    </row>
    <row r="332" spans="1:14" x14ac:dyDescent="0.25">
      <c r="A332">
        <f t="shared" si="47"/>
        <v>82.25</v>
      </c>
      <c r="B332">
        <f>MIN((-J331+SQRT(J331^2-4*I331*K331))/2/I331,2*$P$1*VLOOKUP(E331,Gearing!$B$3:$D$7,3,TRUE)+B330)</f>
        <v>8010.7543929217063</v>
      </c>
      <c r="C332">
        <f t="shared" si="51"/>
        <v>125.61823999999979</v>
      </c>
      <c r="D332">
        <f t="shared" si="52"/>
        <v>-1.9897165475413203E-2</v>
      </c>
      <c r="E332">
        <f>MIN(VLOOKUP(C331+0.01,Gearing!$A$2:$F$7,2,TRUE)+1,5)</f>
        <v>5</v>
      </c>
      <c r="F332">
        <f>Misc!$B$4*Misc!$B$5/Misc!$B$2*VLOOKUP(E332,Gearing!$B$2:$F$7,5,FALSE)</f>
        <v>3601.903197661552</v>
      </c>
      <c r="G332">
        <f t="shared" si="45"/>
        <v>4.9776520078502209</v>
      </c>
      <c r="H332">
        <f t="shared" si="46"/>
        <v>280.99999999999955</v>
      </c>
      <c r="I332">
        <f t="shared" si="48"/>
        <v>0.19223050000000003</v>
      </c>
      <c r="J332">
        <f t="shared" si="49"/>
        <v>3732.2514229377166</v>
      </c>
      <c r="K332">
        <f t="shared" si="50"/>
        <v>-42448266.98964303</v>
      </c>
      <c r="L332">
        <f t="shared" si="53"/>
        <v>8010.7739811386218</v>
      </c>
      <c r="M332">
        <f>2*$P$1*VLOOKUP(E331,Gearing!$B$3:$D$7,3)+B330</f>
        <v>8010.7543929217063</v>
      </c>
      <c r="N332">
        <f>2*B331-B330+Misc!$B$6*$P$1^2</f>
        <v>8010.8964618488644</v>
      </c>
    </row>
    <row r="333" spans="1:14" x14ac:dyDescent="0.25">
      <c r="A333">
        <f t="shared" si="47"/>
        <v>82.5</v>
      </c>
      <c r="B333">
        <f>MIN((-J332+SQRT(J332^2-4*I332*K332))/2/I332,2*$P$1*VLOOKUP(E332,Gearing!$B$3:$D$7,3,TRUE)+B331)</f>
        <v>8042.1583311352852</v>
      </c>
      <c r="C333">
        <f t="shared" si="51"/>
        <v>125.61823999999979</v>
      </c>
      <c r="D333">
        <f t="shared" si="52"/>
        <v>1.9897165475413203E-2</v>
      </c>
      <c r="E333">
        <f>MIN(VLOOKUP(C332+0.01,Gearing!$A$2:$F$7,2,TRUE)+1,5)</f>
        <v>5</v>
      </c>
      <c r="F333">
        <f>Misc!$B$4*Misc!$B$5/Misc!$B$2*VLOOKUP(E333,Gearing!$B$2:$F$7,5,FALSE)</f>
        <v>3601.903197661552</v>
      </c>
      <c r="G333">
        <f t="shared" si="45"/>
        <v>4.9971655103789399</v>
      </c>
      <c r="H333">
        <f t="shared" si="46"/>
        <v>280.99999999999955</v>
      </c>
      <c r="I333">
        <f t="shared" si="48"/>
        <v>0.19223050000000003</v>
      </c>
      <c r="J333">
        <f t="shared" si="49"/>
        <v>3720.1773553429275</v>
      </c>
      <c r="K333">
        <f t="shared" si="50"/>
        <v>-42565272.517318495</v>
      </c>
      <c r="L333">
        <f t="shared" si="53"/>
        <v>8042.1803976940628</v>
      </c>
      <c r="M333">
        <f>2*$P$1*VLOOKUP(E332,Gearing!$B$3:$D$7,3)+B331</f>
        <v>8042.1583311352852</v>
      </c>
      <c r="N333">
        <f>2*B332-B331+Misc!$B$6*$P$1^2</f>
        <v>8042.3028872081277</v>
      </c>
    </row>
    <row r="334" spans="1:14" x14ac:dyDescent="0.25">
      <c r="A334">
        <f t="shared" si="47"/>
        <v>82.75</v>
      </c>
      <c r="B334">
        <f>MIN((-J333+SQRT(J333^2-4*I333*K333))/2/I333,2*$P$1*VLOOKUP(E333,Gearing!$B$3:$D$7,3,TRUE)+B332)</f>
        <v>8073.5635129217062</v>
      </c>
      <c r="C334">
        <f t="shared" si="51"/>
        <v>125.61823999999979</v>
      </c>
      <c r="D334">
        <f t="shared" si="52"/>
        <v>-1.9897165475413203E-2</v>
      </c>
      <c r="E334">
        <f>MIN(VLOOKUP(C333+0.01,Gearing!$A$2:$F$7,2,TRUE)+1,5)</f>
        <v>5</v>
      </c>
      <c r="F334">
        <f>Misc!$B$4*Misc!$B$5/Misc!$B$2*VLOOKUP(E334,Gearing!$B$2:$F$7,5,FALSE)</f>
        <v>3601.903197661552</v>
      </c>
      <c r="G334">
        <f t="shared" si="45"/>
        <v>5.016679785627999</v>
      </c>
      <c r="H334">
        <f t="shared" si="46"/>
        <v>280.99999999999955</v>
      </c>
      <c r="I334">
        <f t="shared" si="48"/>
        <v>0.19223050000000003</v>
      </c>
      <c r="J334">
        <f t="shared" si="49"/>
        <v>3708.1037658533969</v>
      </c>
      <c r="K334">
        <f t="shared" si="50"/>
        <v>-42681928.070590727</v>
      </c>
      <c r="L334">
        <f t="shared" si="53"/>
        <v>8073.5831011386208</v>
      </c>
      <c r="M334">
        <f>2*$P$1*VLOOKUP(E333,Gearing!$B$3:$D$7,3)+B332</f>
        <v>8073.5635129217062</v>
      </c>
      <c r="N334">
        <f>2*B333-B332+Misc!$B$6*$P$1^2</f>
        <v>8073.7055818488643</v>
      </c>
    </row>
    <row r="335" spans="1:14" x14ac:dyDescent="0.25">
      <c r="A335">
        <f t="shared" si="47"/>
        <v>83</v>
      </c>
      <c r="B335">
        <f>MIN((-J334+SQRT(J334^2-4*I334*K334))/2/I334,2*$P$1*VLOOKUP(E334,Gearing!$B$3:$D$7,3,TRUE)+B333)</f>
        <v>8104.967451135285</v>
      </c>
      <c r="C335">
        <f t="shared" si="51"/>
        <v>125.61823999999979</v>
      </c>
      <c r="D335">
        <f t="shared" si="52"/>
        <v>1.9897165475413203E-2</v>
      </c>
      <c r="E335">
        <f>MIN(VLOOKUP(C334+0.01,Gearing!$A$2:$F$7,2,TRUE)+1,5)</f>
        <v>5</v>
      </c>
      <c r="F335">
        <f>Misc!$B$4*Misc!$B$5/Misc!$B$2*VLOOKUP(E335,Gearing!$B$2:$F$7,5,FALSE)</f>
        <v>3601.903197661552</v>
      </c>
      <c r="G335">
        <f t="shared" si="45"/>
        <v>5.0361932881567171</v>
      </c>
      <c r="H335">
        <f t="shared" si="46"/>
        <v>280.99999999999955</v>
      </c>
      <c r="I335">
        <f t="shared" si="48"/>
        <v>0.19223050000000003</v>
      </c>
      <c r="J335">
        <f t="shared" si="49"/>
        <v>3696.0296982586074</v>
      </c>
      <c r="K335">
        <f t="shared" si="50"/>
        <v>-42798175.23670575</v>
      </c>
      <c r="L335">
        <f t="shared" si="53"/>
        <v>8104.9895176940618</v>
      </c>
      <c r="M335">
        <f>2*$P$1*VLOOKUP(E334,Gearing!$B$3:$D$7,3)+B333</f>
        <v>8104.967451135285</v>
      </c>
      <c r="N335">
        <f>2*B334-B333+Misc!$B$6*$P$1^2</f>
        <v>8105.1120072081276</v>
      </c>
    </row>
    <row r="336" spans="1:14" x14ac:dyDescent="0.25">
      <c r="A336">
        <f t="shared" si="47"/>
        <v>83.25</v>
      </c>
      <c r="B336">
        <f>MIN((-J335+SQRT(J335^2-4*I335*K335))/2/I335,2*$P$1*VLOOKUP(E335,Gearing!$B$3:$D$7,3,TRUE)+B334)</f>
        <v>8136.3726329217061</v>
      </c>
      <c r="C336">
        <f t="shared" si="51"/>
        <v>125.61823999999979</v>
      </c>
      <c r="D336">
        <f t="shared" si="52"/>
        <v>-1.9897165475413203E-2</v>
      </c>
      <c r="E336">
        <f>MIN(VLOOKUP(C335+0.01,Gearing!$A$2:$F$7,2,TRUE)+1,5)</f>
        <v>5</v>
      </c>
      <c r="F336">
        <f>Misc!$B$4*Misc!$B$5/Misc!$B$2*VLOOKUP(E336,Gearing!$B$2:$F$7,5,FALSE)</f>
        <v>3601.903197661552</v>
      </c>
      <c r="G336">
        <f t="shared" si="45"/>
        <v>5.0557075634057771</v>
      </c>
      <c r="H336">
        <f t="shared" si="46"/>
        <v>280.99999999999955</v>
      </c>
      <c r="I336">
        <f t="shared" si="48"/>
        <v>0.19223050000000003</v>
      </c>
      <c r="J336">
        <f t="shared" si="49"/>
        <v>3683.9561087690768</v>
      </c>
      <c r="K336">
        <f t="shared" si="50"/>
        <v>-42914072.458446898</v>
      </c>
      <c r="L336">
        <f t="shared" si="53"/>
        <v>8136.3922211386216</v>
      </c>
      <c r="M336">
        <f>2*$P$1*VLOOKUP(E335,Gearing!$B$3:$D$7,3)+B334</f>
        <v>8136.3726329217061</v>
      </c>
      <c r="N336">
        <f>2*B335-B334+Misc!$B$6*$P$1^2</f>
        <v>8136.5147018488642</v>
      </c>
    </row>
    <row r="337" spans="1:14" x14ac:dyDescent="0.25">
      <c r="A337">
        <f t="shared" si="47"/>
        <v>83.5</v>
      </c>
      <c r="B337">
        <f>MIN((-J336+SQRT(J336^2-4*I336*K336))/2/I336,2*$P$1*VLOOKUP(E336,Gearing!$B$3:$D$7,3,TRUE)+B335)</f>
        <v>8167.7765711352849</v>
      </c>
      <c r="C337">
        <f t="shared" si="51"/>
        <v>125.61823999999979</v>
      </c>
      <c r="D337">
        <f t="shared" si="52"/>
        <v>1.9897165475413203E-2</v>
      </c>
      <c r="E337">
        <f>MIN(VLOOKUP(C336+0.01,Gearing!$A$2:$F$7,2,TRUE)+1,5)</f>
        <v>5</v>
      </c>
      <c r="F337">
        <f>Misc!$B$4*Misc!$B$5/Misc!$B$2*VLOOKUP(E337,Gearing!$B$2:$F$7,5,FALSE)</f>
        <v>3601.903197661552</v>
      </c>
      <c r="G337">
        <f t="shared" si="45"/>
        <v>5.0752210659344952</v>
      </c>
      <c r="H337">
        <f t="shared" si="46"/>
        <v>280.99999999999955</v>
      </c>
      <c r="I337">
        <f t="shared" si="48"/>
        <v>0.19223050000000003</v>
      </c>
      <c r="J337">
        <f t="shared" si="49"/>
        <v>3671.8820411742877</v>
      </c>
      <c r="K337">
        <f t="shared" si="50"/>
        <v>-43029561.263001472</v>
      </c>
      <c r="L337">
        <f t="shared" si="53"/>
        <v>8167.7986376940617</v>
      </c>
      <c r="M337">
        <f>2*$P$1*VLOOKUP(E336,Gearing!$B$3:$D$7,3)+B335</f>
        <v>8167.7765711352849</v>
      </c>
      <c r="N337">
        <f>2*B336-B335+Misc!$B$6*$P$1^2</f>
        <v>8167.9211272081275</v>
      </c>
    </row>
    <row r="338" spans="1:14" x14ac:dyDescent="0.25">
      <c r="A338">
        <f t="shared" si="47"/>
        <v>83.75</v>
      </c>
      <c r="B338">
        <f>MIN((-J337+SQRT(J337^2-4*I337*K337))/2/I337,2*$P$1*VLOOKUP(E337,Gearing!$B$3:$D$7,3,TRUE)+B336)</f>
        <v>8199.181752921706</v>
      </c>
      <c r="C338">
        <f t="shared" si="51"/>
        <v>125.61824000000161</v>
      </c>
      <c r="D338">
        <f t="shared" si="52"/>
        <v>-1.9897165460861288E-2</v>
      </c>
      <c r="E338">
        <f>MIN(VLOOKUP(C337+0.01,Gearing!$A$2:$F$7,2,TRUE)+1,5)</f>
        <v>5</v>
      </c>
      <c r="F338">
        <f>Misc!$B$4*Misc!$B$5/Misc!$B$2*VLOOKUP(E338,Gearing!$B$2:$F$7,5,FALSE)</f>
        <v>3601.903197661552</v>
      </c>
      <c r="G338">
        <f t="shared" si="45"/>
        <v>5.0947353411835543</v>
      </c>
      <c r="H338">
        <f t="shared" si="46"/>
        <v>281.00000000000358</v>
      </c>
      <c r="I338">
        <f t="shared" si="48"/>
        <v>0.19223050000000003</v>
      </c>
      <c r="J338">
        <f t="shared" si="49"/>
        <v>3659.8084516847566</v>
      </c>
      <c r="K338">
        <f t="shared" si="50"/>
        <v>-43144700.153211549</v>
      </c>
      <c r="L338">
        <f t="shared" si="53"/>
        <v>8199.2013411386215</v>
      </c>
      <c r="M338">
        <f>2*$P$1*VLOOKUP(E337,Gearing!$B$3:$D$7,3)+B336</f>
        <v>8199.181752921706</v>
      </c>
      <c r="N338">
        <f>2*B337-B336+Misc!$B$6*$P$1^2</f>
        <v>8199.3238218488641</v>
      </c>
    </row>
    <row r="339" spans="1:14" x14ac:dyDescent="0.25">
      <c r="A339">
        <f t="shared" si="47"/>
        <v>84</v>
      </c>
      <c r="B339">
        <f>MIN((-J338+SQRT(J338^2-4*I338*K338))/2/I338,2*$P$1*VLOOKUP(E338,Gearing!$B$3:$D$7,3,TRUE)+B337)</f>
        <v>8230.5856911352857</v>
      </c>
      <c r="C339">
        <f t="shared" si="51"/>
        <v>125.61823999999979</v>
      </c>
      <c r="D339">
        <f t="shared" si="52"/>
        <v>1.9897165446309373E-2</v>
      </c>
      <c r="E339">
        <f>MIN(VLOOKUP(C338+0.01,Gearing!$A$2:$F$7,2,TRUE)+1,5)</f>
        <v>5</v>
      </c>
      <c r="F339">
        <f>Misc!$B$4*Misc!$B$5/Misc!$B$2*VLOOKUP(E339,Gearing!$B$2:$F$7,5,FALSE)</f>
        <v>3601.903197661552</v>
      </c>
      <c r="G339">
        <f t="shared" si="45"/>
        <v>5.1142488437122742</v>
      </c>
      <c r="H339">
        <f t="shared" si="46"/>
        <v>280.99999999999955</v>
      </c>
      <c r="I339">
        <f t="shared" si="48"/>
        <v>0.19223050000000003</v>
      </c>
      <c r="J339">
        <f t="shared" si="49"/>
        <v>3647.7343840899675</v>
      </c>
      <c r="K339">
        <f t="shared" si="50"/>
        <v>-43259430.596205689</v>
      </c>
      <c r="L339">
        <f t="shared" si="53"/>
        <v>8230.6077576940625</v>
      </c>
      <c r="M339">
        <f>2*$P$1*VLOOKUP(E338,Gearing!$B$3:$D$7,3)+B337</f>
        <v>8230.5856911352857</v>
      </c>
      <c r="N339">
        <f>2*B338-B337+Misc!$B$6*$P$1^2</f>
        <v>8230.7302472081283</v>
      </c>
    </row>
    <row r="340" spans="1:14" x14ac:dyDescent="0.25">
      <c r="A340">
        <f t="shared" si="47"/>
        <v>84.25</v>
      </c>
      <c r="B340">
        <f>MIN((-J339+SQRT(J339^2-4*I339*K339))/2/I339,2*$P$1*VLOOKUP(E339,Gearing!$B$3:$D$7,3,TRUE)+B338)</f>
        <v>8261.9908729217059</v>
      </c>
      <c r="C340">
        <f t="shared" si="51"/>
        <v>125.61823999999979</v>
      </c>
      <c r="D340">
        <f t="shared" si="52"/>
        <v>-1.9897165446309373E-2</v>
      </c>
      <c r="E340">
        <f>MIN(VLOOKUP(C339+0.01,Gearing!$A$2:$F$7,2,TRUE)+1,5)</f>
        <v>5</v>
      </c>
      <c r="F340">
        <f>Misc!$B$4*Misc!$B$5/Misc!$B$2*VLOOKUP(E340,Gearing!$B$2:$F$7,5,FALSE)</f>
        <v>3601.903197661552</v>
      </c>
      <c r="G340">
        <f t="shared" si="45"/>
        <v>5.1337631189613324</v>
      </c>
      <c r="H340">
        <f t="shared" si="46"/>
        <v>280.99999999999955</v>
      </c>
      <c r="I340">
        <f t="shared" si="48"/>
        <v>0.19223050000000003</v>
      </c>
      <c r="J340">
        <f t="shared" si="49"/>
        <v>3635.6607946004365</v>
      </c>
      <c r="K340">
        <f t="shared" si="50"/>
        <v>-43373811.154884651</v>
      </c>
      <c r="L340">
        <f t="shared" si="53"/>
        <v>8262.0104611386232</v>
      </c>
      <c r="M340">
        <f>2*$P$1*VLOOKUP(E339,Gearing!$B$3:$D$7,3)+B338</f>
        <v>8261.9908729217059</v>
      </c>
      <c r="N340">
        <f>2*B339-B338+Misc!$B$6*$P$1^2</f>
        <v>8262.1329418488658</v>
      </c>
    </row>
    <row r="341" spans="1:14" x14ac:dyDescent="0.25">
      <c r="A341">
        <f t="shared" si="47"/>
        <v>84.5</v>
      </c>
      <c r="B341">
        <f>MIN((-J340+SQRT(J340^2-4*I340*K340))/2/I340,2*$P$1*VLOOKUP(E340,Gearing!$B$3:$D$7,3,TRUE)+B339)</f>
        <v>8293.3948111352856</v>
      </c>
      <c r="C341">
        <f t="shared" si="51"/>
        <v>125.61823999999979</v>
      </c>
      <c r="D341">
        <f t="shared" si="52"/>
        <v>1.9897165446309373E-2</v>
      </c>
      <c r="E341">
        <f>MIN(VLOOKUP(C340+0.01,Gearing!$A$2:$F$7,2,TRUE)+1,5)</f>
        <v>5</v>
      </c>
      <c r="F341">
        <f>Misc!$B$4*Misc!$B$5/Misc!$B$2*VLOOKUP(E341,Gearing!$B$2:$F$7,5,FALSE)</f>
        <v>3601.903197661552</v>
      </c>
      <c r="G341">
        <f t="shared" si="45"/>
        <v>5.1532766214900514</v>
      </c>
      <c r="H341">
        <f t="shared" si="46"/>
        <v>280.99999999999955</v>
      </c>
      <c r="I341">
        <f t="shared" si="48"/>
        <v>0.19223050000000003</v>
      </c>
      <c r="J341">
        <f t="shared" si="49"/>
        <v>3623.5867270056474</v>
      </c>
      <c r="K341">
        <f t="shared" si="50"/>
        <v>-43487783.23631835</v>
      </c>
      <c r="L341">
        <f t="shared" si="53"/>
        <v>8293.4168776940605</v>
      </c>
      <c r="M341">
        <f>2*$P$1*VLOOKUP(E340,Gearing!$B$3:$D$7,3)+B339</f>
        <v>8293.3948111352856</v>
      </c>
      <c r="N341">
        <f>2*B340-B339+Misc!$B$6*$P$1^2</f>
        <v>8293.5393672081264</v>
      </c>
    </row>
    <row r="342" spans="1:14" x14ac:dyDescent="0.25">
      <c r="A342">
        <f t="shared" si="47"/>
        <v>84.75</v>
      </c>
      <c r="B342">
        <f>MIN((-J341+SQRT(J341^2-4*I341*K341))/2/I341,2*$P$1*VLOOKUP(E341,Gearing!$B$3:$D$7,3,TRUE)+B340)</f>
        <v>8324.7999929217058</v>
      </c>
      <c r="C342">
        <f t="shared" si="51"/>
        <v>125.61823999999979</v>
      </c>
      <c r="D342">
        <f t="shared" si="52"/>
        <v>-1.9897165446309373E-2</v>
      </c>
      <c r="E342">
        <f>MIN(VLOOKUP(C341+0.01,Gearing!$A$2:$F$7,2,TRUE)+1,5)</f>
        <v>5</v>
      </c>
      <c r="F342">
        <f>Misc!$B$4*Misc!$B$5/Misc!$B$2*VLOOKUP(E342,Gearing!$B$2:$F$7,5,FALSE)</f>
        <v>3601.903197661552</v>
      </c>
      <c r="G342">
        <f t="shared" si="45"/>
        <v>5.1727908967391096</v>
      </c>
      <c r="H342">
        <f t="shared" si="46"/>
        <v>280.99999999999955</v>
      </c>
      <c r="I342">
        <f t="shared" si="48"/>
        <v>0.19223050000000003</v>
      </c>
      <c r="J342">
        <f t="shared" si="49"/>
        <v>3611.5131375161163</v>
      </c>
      <c r="K342">
        <f t="shared" si="50"/>
        <v>-43601405.463466249</v>
      </c>
      <c r="L342">
        <f t="shared" si="53"/>
        <v>8324.8195811386231</v>
      </c>
      <c r="M342">
        <f>2*$P$1*VLOOKUP(E341,Gearing!$B$3:$D$7,3)+B340</f>
        <v>8324.7999929217058</v>
      </c>
      <c r="N342">
        <f>2*B341-B340+Misc!$B$6*$P$1^2</f>
        <v>8324.9420618488657</v>
      </c>
    </row>
    <row r="343" spans="1:14" x14ac:dyDescent="0.25">
      <c r="A343">
        <f t="shared" si="47"/>
        <v>85</v>
      </c>
      <c r="B343">
        <f>MIN((-J342+SQRT(J342^2-4*I342*K342))/2/I342,2*$P$1*VLOOKUP(E342,Gearing!$B$3:$D$7,3,TRUE)+B341)</f>
        <v>8356.2039311352855</v>
      </c>
      <c r="C343">
        <f t="shared" si="51"/>
        <v>125.61823999999979</v>
      </c>
      <c r="D343">
        <f t="shared" si="52"/>
        <v>1.9897165446309373E-2</v>
      </c>
      <c r="E343">
        <f>MIN(VLOOKUP(C342+0.01,Gearing!$A$2:$F$7,2,TRUE)+1,5)</f>
        <v>5</v>
      </c>
      <c r="F343">
        <f>Misc!$B$4*Misc!$B$5/Misc!$B$2*VLOOKUP(E343,Gearing!$B$2:$F$7,5,FALSE)</f>
        <v>3601.903197661552</v>
      </c>
      <c r="G343">
        <f t="shared" si="45"/>
        <v>5.1923043992678295</v>
      </c>
      <c r="H343">
        <f t="shared" si="46"/>
        <v>280.99999999999955</v>
      </c>
      <c r="I343">
        <f t="shared" si="48"/>
        <v>0.19223050000000003</v>
      </c>
      <c r="J343">
        <f t="shared" si="49"/>
        <v>3599.4390699213277</v>
      </c>
      <c r="K343">
        <f t="shared" si="50"/>
        <v>-43714619.183339499</v>
      </c>
      <c r="L343">
        <f t="shared" si="53"/>
        <v>8356.2259976940622</v>
      </c>
      <c r="M343">
        <f>2*$P$1*VLOOKUP(E342,Gearing!$B$3:$D$7,3)+B341</f>
        <v>8356.2039311352855</v>
      </c>
      <c r="N343">
        <f>2*B342-B341+Misc!$B$6*$P$1^2</f>
        <v>8356.3484872081262</v>
      </c>
    </row>
    <row r="344" spans="1:14" x14ac:dyDescent="0.25">
      <c r="A344">
        <f t="shared" si="47"/>
        <v>85.25</v>
      </c>
      <c r="B344">
        <f>MIN((-J343+SQRT(J343^2-4*I343*K343))/2/I343,2*$P$1*VLOOKUP(E343,Gearing!$B$3:$D$7,3,TRUE)+B342)</f>
        <v>8387.6091129217057</v>
      </c>
      <c r="C344">
        <f t="shared" si="51"/>
        <v>125.61823999999979</v>
      </c>
      <c r="D344">
        <f t="shared" si="52"/>
        <v>-1.9897165446309373E-2</v>
      </c>
      <c r="E344">
        <f>MIN(VLOOKUP(C343+0.01,Gearing!$A$2:$F$7,2,TRUE)+1,5)</f>
        <v>5</v>
      </c>
      <c r="F344">
        <f>Misc!$B$4*Misc!$B$5/Misc!$B$2*VLOOKUP(E344,Gearing!$B$2:$F$7,5,FALSE)</f>
        <v>3601.903197661552</v>
      </c>
      <c r="G344">
        <f t="shared" si="45"/>
        <v>5.2118186745168877</v>
      </c>
      <c r="H344">
        <f t="shared" si="46"/>
        <v>280.99999999999955</v>
      </c>
      <c r="I344">
        <f t="shared" si="48"/>
        <v>0.19223050000000003</v>
      </c>
      <c r="J344">
        <f t="shared" si="49"/>
        <v>3587.3654804317966</v>
      </c>
      <c r="K344">
        <f t="shared" si="50"/>
        <v>-43827483.078956306</v>
      </c>
      <c r="L344">
        <f t="shared" si="53"/>
        <v>8387.628701138623</v>
      </c>
      <c r="M344">
        <f>2*$P$1*VLOOKUP(E343,Gearing!$B$3:$D$7,3)+B342</f>
        <v>8387.6091129217057</v>
      </c>
      <c r="N344">
        <f>2*B343-B342+Misc!$B$6*$P$1^2</f>
        <v>8387.7511818488656</v>
      </c>
    </row>
    <row r="345" spans="1:14" x14ac:dyDescent="0.25">
      <c r="A345">
        <f t="shared" si="47"/>
        <v>85.5</v>
      </c>
      <c r="B345">
        <f>MIN((-J344+SQRT(J344^2-4*I344*K344))/2/I344,2*$P$1*VLOOKUP(E344,Gearing!$B$3:$D$7,3,TRUE)+B343)</f>
        <v>8419.0130511352854</v>
      </c>
      <c r="C345">
        <f t="shared" si="51"/>
        <v>125.61823999999979</v>
      </c>
      <c r="D345">
        <f t="shared" si="52"/>
        <v>1.9897165446309373E-2</v>
      </c>
      <c r="E345">
        <f>MIN(VLOOKUP(C344+0.01,Gearing!$A$2:$F$7,2,TRUE)+1,5)</f>
        <v>5</v>
      </c>
      <c r="F345">
        <f>Misc!$B$4*Misc!$B$5/Misc!$B$2*VLOOKUP(E345,Gearing!$B$2:$F$7,5,FALSE)</f>
        <v>3601.903197661552</v>
      </c>
      <c r="G345">
        <f t="shared" si="45"/>
        <v>5.2313321770456076</v>
      </c>
      <c r="H345">
        <f t="shared" si="46"/>
        <v>280.99999999999955</v>
      </c>
      <c r="I345">
        <f t="shared" si="48"/>
        <v>0.19223050000000003</v>
      </c>
      <c r="J345">
        <f t="shared" si="49"/>
        <v>3575.2914128370076</v>
      </c>
      <c r="K345">
        <f t="shared" si="50"/>
        <v>-43939938.437269107</v>
      </c>
      <c r="L345">
        <f t="shared" si="53"/>
        <v>8419.0351176940621</v>
      </c>
      <c r="M345">
        <f>2*$P$1*VLOOKUP(E344,Gearing!$B$3:$D$7,3)+B343</f>
        <v>8419.0130511352854</v>
      </c>
      <c r="N345">
        <f>2*B344-B343+Misc!$B$6*$P$1^2</f>
        <v>8419.1576072081261</v>
      </c>
    </row>
    <row r="346" spans="1:14" x14ac:dyDescent="0.25">
      <c r="A346">
        <f t="shared" si="47"/>
        <v>85.75</v>
      </c>
      <c r="B346">
        <f>MIN((-J345+SQRT(J345^2-4*I345*K345))/2/I345,2*$P$1*VLOOKUP(E345,Gearing!$B$3:$D$7,3,TRUE)+B344)</f>
        <v>8450.4182329217056</v>
      </c>
      <c r="C346">
        <f t="shared" si="51"/>
        <v>125.61823999999979</v>
      </c>
      <c r="D346">
        <f t="shared" si="52"/>
        <v>-1.9897165446309373E-2</v>
      </c>
      <c r="E346">
        <f>MIN(VLOOKUP(C345+0.01,Gearing!$A$2:$F$7,2,TRUE)+1,5)</f>
        <v>5</v>
      </c>
      <c r="F346">
        <f>Misc!$B$4*Misc!$B$5/Misc!$B$2*VLOOKUP(E346,Gearing!$B$2:$F$7,5,FALSE)</f>
        <v>3601.903197661552</v>
      </c>
      <c r="G346">
        <f t="shared" si="45"/>
        <v>5.2508464522946658</v>
      </c>
      <c r="H346">
        <f t="shared" si="46"/>
        <v>280.99999999999955</v>
      </c>
      <c r="I346">
        <f t="shared" si="48"/>
        <v>0.19223050000000003</v>
      </c>
      <c r="J346">
        <f t="shared" si="49"/>
        <v>3563.2178233474765</v>
      </c>
      <c r="K346">
        <f t="shared" si="50"/>
        <v>-44052044.001354836</v>
      </c>
      <c r="L346">
        <f t="shared" si="53"/>
        <v>8450.4378211386229</v>
      </c>
      <c r="M346">
        <f>2*$P$1*VLOOKUP(E345,Gearing!$B$3:$D$7,3)+B344</f>
        <v>8450.4182329217056</v>
      </c>
      <c r="N346">
        <f>2*B345-B344+Misc!$B$6*$P$1^2</f>
        <v>8450.5603018488655</v>
      </c>
    </row>
    <row r="347" spans="1:14" x14ac:dyDescent="0.25">
      <c r="A347">
        <f t="shared" si="47"/>
        <v>86</v>
      </c>
      <c r="B347">
        <f>MIN((-J346+SQRT(J346^2-4*I346*K346))/2/I346,2*$P$1*VLOOKUP(E346,Gearing!$B$3:$D$7,3,TRUE)+B345)</f>
        <v>8481.8221711352853</v>
      </c>
      <c r="C347">
        <f t="shared" si="51"/>
        <v>125.61823999999979</v>
      </c>
      <c r="D347">
        <f t="shared" si="52"/>
        <v>1.9897165446309373E-2</v>
      </c>
      <c r="E347">
        <f>MIN(VLOOKUP(C346+0.01,Gearing!$A$2:$F$7,2,TRUE)+1,5)</f>
        <v>5</v>
      </c>
      <c r="F347">
        <f>Misc!$B$4*Misc!$B$5/Misc!$B$2*VLOOKUP(E347,Gearing!$B$2:$F$7,5,FALSE)</f>
        <v>3601.903197661552</v>
      </c>
      <c r="G347">
        <f t="shared" si="45"/>
        <v>5.2703599548233848</v>
      </c>
      <c r="H347">
        <f t="shared" si="46"/>
        <v>280.99999999999955</v>
      </c>
      <c r="I347">
        <f t="shared" si="48"/>
        <v>0.19223050000000003</v>
      </c>
      <c r="J347">
        <f t="shared" si="49"/>
        <v>3551.1437557526879</v>
      </c>
      <c r="K347">
        <f t="shared" si="50"/>
        <v>-44163740.998107195</v>
      </c>
      <c r="L347">
        <f t="shared" si="53"/>
        <v>8481.8442376940602</v>
      </c>
      <c r="M347">
        <f>2*$P$1*VLOOKUP(E346,Gearing!$B$3:$D$7,3)+B345</f>
        <v>8481.8221711352853</v>
      </c>
      <c r="N347">
        <f>2*B346-B345+Misc!$B$6*$P$1^2</f>
        <v>8481.966727208126</v>
      </c>
    </row>
    <row r="348" spans="1:14" x14ac:dyDescent="0.25">
      <c r="A348">
        <f t="shared" si="47"/>
        <v>86.25</v>
      </c>
      <c r="B348">
        <f>MIN((-J347+SQRT(J347^2-4*I347*K347))/2/I347,2*$P$1*VLOOKUP(E347,Gearing!$B$3:$D$7,3,TRUE)+B346)</f>
        <v>8513.2273529217055</v>
      </c>
      <c r="C348">
        <f t="shared" si="51"/>
        <v>125.61823999999979</v>
      </c>
      <c r="D348">
        <f t="shared" si="52"/>
        <v>-1.9897165446309373E-2</v>
      </c>
      <c r="E348">
        <f>MIN(VLOOKUP(C347+0.01,Gearing!$A$2:$F$7,2,TRUE)+1,5)</f>
        <v>5</v>
      </c>
      <c r="F348">
        <f>Misc!$B$4*Misc!$B$5/Misc!$B$2*VLOOKUP(E348,Gearing!$B$2:$F$7,5,FALSE)</f>
        <v>3601.903197661552</v>
      </c>
      <c r="G348">
        <f t="shared" si="45"/>
        <v>5.2898742300724422</v>
      </c>
      <c r="H348">
        <f t="shared" si="46"/>
        <v>280.99999999999955</v>
      </c>
      <c r="I348">
        <f t="shared" si="48"/>
        <v>0.19223050000000003</v>
      </c>
      <c r="J348">
        <f t="shared" si="49"/>
        <v>3539.0701662631568</v>
      </c>
      <c r="K348">
        <f t="shared" si="50"/>
        <v>-44275088.230661847</v>
      </c>
      <c r="L348">
        <f t="shared" si="53"/>
        <v>8513.2469411386228</v>
      </c>
      <c r="M348">
        <f>2*$P$1*VLOOKUP(E347,Gearing!$B$3:$D$7,3)+B346</f>
        <v>8513.2273529217055</v>
      </c>
      <c r="N348">
        <f>2*B347-B346+Misc!$B$6*$P$1^2</f>
        <v>8513.3694218488654</v>
      </c>
    </row>
    <row r="349" spans="1:14" x14ac:dyDescent="0.25">
      <c r="A349">
        <f t="shared" si="47"/>
        <v>86.5</v>
      </c>
      <c r="B349">
        <f>MIN((-J348+SQRT(J348^2-4*I348*K348))/2/I348,2*$P$1*VLOOKUP(E348,Gearing!$B$3:$D$7,3,TRUE)+B347)</f>
        <v>8544.6312911352852</v>
      </c>
      <c r="C349">
        <f t="shared" si="51"/>
        <v>125.61823999999979</v>
      </c>
      <c r="D349">
        <f t="shared" si="52"/>
        <v>1.9897165446309373E-2</v>
      </c>
      <c r="E349">
        <f>MIN(VLOOKUP(C348+0.01,Gearing!$A$2:$F$7,2,TRUE)+1,5)</f>
        <v>5</v>
      </c>
      <c r="F349">
        <f>Misc!$B$4*Misc!$B$5/Misc!$B$2*VLOOKUP(E349,Gearing!$B$2:$F$7,5,FALSE)</f>
        <v>3601.903197661552</v>
      </c>
      <c r="G349">
        <f t="shared" si="45"/>
        <v>5.3093877326011629</v>
      </c>
      <c r="H349">
        <f t="shared" si="46"/>
        <v>280.99999999999955</v>
      </c>
      <c r="I349">
        <f t="shared" si="48"/>
        <v>0.19223050000000003</v>
      </c>
      <c r="J349">
        <f t="shared" si="49"/>
        <v>3526.9960986683677</v>
      </c>
      <c r="K349">
        <f t="shared" si="50"/>
        <v>-44386026.865853749</v>
      </c>
      <c r="L349">
        <f t="shared" si="53"/>
        <v>8544.6533576940619</v>
      </c>
      <c r="M349">
        <f>2*$P$1*VLOOKUP(E348,Gearing!$B$3:$D$7,3)+B347</f>
        <v>8544.6312911352852</v>
      </c>
      <c r="N349">
        <f>2*B348-B347+Misc!$B$6*$P$1^2</f>
        <v>8544.7758472081259</v>
      </c>
    </row>
    <row r="350" spans="1:14" x14ac:dyDescent="0.25">
      <c r="A350">
        <f t="shared" si="47"/>
        <v>86.75</v>
      </c>
      <c r="B350">
        <f>MIN((-J349+SQRT(J349^2-4*I349*K349))/2/I349,2*$P$1*VLOOKUP(E349,Gearing!$B$3:$D$7,3,TRUE)+B348)</f>
        <v>8576.0364729217054</v>
      </c>
      <c r="C350">
        <f t="shared" si="51"/>
        <v>125.61823999999979</v>
      </c>
      <c r="D350">
        <f t="shared" si="52"/>
        <v>-1.9897165446309373E-2</v>
      </c>
      <c r="E350">
        <f>MIN(VLOOKUP(C349+0.01,Gearing!$A$2:$F$7,2,TRUE)+1,5)</f>
        <v>5</v>
      </c>
      <c r="F350">
        <f>Misc!$B$4*Misc!$B$5/Misc!$B$2*VLOOKUP(E350,Gearing!$B$2:$F$7,5,FALSE)</f>
        <v>3601.903197661552</v>
      </c>
      <c r="G350">
        <f t="shared" si="45"/>
        <v>5.3289020078502203</v>
      </c>
      <c r="H350">
        <f t="shared" si="46"/>
        <v>280.99999999999955</v>
      </c>
      <c r="I350">
        <f t="shared" si="48"/>
        <v>0.19223050000000003</v>
      </c>
      <c r="J350">
        <f t="shared" si="49"/>
        <v>3514.9225091788367</v>
      </c>
      <c r="K350">
        <f t="shared" si="50"/>
        <v>-44496615.766877323</v>
      </c>
      <c r="L350">
        <f t="shared" si="53"/>
        <v>8576.0560611386227</v>
      </c>
      <c r="M350">
        <f>2*$P$1*VLOOKUP(E349,Gearing!$B$3:$D$7,3)+B348</f>
        <v>8576.0364729217054</v>
      </c>
      <c r="N350">
        <f>2*B349-B348+Misc!$B$6*$P$1^2</f>
        <v>8576.1785418488653</v>
      </c>
    </row>
    <row r="351" spans="1:14" x14ac:dyDescent="0.25">
      <c r="A351">
        <f t="shared" si="47"/>
        <v>87</v>
      </c>
      <c r="B351">
        <f>MIN((-J350+SQRT(J350^2-4*I350*K350))/2/I350,2*$P$1*VLOOKUP(E350,Gearing!$B$3:$D$7,3,TRUE)+B349)</f>
        <v>8607.4404111352851</v>
      </c>
      <c r="C351">
        <f t="shared" si="51"/>
        <v>125.61823999999979</v>
      </c>
      <c r="D351">
        <f t="shared" si="52"/>
        <v>1.9897165446309373E-2</v>
      </c>
      <c r="E351">
        <f>MIN(VLOOKUP(C350+0.01,Gearing!$A$2:$F$7,2,TRUE)+1,5)</f>
        <v>5</v>
      </c>
      <c r="F351">
        <f>Misc!$B$4*Misc!$B$5/Misc!$B$2*VLOOKUP(E351,Gearing!$B$2:$F$7,5,FALSE)</f>
        <v>3601.903197661552</v>
      </c>
      <c r="G351">
        <f t="shared" si="45"/>
        <v>5.3484155103789401</v>
      </c>
      <c r="H351">
        <f t="shared" si="46"/>
        <v>280.99999999999955</v>
      </c>
      <c r="I351">
        <f t="shared" si="48"/>
        <v>0.19223050000000003</v>
      </c>
      <c r="J351">
        <f t="shared" si="49"/>
        <v>3502.8484415840476</v>
      </c>
      <c r="K351">
        <f t="shared" si="50"/>
        <v>-44606796.040508777</v>
      </c>
      <c r="L351">
        <f t="shared" si="53"/>
        <v>8607.4624776940618</v>
      </c>
      <c r="M351">
        <f>2*$P$1*VLOOKUP(E350,Gearing!$B$3:$D$7,3)+B349</f>
        <v>8607.4404111352851</v>
      </c>
      <c r="N351">
        <f>2*B350-B349+Misc!$B$6*$P$1^2</f>
        <v>8607.5849672081258</v>
      </c>
    </row>
    <row r="352" spans="1:14" x14ac:dyDescent="0.25">
      <c r="A352">
        <f t="shared" si="47"/>
        <v>87.25</v>
      </c>
      <c r="B352">
        <f>MIN((-J351+SQRT(J351^2-4*I351*K351))/2/I351,2*$P$1*VLOOKUP(E351,Gearing!$B$3:$D$7,3,TRUE)+B350)</f>
        <v>8638.8455929217052</v>
      </c>
      <c r="C352">
        <f t="shared" si="51"/>
        <v>125.61823999999979</v>
      </c>
      <c r="D352">
        <f t="shared" si="52"/>
        <v>-1.9897165446309373E-2</v>
      </c>
      <c r="E352">
        <f>MIN(VLOOKUP(C351+0.01,Gearing!$A$2:$F$7,2,TRUE)+1,5)</f>
        <v>5</v>
      </c>
      <c r="F352">
        <f>Misc!$B$4*Misc!$B$5/Misc!$B$2*VLOOKUP(E352,Gearing!$B$2:$F$7,5,FALSE)</f>
        <v>3601.903197661552</v>
      </c>
      <c r="G352">
        <f t="shared" si="45"/>
        <v>5.3679297856279975</v>
      </c>
      <c r="H352">
        <f t="shared" si="46"/>
        <v>280.99999999999955</v>
      </c>
      <c r="I352">
        <f t="shared" si="48"/>
        <v>0.19223050000000003</v>
      </c>
      <c r="J352">
        <f t="shared" si="49"/>
        <v>3490.7748520945165</v>
      </c>
      <c r="K352">
        <f t="shared" si="50"/>
        <v>-44716626.610001273</v>
      </c>
      <c r="L352">
        <f t="shared" si="53"/>
        <v>8638.8651811386226</v>
      </c>
      <c r="M352">
        <f>2*$P$1*VLOOKUP(E351,Gearing!$B$3:$D$7,3)+B350</f>
        <v>8638.8455929217052</v>
      </c>
      <c r="N352">
        <f>2*B351-B350+Misc!$B$6*$P$1^2</f>
        <v>8638.9876618488652</v>
      </c>
    </row>
    <row r="353" spans="1:14" x14ac:dyDescent="0.25">
      <c r="A353">
        <f t="shared" si="47"/>
        <v>87.5</v>
      </c>
      <c r="B353">
        <f>MIN((-J352+SQRT(J352^2-4*I352*K352))/2/I352,2*$P$1*VLOOKUP(E352,Gearing!$B$3:$D$7,3,TRUE)+B351)</f>
        <v>8670.249531135285</v>
      </c>
      <c r="C353">
        <f t="shared" si="51"/>
        <v>125.61823999999979</v>
      </c>
      <c r="D353">
        <f t="shared" si="52"/>
        <v>1.9897165446309373E-2</v>
      </c>
      <c r="E353">
        <f>MIN(VLOOKUP(C352+0.01,Gearing!$A$2:$F$7,2,TRUE)+1,5)</f>
        <v>5</v>
      </c>
      <c r="F353">
        <f>Misc!$B$4*Misc!$B$5/Misc!$B$2*VLOOKUP(E353,Gearing!$B$2:$F$7,5,FALSE)</f>
        <v>3601.903197661552</v>
      </c>
      <c r="G353">
        <f t="shared" si="45"/>
        <v>5.3874432881567174</v>
      </c>
      <c r="H353">
        <f t="shared" si="46"/>
        <v>280.99999999999955</v>
      </c>
      <c r="I353">
        <f t="shared" si="48"/>
        <v>0.19223050000000003</v>
      </c>
      <c r="J353">
        <f t="shared" si="49"/>
        <v>3478.7007844997279</v>
      </c>
      <c r="K353">
        <f t="shared" si="50"/>
        <v>-44826048.522072278</v>
      </c>
      <c r="L353">
        <f t="shared" si="53"/>
        <v>8670.2715976940599</v>
      </c>
      <c r="M353">
        <f>2*$P$1*VLOOKUP(E352,Gearing!$B$3:$D$7,3)+B351</f>
        <v>8670.249531135285</v>
      </c>
      <c r="N353">
        <f>2*B352-B351+Misc!$B$6*$P$1^2</f>
        <v>8670.3940872081257</v>
      </c>
    </row>
    <row r="354" spans="1:14" x14ac:dyDescent="0.25">
      <c r="A354">
        <f t="shared" si="47"/>
        <v>87.75</v>
      </c>
      <c r="B354">
        <f>MIN((-J353+SQRT(J353^2-4*I353*K353))/2/I353,2*$P$1*VLOOKUP(E353,Gearing!$B$3:$D$7,3,TRUE)+B352)</f>
        <v>8701.6547129217051</v>
      </c>
      <c r="C354">
        <f t="shared" si="51"/>
        <v>125.61823999999979</v>
      </c>
      <c r="D354">
        <f t="shared" si="52"/>
        <v>-1.9897165446309373E-2</v>
      </c>
      <c r="E354">
        <f>MIN(VLOOKUP(C353+0.01,Gearing!$A$2:$F$7,2,TRUE)+1,5)</f>
        <v>5</v>
      </c>
      <c r="F354">
        <f>Misc!$B$4*Misc!$B$5/Misc!$B$2*VLOOKUP(E354,Gearing!$B$2:$F$7,5,FALSE)</f>
        <v>3601.903197661552</v>
      </c>
      <c r="G354">
        <f t="shared" si="45"/>
        <v>5.4069575634057756</v>
      </c>
      <c r="H354">
        <f t="shared" si="46"/>
        <v>280.99999999999955</v>
      </c>
      <c r="I354">
        <f t="shared" si="48"/>
        <v>0.19223050000000003</v>
      </c>
      <c r="J354">
        <f t="shared" si="49"/>
        <v>3466.6271950101968</v>
      </c>
      <c r="K354">
        <f t="shared" si="50"/>
        <v>-44935120.760033697</v>
      </c>
      <c r="L354">
        <f t="shared" si="53"/>
        <v>8701.6743011386225</v>
      </c>
      <c r="M354">
        <f>2*$P$1*VLOOKUP(E353,Gearing!$B$3:$D$7,3)+B352</f>
        <v>8701.6547129217051</v>
      </c>
      <c r="N354">
        <f>2*B353-B352+Misc!$B$6*$P$1^2</f>
        <v>8701.7967818488651</v>
      </c>
    </row>
    <row r="355" spans="1:14" x14ac:dyDescent="0.25">
      <c r="A355">
        <f t="shared" si="47"/>
        <v>88</v>
      </c>
      <c r="B355">
        <f>MIN((-J354+SQRT(J354^2-4*I354*K354))/2/I354,2*$P$1*VLOOKUP(E354,Gearing!$B$3:$D$7,3,TRUE)+B353)</f>
        <v>8733.0586511352849</v>
      </c>
      <c r="C355">
        <f t="shared" si="51"/>
        <v>125.61823999999979</v>
      </c>
      <c r="D355">
        <f t="shared" si="52"/>
        <v>1.9897165446309373E-2</v>
      </c>
      <c r="E355">
        <f>MIN(VLOOKUP(C354+0.01,Gearing!$A$2:$F$7,2,TRUE)+1,5)</f>
        <v>5</v>
      </c>
      <c r="F355">
        <f>Misc!$B$4*Misc!$B$5/Misc!$B$2*VLOOKUP(E355,Gearing!$B$2:$F$7,5,FALSE)</f>
        <v>3601.903197661552</v>
      </c>
      <c r="G355">
        <f t="shared" si="45"/>
        <v>5.4264710659344955</v>
      </c>
      <c r="H355">
        <f t="shared" si="46"/>
        <v>280.99999999999955</v>
      </c>
      <c r="I355">
        <f t="shared" si="48"/>
        <v>0.19223050000000003</v>
      </c>
      <c r="J355">
        <f t="shared" si="49"/>
        <v>3454.5531274154077</v>
      </c>
      <c r="K355">
        <f t="shared" si="50"/>
        <v>-45043784.310544252</v>
      </c>
      <c r="L355">
        <f t="shared" si="53"/>
        <v>8733.0807176940616</v>
      </c>
      <c r="M355">
        <f>2*$P$1*VLOOKUP(E354,Gearing!$B$3:$D$7,3)+B353</f>
        <v>8733.0586511352849</v>
      </c>
      <c r="N355">
        <f>2*B354-B353+Misc!$B$6*$P$1^2</f>
        <v>8733.2032072081256</v>
      </c>
    </row>
    <row r="356" spans="1:14" x14ac:dyDescent="0.25">
      <c r="A356">
        <f t="shared" si="47"/>
        <v>88.25</v>
      </c>
      <c r="B356">
        <f>MIN((-J355+SQRT(J355^2-4*I355*K355))/2/I355,2*$P$1*VLOOKUP(E355,Gearing!$B$3:$D$7,3,TRUE)+B354)</f>
        <v>8764.463832921705</v>
      </c>
      <c r="C356">
        <f t="shared" si="51"/>
        <v>125.61823999999979</v>
      </c>
      <c r="D356">
        <f t="shared" si="52"/>
        <v>-1.9897165446309373E-2</v>
      </c>
      <c r="E356">
        <f>MIN(VLOOKUP(C355+0.01,Gearing!$A$2:$F$7,2,TRUE)+1,5)</f>
        <v>5</v>
      </c>
      <c r="F356">
        <f>Misc!$B$4*Misc!$B$5/Misc!$B$2*VLOOKUP(E356,Gearing!$B$2:$F$7,5,FALSE)</f>
        <v>3601.903197661552</v>
      </c>
      <c r="G356">
        <f t="shared" si="45"/>
        <v>5.4459853411835537</v>
      </c>
      <c r="H356">
        <f t="shared" si="46"/>
        <v>280.99999999999955</v>
      </c>
      <c r="I356">
        <f t="shared" si="48"/>
        <v>0.19223050000000003</v>
      </c>
      <c r="J356">
        <f t="shared" si="49"/>
        <v>3442.4795379258767</v>
      </c>
      <c r="K356">
        <f t="shared" si="50"/>
        <v>-45152098.216974586</v>
      </c>
      <c r="L356">
        <f t="shared" si="53"/>
        <v>8764.4834211386224</v>
      </c>
      <c r="M356">
        <f>2*$P$1*VLOOKUP(E355,Gearing!$B$3:$D$7,3)+B354</f>
        <v>8764.463832921705</v>
      </c>
      <c r="N356">
        <f>2*B355-B354+Misc!$B$6*$P$1^2</f>
        <v>8764.605901848865</v>
      </c>
    </row>
    <row r="357" spans="1:14" x14ac:dyDescent="0.25">
      <c r="A357">
        <f t="shared" si="47"/>
        <v>88.5</v>
      </c>
      <c r="B357">
        <f>MIN((-J356+SQRT(J356^2-4*I356*K356))/2/I356,2*$P$1*VLOOKUP(E356,Gearing!$B$3:$D$7,3,TRUE)+B355)</f>
        <v>8795.8677711352848</v>
      </c>
      <c r="C357">
        <f t="shared" si="51"/>
        <v>125.61823999999979</v>
      </c>
      <c r="D357">
        <f t="shared" si="52"/>
        <v>1.9897165446309373E-2</v>
      </c>
      <c r="E357">
        <f>MIN(VLOOKUP(C356+0.01,Gearing!$A$2:$F$7,2,TRUE)+1,5)</f>
        <v>5</v>
      </c>
      <c r="F357">
        <f>Misc!$B$4*Misc!$B$5/Misc!$B$2*VLOOKUP(E357,Gearing!$B$2:$F$7,5,FALSE)</f>
        <v>3601.903197661552</v>
      </c>
      <c r="G357">
        <f t="shared" si="45"/>
        <v>5.4654988437122727</v>
      </c>
      <c r="H357">
        <f t="shared" si="46"/>
        <v>280.99999999999955</v>
      </c>
      <c r="I357">
        <f t="shared" si="48"/>
        <v>0.19223050000000003</v>
      </c>
      <c r="J357">
        <f t="shared" si="49"/>
        <v>3430.4054703310881</v>
      </c>
      <c r="K357">
        <f t="shared" si="50"/>
        <v>-45260003.4059247</v>
      </c>
      <c r="L357">
        <f t="shared" si="53"/>
        <v>8795.8898376940597</v>
      </c>
      <c r="M357">
        <f>2*$P$1*VLOOKUP(E356,Gearing!$B$3:$D$7,3)+B355</f>
        <v>8795.8677711352848</v>
      </c>
      <c r="N357">
        <f>2*B356-B355+Misc!$B$6*$P$1^2</f>
        <v>8796.0123272081255</v>
      </c>
    </row>
    <row r="358" spans="1:14" x14ac:dyDescent="0.25">
      <c r="A358">
        <f t="shared" si="47"/>
        <v>88.75</v>
      </c>
      <c r="B358">
        <f>MIN((-J357+SQRT(J357^2-4*I357*K357))/2/I357,2*$P$1*VLOOKUP(E357,Gearing!$B$3:$D$7,3,TRUE)+B356)</f>
        <v>8827.2729529217049</v>
      </c>
      <c r="C358">
        <f t="shared" si="51"/>
        <v>125.61823999999979</v>
      </c>
      <c r="D358">
        <f t="shared" si="52"/>
        <v>-1.9897165446309373E-2</v>
      </c>
      <c r="E358">
        <f>MIN(VLOOKUP(C357+0.01,Gearing!$A$2:$F$7,2,TRUE)+1,5)</f>
        <v>5</v>
      </c>
      <c r="F358">
        <f>Misc!$B$4*Misc!$B$5/Misc!$B$2*VLOOKUP(E358,Gearing!$B$2:$F$7,5,FALSE)</f>
        <v>3601.903197661552</v>
      </c>
      <c r="G358">
        <f t="shared" si="45"/>
        <v>5.4850131189613309</v>
      </c>
      <c r="H358">
        <f t="shared" si="46"/>
        <v>280.99999999999955</v>
      </c>
      <c r="I358">
        <f t="shared" si="48"/>
        <v>0.19223050000000003</v>
      </c>
      <c r="J358">
        <f t="shared" si="49"/>
        <v>3418.331880841557</v>
      </c>
      <c r="K358">
        <f t="shared" si="50"/>
        <v>-45367558.980823956</v>
      </c>
      <c r="L358">
        <f t="shared" si="53"/>
        <v>8827.2925411386223</v>
      </c>
      <c r="M358">
        <f>2*$P$1*VLOOKUP(E357,Gearing!$B$3:$D$7,3)+B356</f>
        <v>8827.2729529217049</v>
      </c>
      <c r="N358">
        <f>2*B357-B356+Misc!$B$6*$P$1^2</f>
        <v>8827.4150218488649</v>
      </c>
    </row>
    <row r="359" spans="1:14" x14ac:dyDescent="0.25">
      <c r="A359">
        <f t="shared" si="47"/>
        <v>89</v>
      </c>
      <c r="B359">
        <f>MIN((-J358+SQRT(J358^2-4*I358*K358))/2/I358,2*$P$1*VLOOKUP(E358,Gearing!$B$3:$D$7,3,TRUE)+B357)</f>
        <v>8858.6768911352847</v>
      </c>
      <c r="C359">
        <f t="shared" si="51"/>
        <v>125.61823999999979</v>
      </c>
      <c r="D359">
        <f t="shared" si="52"/>
        <v>1.9897165446309373E-2</v>
      </c>
      <c r="E359">
        <f>MIN(VLOOKUP(C358+0.01,Gearing!$A$2:$F$7,2,TRUE)+1,5)</f>
        <v>5</v>
      </c>
      <c r="F359">
        <f>Misc!$B$4*Misc!$B$5/Misc!$B$2*VLOOKUP(E359,Gearing!$B$2:$F$7,5,FALSE)</f>
        <v>3601.903197661552</v>
      </c>
      <c r="G359">
        <f t="shared" si="45"/>
        <v>5.5045266214900508</v>
      </c>
      <c r="H359">
        <f t="shared" si="46"/>
        <v>280.99999999999955</v>
      </c>
      <c r="I359">
        <f t="shared" si="48"/>
        <v>0.19223050000000003</v>
      </c>
      <c r="J359">
        <f t="shared" si="49"/>
        <v>3406.2578132467679</v>
      </c>
      <c r="K359">
        <f t="shared" si="50"/>
        <v>-45474705.808213614</v>
      </c>
      <c r="L359">
        <f t="shared" si="53"/>
        <v>8858.6989576940614</v>
      </c>
      <c r="M359">
        <f>2*$P$1*VLOOKUP(E358,Gearing!$B$3:$D$7,3)+B357</f>
        <v>8858.6768911352847</v>
      </c>
      <c r="N359">
        <f>2*B358-B357+Misc!$B$6*$P$1^2</f>
        <v>8858.8214472081254</v>
      </c>
    </row>
    <row r="360" spans="1:14" x14ac:dyDescent="0.25">
      <c r="A360">
        <f t="shared" si="47"/>
        <v>89.25</v>
      </c>
      <c r="B360">
        <f>MIN((-J359+SQRT(J359^2-4*I359*K359))/2/I359,2*$P$1*VLOOKUP(E359,Gearing!$B$3:$D$7,3,TRUE)+B358)</f>
        <v>8890.0820729217048</v>
      </c>
      <c r="C360">
        <f t="shared" si="51"/>
        <v>125.61823999999979</v>
      </c>
      <c r="D360">
        <f t="shared" si="52"/>
        <v>-1.9897165446309373E-2</v>
      </c>
      <c r="E360">
        <f>MIN(VLOOKUP(C359+0.01,Gearing!$A$2:$F$7,2,TRUE)+1,5)</f>
        <v>5</v>
      </c>
      <c r="F360">
        <f>Misc!$B$4*Misc!$B$5/Misc!$B$2*VLOOKUP(E360,Gearing!$B$2:$F$7,5,FALSE)</f>
        <v>3601.903197661552</v>
      </c>
      <c r="G360">
        <f t="shared" si="45"/>
        <v>5.524040896739109</v>
      </c>
      <c r="H360">
        <f t="shared" si="46"/>
        <v>280.99999999999955</v>
      </c>
      <c r="I360">
        <f t="shared" si="48"/>
        <v>0.19223050000000003</v>
      </c>
      <c r="J360">
        <f t="shared" si="49"/>
        <v>3394.1842237572369</v>
      </c>
      <c r="K360">
        <f t="shared" si="50"/>
        <v>-45581503.051581793</v>
      </c>
      <c r="L360">
        <f t="shared" si="53"/>
        <v>8890.1016611386221</v>
      </c>
      <c r="M360">
        <f>2*$P$1*VLOOKUP(E359,Gearing!$B$3:$D$7,3)+B358</f>
        <v>8890.0820729217048</v>
      </c>
      <c r="N360">
        <f>2*B359-B358+Misc!$B$6*$P$1^2</f>
        <v>8890.2241418488647</v>
      </c>
    </row>
    <row r="361" spans="1:14" x14ac:dyDescent="0.25">
      <c r="A361">
        <f t="shared" si="47"/>
        <v>89.5</v>
      </c>
      <c r="B361">
        <f>MIN((-J360+SQRT(J360^2-4*I360*K360))/2/I360,2*$P$1*VLOOKUP(E360,Gearing!$B$3:$D$7,3,TRUE)+B359)</f>
        <v>8921.4860111352846</v>
      </c>
      <c r="C361">
        <f t="shared" si="51"/>
        <v>125.61823999999979</v>
      </c>
      <c r="D361">
        <f t="shared" si="52"/>
        <v>1.9897165446309373E-2</v>
      </c>
      <c r="E361">
        <f>MIN(VLOOKUP(C360+0.01,Gearing!$A$2:$F$7,2,TRUE)+1,5)</f>
        <v>5</v>
      </c>
      <c r="F361">
        <f>Misc!$B$4*Misc!$B$5/Misc!$B$2*VLOOKUP(E361,Gearing!$B$2:$F$7,5,FALSE)</f>
        <v>3601.903197661552</v>
      </c>
      <c r="G361">
        <f t="shared" si="45"/>
        <v>5.5435543992678289</v>
      </c>
      <c r="H361">
        <f t="shared" si="46"/>
        <v>280.99999999999955</v>
      </c>
      <c r="I361">
        <f t="shared" si="48"/>
        <v>0.19223050000000003</v>
      </c>
      <c r="J361">
        <f t="shared" si="49"/>
        <v>3382.1101561624478</v>
      </c>
      <c r="K361">
        <f t="shared" si="50"/>
        <v>-45687891.517411001</v>
      </c>
      <c r="L361">
        <f t="shared" si="53"/>
        <v>8921.5080776940595</v>
      </c>
      <c r="M361">
        <f>2*$P$1*VLOOKUP(E360,Gearing!$B$3:$D$7,3)+B359</f>
        <v>8921.4860111352846</v>
      </c>
      <c r="N361">
        <f>2*B360-B359+Misc!$B$6*$P$1^2</f>
        <v>8921.6305672081253</v>
      </c>
    </row>
    <row r="362" spans="1:14" x14ac:dyDescent="0.25">
      <c r="A362">
        <f t="shared" si="47"/>
        <v>89.75</v>
      </c>
      <c r="B362">
        <f>MIN((-J361+SQRT(J361^2-4*I361*K361))/2/I361,2*$P$1*VLOOKUP(E361,Gearing!$B$3:$D$7,3,TRUE)+B360)</f>
        <v>8952.8911929217047</v>
      </c>
      <c r="C362">
        <f t="shared" si="51"/>
        <v>125.61823999999979</v>
      </c>
      <c r="D362">
        <f t="shared" si="52"/>
        <v>-1.9897165446309373E-2</v>
      </c>
      <c r="E362">
        <f>MIN(VLOOKUP(C361+0.01,Gearing!$A$2:$F$7,2,TRUE)+1,5)</f>
        <v>5</v>
      </c>
      <c r="F362">
        <f>Misc!$B$4*Misc!$B$5/Misc!$B$2*VLOOKUP(E362,Gearing!$B$2:$F$7,5,FALSE)</f>
        <v>3601.903197661552</v>
      </c>
      <c r="G362">
        <f t="shared" si="45"/>
        <v>5.5630686745168871</v>
      </c>
      <c r="H362">
        <f t="shared" si="46"/>
        <v>280.99999999999955</v>
      </c>
      <c r="I362">
        <f t="shared" si="48"/>
        <v>0.19223050000000003</v>
      </c>
      <c r="J362">
        <f t="shared" si="49"/>
        <v>3370.0365666729167</v>
      </c>
      <c r="K362">
        <f t="shared" si="50"/>
        <v>-45793930.429248102</v>
      </c>
      <c r="L362">
        <f t="shared" si="53"/>
        <v>8952.910781138622</v>
      </c>
      <c r="M362">
        <f>2*$P$1*VLOOKUP(E361,Gearing!$B$3:$D$7,3)+B360</f>
        <v>8952.8911929217047</v>
      </c>
      <c r="N362">
        <f>2*B361-B360+Misc!$B$6*$P$1^2</f>
        <v>8953.0332618488646</v>
      </c>
    </row>
    <row r="363" spans="1:14" x14ac:dyDescent="0.25">
      <c r="A363">
        <f t="shared" si="47"/>
        <v>90</v>
      </c>
      <c r="B363">
        <f>MIN((-J362+SQRT(J362^2-4*I362*K362))/2/I362,2*$P$1*VLOOKUP(E362,Gearing!$B$3:$D$7,3,TRUE)+B361)</f>
        <v>8984.2951311352845</v>
      </c>
      <c r="C363">
        <f t="shared" si="51"/>
        <v>125.61823999999979</v>
      </c>
      <c r="D363">
        <f t="shared" si="52"/>
        <v>1.9897165446309373E-2</v>
      </c>
      <c r="E363">
        <f>MIN(VLOOKUP(C362+0.01,Gearing!$A$2:$F$7,2,TRUE)+1,5)</f>
        <v>5</v>
      </c>
      <c r="F363">
        <f>Misc!$B$4*Misc!$B$5/Misc!$B$2*VLOOKUP(E363,Gearing!$B$2:$F$7,5,FALSE)</f>
        <v>3601.903197661552</v>
      </c>
      <c r="G363">
        <f t="shared" si="45"/>
        <v>5.5825821770456061</v>
      </c>
      <c r="H363">
        <f t="shared" si="46"/>
        <v>280.99999999999955</v>
      </c>
      <c r="I363">
        <f t="shared" si="48"/>
        <v>0.19223050000000003</v>
      </c>
      <c r="J363">
        <f t="shared" si="49"/>
        <v>3357.9624990781281</v>
      </c>
      <c r="K363">
        <f t="shared" si="50"/>
        <v>-45899560.533516861</v>
      </c>
      <c r="L363">
        <f t="shared" si="53"/>
        <v>8984.3171976940594</v>
      </c>
      <c r="M363">
        <f>2*$P$1*VLOOKUP(E362,Gearing!$B$3:$D$7,3)+B361</f>
        <v>8984.2951311352845</v>
      </c>
      <c r="N363">
        <f>2*B362-B361+Misc!$B$6*$P$1^2</f>
        <v>8984.4396872081252</v>
      </c>
    </row>
    <row r="364" spans="1:14" x14ac:dyDescent="0.25">
      <c r="A364">
        <f t="shared" si="47"/>
        <v>90.25</v>
      </c>
      <c r="B364">
        <f>MIN((-J363+SQRT(J363^2-4*I363*K363))/2/I363,2*$P$1*VLOOKUP(E363,Gearing!$B$3:$D$7,3,TRUE)+B362)</f>
        <v>9015.7003129217046</v>
      </c>
      <c r="C364">
        <f t="shared" si="51"/>
        <v>125.61823999999979</v>
      </c>
      <c r="D364">
        <f t="shared" si="52"/>
        <v>-1.9897165446309373E-2</v>
      </c>
      <c r="E364">
        <f>MIN(VLOOKUP(C363+0.01,Gearing!$A$2:$F$7,2,TRUE)+1,5)</f>
        <v>5</v>
      </c>
      <c r="F364">
        <f>Misc!$B$4*Misc!$B$5/Misc!$B$2*VLOOKUP(E364,Gearing!$B$2:$F$7,5,FALSE)</f>
        <v>3601.903197661552</v>
      </c>
      <c r="G364">
        <f t="shared" si="45"/>
        <v>5.6020964522946644</v>
      </c>
      <c r="H364">
        <f t="shared" si="46"/>
        <v>280.99999999999955</v>
      </c>
      <c r="I364">
        <f t="shared" si="48"/>
        <v>0.19223050000000003</v>
      </c>
      <c r="J364">
        <f t="shared" si="49"/>
        <v>3345.888909588597</v>
      </c>
      <c r="K364">
        <f t="shared" si="50"/>
        <v>-46004841.113822892</v>
      </c>
      <c r="L364">
        <f t="shared" si="53"/>
        <v>9015.7199011386219</v>
      </c>
      <c r="M364">
        <f>2*$P$1*VLOOKUP(E363,Gearing!$B$3:$D$7,3)+B362</f>
        <v>9015.7003129217046</v>
      </c>
      <c r="N364">
        <f>2*B363-B362+Misc!$B$6*$P$1^2</f>
        <v>9015.8423818488645</v>
      </c>
    </row>
    <row r="365" spans="1:14" x14ac:dyDescent="0.25">
      <c r="A365">
        <f t="shared" si="47"/>
        <v>90.5</v>
      </c>
      <c r="B365">
        <f>MIN((-J364+SQRT(J364^2-4*I364*K364))/2/I364,2*$P$1*VLOOKUP(E364,Gearing!$B$3:$D$7,3,TRUE)+B363)</f>
        <v>9047.1042511352844</v>
      </c>
      <c r="C365">
        <f t="shared" si="51"/>
        <v>125.61823999999979</v>
      </c>
      <c r="D365">
        <f t="shared" si="52"/>
        <v>1.9897165446309373E-2</v>
      </c>
      <c r="E365">
        <f>MIN(VLOOKUP(C364+0.01,Gearing!$A$2:$F$7,2,TRUE)+1,5)</f>
        <v>5</v>
      </c>
      <c r="F365">
        <f>Misc!$B$4*Misc!$B$5/Misc!$B$2*VLOOKUP(E365,Gearing!$B$2:$F$7,5,FALSE)</f>
        <v>3601.903197661552</v>
      </c>
      <c r="G365">
        <f t="shared" si="45"/>
        <v>5.6216099548233842</v>
      </c>
      <c r="H365">
        <f t="shared" si="46"/>
        <v>280.99999999999955</v>
      </c>
      <c r="I365">
        <f t="shared" si="48"/>
        <v>0.19223050000000003</v>
      </c>
      <c r="J365">
        <f t="shared" si="49"/>
        <v>3333.8148419938079</v>
      </c>
      <c r="K365">
        <f t="shared" si="50"/>
        <v>-46109712.856531203</v>
      </c>
      <c r="L365">
        <f t="shared" si="53"/>
        <v>9047.1263176940611</v>
      </c>
      <c r="M365">
        <f>2*$P$1*VLOOKUP(E364,Gearing!$B$3:$D$7,3)+B363</f>
        <v>9047.1042511352844</v>
      </c>
      <c r="N365">
        <f>2*B364-B363+Misc!$B$6*$P$1^2</f>
        <v>9047.2488072081251</v>
      </c>
    </row>
    <row r="366" spans="1:14" x14ac:dyDescent="0.25">
      <c r="A366">
        <f t="shared" si="47"/>
        <v>90.75</v>
      </c>
      <c r="B366">
        <f>MIN((-J365+SQRT(J365^2-4*I365*K365))/2/I365,2*$P$1*VLOOKUP(E365,Gearing!$B$3:$D$7,3,TRUE)+B364)</f>
        <v>9078.5094329217045</v>
      </c>
      <c r="C366">
        <f t="shared" si="51"/>
        <v>125.61823999999979</v>
      </c>
      <c r="D366">
        <f t="shared" si="52"/>
        <v>-1.9897165446309373E-2</v>
      </c>
      <c r="E366">
        <f>MIN(VLOOKUP(C365+0.01,Gearing!$A$2:$F$7,2,TRUE)+1,5)</f>
        <v>5</v>
      </c>
      <c r="F366">
        <f>Misc!$B$4*Misc!$B$5/Misc!$B$2*VLOOKUP(E366,Gearing!$B$2:$F$7,5,FALSE)</f>
        <v>3601.903197661552</v>
      </c>
      <c r="G366">
        <f t="shared" si="45"/>
        <v>5.6411242300724425</v>
      </c>
      <c r="H366">
        <f t="shared" si="46"/>
        <v>280.99999999999955</v>
      </c>
      <c r="I366">
        <f t="shared" si="48"/>
        <v>0.19223050000000003</v>
      </c>
      <c r="J366">
        <f t="shared" si="49"/>
        <v>3321.7412525042769</v>
      </c>
      <c r="K366">
        <f t="shared" si="50"/>
        <v>-46214235.105306141</v>
      </c>
      <c r="L366">
        <f t="shared" si="53"/>
        <v>9078.5290211386218</v>
      </c>
      <c r="M366">
        <f>2*$P$1*VLOOKUP(E365,Gearing!$B$3:$D$7,3)+B364</f>
        <v>9078.5094329217045</v>
      </c>
      <c r="N366">
        <f>2*B365-B364+Misc!$B$6*$P$1^2</f>
        <v>9078.6515018488644</v>
      </c>
    </row>
    <row r="367" spans="1:14" x14ac:dyDescent="0.25">
      <c r="A367">
        <f t="shared" si="47"/>
        <v>91</v>
      </c>
      <c r="B367">
        <f>MIN((-J366+SQRT(J366^2-4*I366*K366))/2/I366,2*$P$1*VLOOKUP(E366,Gearing!$B$3:$D$7,3,TRUE)+B365)</f>
        <v>9109.9133711352843</v>
      </c>
      <c r="C367">
        <f t="shared" si="51"/>
        <v>125.61823999999979</v>
      </c>
      <c r="D367">
        <f t="shared" si="52"/>
        <v>1.9897165446309373E-2</v>
      </c>
      <c r="E367">
        <f>MIN(VLOOKUP(C366+0.01,Gearing!$A$2:$F$7,2,TRUE)+1,5)</f>
        <v>5</v>
      </c>
      <c r="F367">
        <f>Misc!$B$4*Misc!$B$5/Misc!$B$2*VLOOKUP(E367,Gearing!$B$2:$F$7,5,FALSE)</f>
        <v>3601.903197661552</v>
      </c>
      <c r="G367">
        <f t="shared" si="45"/>
        <v>5.6606377326011623</v>
      </c>
      <c r="H367">
        <f t="shared" si="46"/>
        <v>280.99999999999955</v>
      </c>
      <c r="I367">
        <f t="shared" si="48"/>
        <v>0.19223050000000003</v>
      </c>
      <c r="J367">
        <f t="shared" si="49"/>
        <v>3309.6671849094882</v>
      </c>
      <c r="K367">
        <f t="shared" si="50"/>
        <v>-46318348.486454003</v>
      </c>
      <c r="L367">
        <f t="shared" si="53"/>
        <v>9109.9354376940591</v>
      </c>
      <c r="M367">
        <f>2*$P$1*VLOOKUP(E366,Gearing!$B$3:$D$7,3)+B365</f>
        <v>9109.9133711352843</v>
      </c>
      <c r="N367">
        <f>2*B366-B365+Misc!$B$6*$P$1^2</f>
        <v>9110.057927208125</v>
      </c>
    </row>
    <row r="368" spans="1:14" x14ac:dyDescent="0.25">
      <c r="A368">
        <f t="shared" si="47"/>
        <v>91.25</v>
      </c>
      <c r="B368">
        <f>MIN((-J367+SQRT(J367^2-4*I367*K367))/2/I367,2*$P$1*VLOOKUP(E367,Gearing!$B$3:$D$7,3,TRUE)+B366)</f>
        <v>9141.3185529217044</v>
      </c>
      <c r="C368">
        <f t="shared" si="51"/>
        <v>125.61823999999979</v>
      </c>
      <c r="D368">
        <f t="shared" si="52"/>
        <v>-1.9897165446309373E-2</v>
      </c>
      <c r="E368">
        <f>MIN(VLOOKUP(C367+0.01,Gearing!$A$2:$F$7,2,TRUE)+1,5)</f>
        <v>5</v>
      </c>
      <c r="F368">
        <f>Misc!$B$4*Misc!$B$5/Misc!$B$2*VLOOKUP(E368,Gearing!$B$2:$F$7,5,FALSE)</f>
        <v>3601.903197661552</v>
      </c>
      <c r="G368">
        <f t="shared" si="45"/>
        <v>5.6801520078502206</v>
      </c>
      <c r="H368">
        <f t="shared" si="46"/>
        <v>280.99999999999955</v>
      </c>
      <c r="I368">
        <f t="shared" si="48"/>
        <v>0.19223050000000003</v>
      </c>
      <c r="J368">
        <f t="shared" si="49"/>
        <v>3297.5935954199572</v>
      </c>
      <c r="K368">
        <f t="shared" si="50"/>
        <v>-46422112.403697871</v>
      </c>
      <c r="L368">
        <f t="shared" si="53"/>
        <v>9141.3381411386217</v>
      </c>
      <c r="M368">
        <f>2*$P$1*VLOOKUP(E367,Gearing!$B$3:$D$7,3)+B366</f>
        <v>9141.3185529217044</v>
      </c>
      <c r="N368">
        <f>2*B367-B366+Misc!$B$6*$P$1^2</f>
        <v>9141.4606218488643</v>
      </c>
    </row>
    <row r="369" spans="1:14" x14ac:dyDescent="0.25">
      <c r="A369">
        <f t="shared" si="47"/>
        <v>91.5</v>
      </c>
      <c r="B369">
        <f>MIN((-J368+SQRT(J368^2-4*I368*K368))/2/I368,2*$P$1*VLOOKUP(E368,Gearing!$B$3:$D$7,3,TRUE)+B367)</f>
        <v>9172.7224911352841</v>
      </c>
      <c r="C369">
        <f t="shared" si="51"/>
        <v>125.61823999999979</v>
      </c>
      <c r="D369">
        <f t="shared" si="52"/>
        <v>1.9897165446309373E-2</v>
      </c>
      <c r="E369">
        <f>MIN(VLOOKUP(C368+0.01,Gearing!$A$2:$F$7,2,TRUE)+1,5)</f>
        <v>5</v>
      </c>
      <c r="F369">
        <f>Misc!$B$4*Misc!$B$5/Misc!$B$2*VLOOKUP(E369,Gearing!$B$2:$F$7,5,FALSE)</f>
        <v>3601.903197661552</v>
      </c>
      <c r="G369">
        <f t="shared" si="45"/>
        <v>5.6996655103789395</v>
      </c>
      <c r="H369">
        <f t="shared" si="46"/>
        <v>280.99999999999955</v>
      </c>
      <c r="I369">
        <f t="shared" si="48"/>
        <v>0.19223050000000003</v>
      </c>
      <c r="J369">
        <f t="shared" si="49"/>
        <v>3285.5195278251681</v>
      </c>
      <c r="K369">
        <f t="shared" si="50"/>
        <v>-46525467.423285283</v>
      </c>
      <c r="L369">
        <f t="shared" si="53"/>
        <v>9172.7445576940609</v>
      </c>
      <c r="M369">
        <f>2*$P$1*VLOOKUP(E368,Gearing!$B$3:$D$7,3)+B367</f>
        <v>9172.7224911352841</v>
      </c>
      <c r="N369">
        <f>2*B368-B367+Misc!$B$6*$P$1^2</f>
        <v>9172.8670472081249</v>
      </c>
    </row>
    <row r="370" spans="1:14" x14ac:dyDescent="0.25">
      <c r="A370">
        <f t="shared" si="47"/>
        <v>91.75</v>
      </c>
      <c r="B370">
        <f>MIN((-J369+SQRT(J369^2-4*I369*K369))/2/I369,2*$P$1*VLOOKUP(E369,Gearing!$B$3:$D$7,3,TRUE)+B368)</f>
        <v>9204.1276729217043</v>
      </c>
      <c r="C370">
        <f t="shared" si="51"/>
        <v>125.61823999999979</v>
      </c>
      <c r="D370">
        <f t="shared" si="52"/>
        <v>-1.9897165446309373E-2</v>
      </c>
      <c r="E370">
        <f>MIN(VLOOKUP(C369+0.01,Gearing!$A$2:$F$7,2,TRUE)+1,5)</f>
        <v>5</v>
      </c>
      <c r="F370">
        <f>Misc!$B$4*Misc!$B$5/Misc!$B$2*VLOOKUP(E370,Gearing!$B$2:$F$7,5,FALSE)</f>
        <v>3601.903197661552</v>
      </c>
      <c r="G370">
        <f t="shared" si="45"/>
        <v>5.7191797856279978</v>
      </c>
      <c r="H370">
        <f t="shared" si="46"/>
        <v>280.99999999999955</v>
      </c>
      <c r="I370">
        <f t="shared" si="48"/>
        <v>0.19223050000000003</v>
      </c>
      <c r="J370">
        <f t="shared" si="49"/>
        <v>3273.445938335637</v>
      </c>
      <c r="K370">
        <f t="shared" si="50"/>
        <v>-46628473.008998066</v>
      </c>
      <c r="L370">
        <f t="shared" si="53"/>
        <v>9204.1472611386216</v>
      </c>
      <c r="M370">
        <f>2*$P$1*VLOOKUP(E369,Gearing!$B$3:$D$7,3)+B368</f>
        <v>9204.1276729217043</v>
      </c>
      <c r="N370">
        <f>2*B369-B368+Misc!$B$6*$P$1^2</f>
        <v>9204.2697418488642</v>
      </c>
    </row>
    <row r="371" spans="1:14" x14ac:dyDescent="0.25">
      <c r="A371">
        <f t="shared" si="47"/>
        <v>92</v>
      </c>
      <c r="B371">
        <f>MIN((-J370+SQRT(J370^2-4*I370*K370))/2/I370,2*$P$1*VLOOKUP(E370,Gearing!$B$3:$D$7,3,TRUE)+B369)</f>
        <v>9235.531611135284</v>
      </c>
      <c r="C371">
        <f t="shared" si="51"/>
        <v>125.61823999999979</v>
      </c>
      <c r="D371">
        <f t="shared" si="52"/>
        <v>1.9897165446309373E-2</v>
      </c>
      <c r="E371">
        <f>MIN(VLOOKUP(C370+0.01,Gearing!$A$2:$F$7,2,TRUE)+1,5)</f>
        <v>5</v>
      </c>
      <c r="F371">
        <f>Misc!$B$4*Misc!$B$5/Misc!$B$2*VLOOKUP(E371,Gearing!$B$2:$F$7,5,FALSE)</f>
        <v>3601.903197661552</v>
      </c>
      <c r="G371">
        <f t="shared" si="45"/>
        <v>5.7386932881567176</v>
      </c>
      <c r="H371">
        <f t="shared" si="46"/>
        <v>280.99999999999955</v>
      </c>
      <c r="I371">
        <f t="shared" si="48"/>
        <v>0.19223050000000003</v>
      </c>
      <c r="J371">
        <f t="shared" si="49"/>
        <v>3261.371870740848</v>
      </c>
      <c r="K371">
        <f t="shared" si="50"/>
        <v>-46731069.66702503</v>
      </c>
      <c r="L371">
        <f t="shared" si="53"/>
        <v>9235.5536776940589</v>
      </c>
      <c r="M371">
        <f>2*$P$1*VLOOKUP(E370,Gearing!$B$3:$D$7,3)+B369</f>
        <v>9235.531611135284</v>
      </c>
      <c r="N371">
        <f>2*B370-B369+Misc!$B$6*$P$1^2</f>
        <v>9235.6761672081248</v>
      </c>
    </row>
    <row r="372" spans="1:14" x14ac:dyDescent="0.25">
      <c r="A372">
        <f t="shared" si="47"/>
        <v>92.25</v>
      </c>
      <c r="B372">
        <f>MIN((-J371+SQRT(J371^2-4*I371*K371))/2/I371,2*$P$1*VLOOKUP(E371,Gearing!$B$3:$D$7,3,TRUE)+B370)</f>
        <v>9266.9367929217042</v>
      </c>
      <c r="C372">
        <f t="shared" si="51"/>
        <v>125.61823999999979</v>
      </c>
      <c r="D372">
        <f t="shared" si="52"/>
        <v>-1.9897165446309373E-2</v>
      </c>
      <c r="E372">
        <f>MIN(VLOOKUP(C371+0.01,Gearing!$A$2:$F$7,2,TRUE)+1,5)</f>
        <v>5</v>
      </c>
      <c r="F372">
        <f>Misc!$B$4*Misc!$B$5/Misc!$B$2*VLOOKUP(E372,Gearing!$B$2:$F$7,5,FALSE)</f>
        <v>3601.903197661552</v>
      </c>
      <c r="G372">
        <f t="shared" si="45"/>
        <v>5.7582075634057759</v>
      </c>
      <c r="H372">
        <f t="shared" si="46"/>
        <v>280.99999999999955</v>
      </c>
      <c r="I372">
        <f t="shared" si="48"/>
        <v>0.19223050000000003</v>
      </c>
      <c r="J372">
        <f t="shared" si="49"/>
        <v>3249.2982812513169</v>
      </c>
      <c r="K372">
        <f t="shared" si="50"/>
        <v>-46833316.921206743</v>
      </c>
      <c r="L372">
        <f t="shared" si="53"/>
        <v>9266.9563811386215</v>
      </c>
      <c r="M372">
        <f>2*$P$1*VLOOKUP(E371,Gearing!$B$3:$D$7,3)+B370</f>
        <v>9266.9367929217042</v>
      </c>
      <c r="N372">
        <f>2*B371-B370+Misc!$B$6*$P$1^2</f>
        <v>9267.0788618488641</v>
      </c>
    </row>
    <row r="373" spans="1:14" x14ac:dyDescent="0.25">
      <c r="A373">
        <f t="shared" si="47"/>
        <v>92.5</v>
      </c>
      <c r="B373">
        <f>MIN((-J372+SQRT(J372^2-4*I372*K372))/2/I372,2*$P$1*VLOOKUP(E372,Gearing!$B$3:$D$7,3,TRUE)+B371)</f>
        <v>9298.3407311352839</v>
      </c>
      <c r="C373">
        <f t="shared" si="51"/>
        <v>125.61823999999979</v>
      </c>
      <c r="D373">
        <f t="shared" si="52"/>
        <v>1.9897165446309373E-2</v>
      </c>
      <c r="E373">
        <f>MIN(VLOOKUP(C372+0.01,Gearing!$A$2:$F$7,2,TRUE)+1,5)</f>
        <v>5</v>
      </c>
      <c r="F373">
        <f>Misc!$B$4*Misc!$B$5/Misc!$B$2*VLOOKUP(E373,Gearing!$B$2:$F$7,5,FALSE)</f>
        <v>3601.903197661552</v>
      </c>
      <c r="G373">
        <f t="shared" si="45"/>
        <v>5.7777210659344949</v>
      </c>
      <c r="H373">
        <f t="shared" si="46"/>
        <v>280.99999999999955</v>
      </c>
      <c r="I373">
        <f t="shared" si="48"/>
        <v>0.19223050000000003</v>
      </c>
      <c r="J373">
        <f t="shared" si="49"/>
        <v>3237.2242136565283</v>
      </c>
      <c r="K373">
        <f t="shared" si="50"/>
        <v>-46935155.217673257</v>
      </c>
      <c r="L373">
        <f t="shared" si="53"/>
        <v>9298.3627976940588</v>
      </c>
      <c r="M373">
        <f>2*$P$1*VLOOKUP(E372,Gearing!$B$3:$D$7,3)+B371</f>
        <v>9298.3407311352839</v>
      </c>
      <c r="N373">
        <f>2*B372-B371+Misc!$B$6*$P$1^2</f>
        <v>9298.4852872081246</v>
      </c>
    </row>
    <row r="374" spans="1:14" x14ac:dyDescent="0.25">
      <c r="A374">
        <f t="shared" si="47"/>
        <v>92.75</v>
      </c>
      <c r="B374">
        <f>MIN((-J373+SQRT(J373^2-4*I373*K373))/2/I373,2*$P$1*VLOOKUP(E373,Gearing!$B$3:$D$7,3,TRUE)+B372)</f>
        <v>9329.7459129217041</v>
      </c>
      <c r="C374">
        <f t="shared" si="51"/>
        <v>125.61823999999979</v>
      </c>
      <c r="D374">
        <f t="shared" si="52"/>
        <v>-1.9897165446309373E-2</v>
      </c>
      <c r="E374">
        <f>MIN(VLOOKUP(C373+0.01,Gearing!$A$2:$F$7,2,TRUE)+1,5)</f>
        <v>5</v>
      </c>
      <c r="F374">
        <f>Misc!$B$4*Misc!$B$5/Misc!$B$2*VLOOKUP(E374,Gearing!$B$2:$F$7,5,FALSE)</f>
        <v>3601.903197661552</v>
      </c>
      <c r="G374">
        <f t="shared" si="45"/>
        <v>5.7972353411835531</v>
      </c>
      <c r="H374">
        <f t="shared" si="46"/>
        <v>280.99999999999955</v>
      </c>
      <c r="I374">
        <f t="shared" si="48"/>
        <v>0.19223050000000003</v>
      </c>
      <c r="J374">
        <f t="shared" si="49"/>
        <v>3225.1506241669972</v>
      </c>
      <c r="K374">
        <f t="shared" si="50"/>
        <v>-47036644.140323885</v>
      </c>
      <c r="L374">
        <f t="shared" si="53"/>
        <v>9329.7655011386214</v>
      </c>
      <c r="M374">
        <f>2*$P$1*VLOOKUP(E373,Gearing!$B$3:$D$7,3)+B372</f>
        <v>9329.7459129217041</v>
      </c>
      <c r="N374">
        <f>2*B373-B372+Misc!$B$6*$P$1^2</f>
        <v>9329.887981848864</v>
      </c>
    </row>
    <row r="375" spans="1:14" x14ac:dyDescent="0.25">
      <c r="A375">
        <f t="shared" si="47"/>
        <v>93</v>
      </c>
      <c r="B375">
        <f>MIN((-J374+SQRT(J374^2-4*I374*K374))/2/I374,2*$P$1*VLOOKUP(E374,Gearing!$B$3:$D$7,3,TRUE)+B373)</f>
        <v>9361.1498511352838</v>
      </c>
      <c r="C375">
        <f t="shared" si="51"/>
        <v>125.61823999999979</v>
      </c>
      <c r="D375">
        <f t="shared" si="52"/>
        <v>1.9897165446309373E-2</v>
      </c>
      <c r="E375">
        <f>MIN(VLOOKUP(C374+0.01,Gearing!$A$2:$F$7,2,TRUE)+1,5)</f>
        <v>5</v>
      </c>
      <c r="F375">
        <f>Misc!$B$4*Misc!$B$5/Misc!$B$2*VLOOKUP(E375,Gearing!$B$2:$F$7,5,FALSE)</f>
        <v>3601.903197661552</v>
      </c>
      <c r="G375">
        <f t="shared" si="45"/>
        <v>5.816748843712273</v>
      </c>
      <c r="H375">
        <f t="shared" si="46"/>
        <v>280.99999999999955</v>
      </c>
      <c r="I375">
        <f t="shared" si="48"/>
        <v>0.19223050000000003</v>
      </c>
      <c r="J375">
        <f t="shared" si="49"/>
        <v>3213.0765565722081</v>
      </c>
      <c r="K375">
        <f t="shared" si="50"/>
        <v>-47137724.075229943</v>
      </c>
      <c r="L375">
        <f t="shared" si="53"/>
        <v>9361.1719176940587</v>
      </c>
      <c r="M375">
        <f>2*$P$1*VLOOKUP(E374,Gearing!$B$3:$D$7,3)+B373</f>
        <v>9361.1498511352838</v>
      </c>
      <c r="N375">
        <f>2*B374-B373+Misc!$B$6*$P$1^2</f>
        <v>9361.2944072081245</v>
      </c>
    </row>
    <row r="376" spans="1:14" x14ac:dyDescent="0.25">
      <c r="A376">
        <f t="shared" si="47"/>
        <v>93.25</v>
      </c>
      <c r="B376">
        <f>MIN((-J375+SQRT(J375^2-4*I375*K375))/2/I375,2*$P$1*VLOOKUP(E375,Gearing!$B$3:$D$7,3,TRUE)+B374)</f>
        <v>9392.555032921704</v>
      </c>
      <c r="C376">
        <f t="shared" si="51"/>
        <v>125.61823999999979</v>
      </c>
      <c r="D376">
        <f t="shared" si="52"/>
        <v>-1.9897165446309373E-2</v>
      </c>
      <c r="E376">
        <f>MIN(VLOOKUP(C375+0.01,Gearing!$A$2:$F$7,2,TRUE)+1,5)</f>
        <v>5</v>
      </c>
      <c r="F376">
        <f>Misc!$B$4*Misc!$B$5/Misc!$B$2*VLOOKUP(E376,Gearing!$B$2:$F$7,5,FALSE)</f>
        <v>3601.903197661552</v>
      </c>
      <c r="G376">
        <f t="shared" si="45"/>
        <v>5.8362631189613312</v>
      </c>
      <c r="H376">
        <f t="shared" si="46"/>
        <v>280.99999999999955</v>
      </c>
      <c r="I376">
        <f t="shared" si="48"/>
        <v>0.19223050000000003</v>
      </c>
      <c r="J376">
        <f t="shared" si="49"/>
        <v>3201.0029670826771</v>
      </c>
      <c r="K376">
        <f t="shared" si="50"/>
        <v>-47238454.6663495</v>
      </c>
      <c r="L376">
        <f t="shared" si="53"/>
        <v>9392.5746211386195</v>
      </c>
      <c r="M376">
        <f>2*$P$1*VLOOKUP(E375,Gearing!$B$3:$D$7,3)+B374</f>
        <v>9392.555032921704</v>
      </c>
      <c r="N376">
        <f>2*B375-B374+Misc!$B$6*$P$1^2</f>
        <v>9392.6971018488639</v>
      </c>
    </row>
    <row r="377" spans="1:14" x14ac:dyDescent="0.25">
      <c r="A377">
        <f t="shared" si="47"/>
        <v>93.5</v>
      </c>
      <c r="B377">
        <f>MIN((-J376+SQRT(J376^2-4*I376*K376))/2/I376,2*$P$1*VLOOKUP(E376,Gearing!$B$3:$D$7,3,TRUE)+B375)</f>
        <v>9423.9589711352837</v>
      </c>
      <c r="C377">
        <f t="shared" si="51"/>
        <v>125.61823999999979</v>
      </c>
      <c r="D377">
        <f t="shared" si="52"/>
        <v>1.9897165446309373E-2</v>
      </c>
      <c r="E377">
        <f>MIN(VLOOKUP(C376+0.01,Gearing!$A$2:$F$7,2,TRUE)+1,5)</f>
        <v>5</v>
      </c>
      <c r="F377">
        <f>Misc!$B$4*Misc!$B$5/Misc!$B$2*VLOOKUP(E377,Gearing!$B$2:$F$7,5,FALSE)</f>
        <v>3601.903197661552</v>
      </c>
      <c r="G377">
        <f t="shared" si="45"/>
        <v>5.8557766214900511</v>
      </c>
      <c r="H377">
        <f t="shared" si="46"/>
        <v>280.99999999999955</v>
      </c>
      <c r="I377">
        <f t="shared" si="48"/>
        <v>0.19223050000000003</v>
      </c>
      <c r="J377">
        <f t="shared" si="49"/>
        <v>3188.9288994878884</v>
      </c>
      <c r="K377">
        <f t="shared" si="50"/>
        <v>-47338776.239695117</v>
      </c>
      <c r="L377">
        <f t="shared" si="53"/>
        <v>9423.9810376940586</v>
      </c>
      <c r="M377">
        <f>2*$P$1*VLOOKUP(E376,Gearing!$B$3:$D$7,3)+B375</f>
        <v>9423.9589711352837</v>
      </c>
      <c r="N377">
        <f>2*B376-B375+Misc!$B$6*$P$1^2</f>
        <v>9424.1035272081244</v>
      </c>
    </row>
    <row r="378" spans="1:14" x14ac:dyDescent="0.25">
      <c r="A378">
        <f t="shared" si="47"/>
        <v>93.75</v>
      </c>
      <c r="B378">
        <f>MIN((-J377+SQRT(J377^2-4*I377*K377))/2/I377,2*$P$1*VLOOKUP(E377,Gearing!$B$3:$D$7,3,TRUE)+B376)</f>
        <v>9455.3641529217039</v>
      </c>
      <c r="C378">
        <f t="shared" si="51"/>
        <v>125.61823999999979</v>
      </c>
      <c r="D378">
        <f t="shared" si="52"/>
        <v>-1.9897165446309373E-2</v>
      </c>
      <c r="E378">
        <f>MIN(VLOOKUP(C377+0.01,Gearing!$A$2:$F$7,2,TRUE)+1,5)</f>
        <v>5</v>
      </c>
      <c r="F378">
        <f>Misc!$B$4*Misc!$B$5/Misc!$B$2*VLOOKUP(E378,Gearing!$B$2:$F$7,5,FALSE)</f>
        <v>3601.903197661552</v>
      </c>
      <c r="G378">
        <f t="shared" si="45"/>
        <v>5.8752908967391084</v>
      </c>
      <c r="H378">
        <f t="shared" si="46"/>
        <v>280.99999999999955</v>
      </c>
      <c r="I378">
        <f t="shared" si="48"/>
        <v>0.19223050000000003</v>
      </c>
      <c r="J378">
        <f t="shared" si="49"/>
        <v>3176.8553099983574</v>
      </c>
      <c r="K378">
        <f t="shared" si="50"/>
        <v>-47438748.499283589</v>
      </c>
      <c r="L378">
        <f t="shared" si="53"/>
        <v>9455.3837411386212</v>
      </c>
      <c r="M378">
        <f>2*$P$1*VLOOKUP(E377,Gearing!$B$3:$D$7,3)+B376</f>
        <v>9455.3641529217039</v>
      </c>
      <c r="N378">
        <f>2*B377-B376+Misc!$B$6*$P$1^2</f>
        <v>9455.5062218488638</v>
      </c>
    </row>
    <row r="379" spans="1:14" x14ac:dyDescent="0.25">
      <c r="A379">
        <f t="shared" si="47"/>
        <v>94</v>
      </c>
      <c r="B379">
        <f>MIN((-J378+SQRT(J378^2-4*I378*K378))/2/I378,2*$P$1*VLOOKUP(E378,Gearing!$B$3:$D$7,3,TRUE)+B377)</f>
        <v>9486.7680911352836</v>
      </c>
      <c r="C379">
        <f t="shared" si="51"/>
        <v>125.61823999999979</v>
      </c>
      <c r="D379">
        <f t="shared" si="52"/>
        <v>1.9897165446309373E-2</v>
      </c>
      <c r="E379">
        <f>MIN(VLOOKUP(C378+0.01,Gearing!$A$2:$F$7,2,TRUE)+1,5)</f>
        <v>5</v>
      </c>
      <c r="F379">
        <f>Misc!$B$4*Misc!$B$5/Misc!$B$2*VLOOKUP(E379,Gearing!$B$2:$F$7,5,FALSE)</f>
        <v>3601.903197661552</v>
      </c>
      <c r="G379">
        <f t="shared" si="45"/>
        <v>5.8948043992678283</v>
      </c>
      <c r="H379">
        <f t="shared" si="46"/>
        <v>280.99999999999955</v>
      </c>
      <c r="I379">
        <f t="shared" si="48"/>
        <v>0.19223050000000003</v>
      </c>
      <c r="J379">
        <f t="shared" si="49"/>
        <v>3164.7812424035683</v>
      </c>
      <c r="K379">
        <f t="shared" si="50"/>
        <v>-47538311.711068757</v>
      </c>
      <c r="L379">
        <f t="shared" si="53"/>
        <v>9486.7901576940603</v>
      </c>
      <c r="M379">
        <f>2*$P$1*VLOOKUP(E378,Gearing!$B$3:$D$7,3)+B377</f>
        <v>9486.7680911352836</v>
      </c>
      <c r="N379">
        <f>2*B378-B377+Misc!$B$6*$P$1^2</f>
        <v>9486.9126472081243</v>
      </c>
    </row>
    <row r="380" spans="1:14" x14ac:dyDescent="0.25">
      <c r="A380">
        <f t="shared" si="47"/>
        <v>94.25</v>
      </c>
      <c r="B380">
        <f>MIN((-J379+SQRT(J379^2-4*I379*K379))/2/I379,2*$P$1*VLOOKUP(E379,Gearing!$B$3:$D$7,3,TRUE)+B378)</f>
        <v>9518.1732729217038</v>
      </c>
      <c r="C380">
        <f t="shared" si="51"/>
        <v>125.61823999999979</v>
      </c>
      <c r="D380">
        <f t="shared" si="52"/>
        <v>-1.9897165446309373E-2</v>
      </c>
      <c r="E380">
        <f>MIN(VLOOKUP(C379+0.01,Gearing!$A$2:$F$7,2,TRUE)+1,5)</f>
        <v>5</v>
      </c>
      <c r="F380">
        <f>Misc!$B$4*Misc!$B$5/Misc!$B$2*VLOOKUP(E380,Gearing!$B$2:$F$7,5,FALSE)</f>
        <v>3601.903197661552</v>
      </c>
      <c r="G380">
        <f t="shared" si="45"/>
        <v>5.9143186745168856</v>
      </c>
      <c r="H380">
        <f t="shared" si="46"/>
        <v>280.99999999999955</v>
      </c>
      <c r="I380">
        <f t="shared" si="48"/>
        <v>0.19223050000000003</v>
      </c>
      <c r="J380">
        <f t="shared" si="49"/>
        <v>3152.7076529140372</v>
      </c>
      <c r="K380">
        <f t="shared" si="50"/>
        <v>-47637525.639126144</v>
      </c>
      <c r="L380">
        <f t="shared" si="53"/>
        <v>9518.1928611386211</v>
      </c>
      <c r="M380">
        <f>2*$P$1*VLOOKUP(E379,Gearing!$B$3:$D$7,3)+B378</f>
        <v>9518.1732729217038</v>
      </c>
      <c r="N380">
        <f>2*B379-B378+Misc!$B$6*$P$1^2</f>
        <v>9518.3153418488637</v>
      </c>
    </row>
    <row r="381" spans="1:14" x14ac:dyDescent="0.25">
      <c r="A381">
        <f t="shared" si="47"/>
        <v>94.5</v>
      </c>
      <c r="B381">
        <f>MIN((-J380+SQRT(J380^2-4*I380*K380))/2/I380,2*$P$1*VLOOKUP(E380,Gearing!$B$3:$D$7,3,TRUE)+B379)</f>
        <v>9549.5772111352835</v>
      </c>
      <c r="C381">
        <f t="shared" si="51"/>
        <v>125.61823999999979</v>
      </c>
      <c r="D381">
        <f t="shared" si="52"/>
        <v>1.9897165446309373E-2</v>
      </c>
      <c r="E381">
        <f>MIN(VLOOKUP(C380+0.01,Gearing!$A$2:$F$7,2,TRUE)+1,5)</f>
        <v>5</v>
      </c>
      <c r="F381">
        <f>Misc!$B$4*Misc!$B$5/Misc!$B$2*VLOOKUP(E381,Gearing!$B$2:$F$7,5,FALSE)</f>
        <v>3601.903197661552</v>
      </c>
      <c r="G381">
        <f t="shared" si="45"/>
        <v>5.9338321770456055</v>
      </c>
      <c r="H381">
        <f t="shared" si="46"/>
        <v>280.99999999999955</v>
      </c>
      <c r="I381">
        <f t="shared" si="48"/>
        <v>0.19223050000000003</v>
      </c>
      <c r="J381">
        <f t="shared" si="49"/>
        <v>3140.6335853192481</v>
      </c>
      <c r="K381">
        <f t="shared" si="50"/>
        <v>-47736330.489350863</v>
      </c>
      <c r="L381">
        <f t="shared" si="53"/>
        <v>9549.5992776940566</v>
      </c>
      <c r="M381">
        <f>2*$P$1*VLOOKUP(E380,Gearing!$B$3:$D$7,3)+B379</f>
        <v>9549.5772111352835</v>
      </c>
      <c r="N381">
        <f>2*B380-B379+Misc!$B$6*$P$1^2</f>
        <v>9549.7217672081242</v>
      </c>
    </row>
    <row r="382" spans="1:14" x14ac:dyDescent="0.25">
      <c r="A382">
        <f t="shared" si="47"/>
        <v>94.75</v>
      </c>
      <c r="B382">
        <f>MIN((-J381+SQRT(J381^2-4*I381*K381))/2/I381,2*$P$1*VLOOKUP(E381,Gearing!$B$3:$D$7,3,TRUE)+B380)</f>
        <v>9580.9823929217036</v>
      </c>
      <c r="C382">
        <f t="shared" si="51"/>
        <v>125.61823999999979</v>
      </c>
      <c r="D382">
        <f t="shared" si="52"/>
        <v>-1.9897165446309373E-2</v>
      </c>
      <c r="E382">
        <f>MIN(VLOOKUP(C381+0.01,Gearing!$A$2:$F$7,2,TRUE)+1,5)</f>
        <v>5</v>
      </c>
      <c r="F382">
        <f>Misc!$B$4*Misc!$B$5/Misc!$B$2*VLOOKUP(E382,Gearing!$B$2:$F$7,5,FALSE)</f>
        <v>3601.903197661552</v>
      </c>
      <c r="G382">
        <f t="shared" si="45"/>
        <v>5.9533464522946637</v>
      </c>
      <c r="H382">
        <f t="shared" si="46"/>
        <v>280.99999999999955</v>
      </c>
      <c r="I382">
        <f t="shared" si="48"/>
        <v>0.19223050000000003</v>
      </c>
      <c r="J382">
        <f t="shared" si="49"/>
        <v>3128.5599958297171</v>
      </c>
      <c r="K382">
        <f t="shared" si="50"/>
        <v>-47834786.085877188</v>
      </c>
      <c r="L382">
        <f t="shared" si="53"/>
        <v>9581.001981138621</v>
      </c>
      <c r="M382">
        <f>2*$P$1*VLOOKUP(E381,Gearing!$B$3:$D$7,3)+B380</f>
        <v>9580.9823929217036</v>
      </c>
      <c r="N382">
        <f>2*B381-B380+Misc!$B$6*$P$1^2</f>
        <v>9581.1244618488636</v>
      </c>
    </row>
    <row r="383" spans="1:14" x14ac:dyDescent="0.25">
      <c r="A383">
        <f t="shared" si="47"/>
        <v>95</v>
      </c>
      <c r="B383">
        <f>MIN((-J382+SQRT(J382^2-4*I382*K382))/2/I382,2*$P$1*VLOOKUP(E382,Gearing!$B$3:$D$7,3,TRUE)+B381)</f>
        <v>9612.3863311352834</v>
      </c>
      <c r="C383">
        <f t="shared" si="51"/>
        <v>125.61823999999979</v>
      </c>
      <c r="D383">
        <f t="shared" si="52"/>
        <v>1.9897165446309373E-2</v>
      </c>
      <c r="E383">
        <f>MIN(VLOOKUP(C382+0.01,Gearing!$A$2:$F$7,2,TRUE)+1,5)</f>
        <v>5</v>
      </c>
      <c r="F383">
        <f>Misc!$B$4*Misc!$B$5/Misc!$B$2*VLOOKUP(E383,Gearing!$B$2:$F$7,5,FALSE)</f>
        <v>3601.903197661552</v>
      </c>
      <c r="G383">
        <f t="shared" si="45"/>
        <v>5.9728599548233836</v>
      </c>
      <c r="H383">
        <f t="shared" si="46"/>
        <v>280.99999999999955</v>
      </c>
      <c r="I383">
        <f t="shared" si="48"/>
        <v>0.19223050000000003</v>
      </c>
      <c r="J383">
        <f t="shared" si="49"/>
        <v>3116.4859282349285</v>
      </c>
      <c r="K383">
        <f t="shared" si="50"/>
        <v>-47932832.57454145</v>
      </c>
      <c r="L383">
        <f t="shared" si="53"/>
        <v>9612.4083976940601</v>
      </c>
      <c r="M383">
        <f>2*$P$1*VLOOKUP(E382,Gearing!$B$3:$D$7,3)+B381</f>
        <v>9612.3863311352834</v>
      </c>
      <c r="N383">
        <f>2*B382-B381+Misc!$B$6*$P$1^2</f>
        <v>9612.5308872081241</v>
      </c>
    </row>
    <row r="384" spans="1:14" x14ac:dyDescent="0.25">
      <c r="A384">
        <f t="shared" si="47"/>
        <v>95.25</v>
      </c>
      <c r="B384">
        <f>MIN((-J383+SQRT(J383^2-4*I383*K383))/2/I383,2*$P$1*VLOOKUP(E383,Gearing!$B$3:$D$7,3,TRUE)+B382)</f>
        <v>9643.7915129217035</v>
      </c>
      <c r="C384">
        <f t="shared" si="51"/>
        <v>125.61823999999979</v>
      </c>
      <c r="D384">
        <f t="shared" si="52"/>
        <v>-1.9897165446309373E-2</v>
      </c>
      <c r="E384">
        <f>MIN(VLOOKUP(C383+0.01,Gearing!$A$2:$F$7,2,TRUE)+1,5)</f>
        <v>5</v>
      </c>
      <c r="F384">
        <f>Misc!$B$4*Misc!$B$5/Misc!$B$2*VLOOKUP(E384,Gearing!$B$2:$F$7,5,FALSE)</f>
        <v>3601.903197661552</v>
      </c>
      <c r="G384">
        <f t="shared" si="45"/>
        <v>5.992374230072441</v>
      </c>
      <c r="H384">
        <f t="shared" si="46"/>
        <v>280.99999999999955</v>
      </c>
      <c r="I384">
        <f t="shared" si="48"/>
        <v>0.19223050000000003</v>
      </c>
      <c r="J384">
        <f t="shared" si="49"/>
        <v>3104.4123387453974</v>
      </c>
      <c r="K384">
        <f t="shared" si="50"/>
        <v>-48030529.839536682</v>
      </c>
      <c r="L384">
        <f t="shared" si="53"/>
        <v>9643.8111011386209</v>
      </c>
      <c r="M384">
        <f>2*$P$1*VLOOKUP(E383,Gearing!$B$3:$D$7,3)+B382</f>
        <v>9643.7915129217035</v>
      </c>
      <c r="N384">
        <f>2*B383-B382+Misc!$B$6*$P$1^2</f>
        <v>9643.9335818488635</v>
      </c>
    </row>
    <row r="385" spans="1:14" x14ac:dyDescent="0.25">
      <c r="A385">
        <f t="shared" si="47"/>
        <v>95.5</v>
      </c>
      <c r="B385">
        <f>MIN((-J384+SQRT(J384^2-4*I384*K384))/2/I384,2*$P$1*VLOOKUP(E384,Gearing!$B$3:$D$7,3,TRUE)+B383)</f>
        <v>9675.1954511352833</v>
      </c>
      <c r="C385">
        <f t="shared" si="51"/>
        <v>125.61823999999979</v>
      </c>
      <c r="D385">
        <f t="shared" si="52"/>
        <v>1.9897165446309373E-2</v>
      </c>
      <c r="E385">
        <f>MIN(VLOOKUP(C384+0.01,Gearing!$A$2:$F$7,2,TRUE)+1,5)</f>
        <v>5</v>
      </c>
      <c r="F385">
        <f>Misc!$B$4*Misc!$B$5/Misc!$B$2*VLOOKUP(E385,Gearing!$B$2:$F$7,5,FALSE)</f>
        <v>3601.903197661552</v>
      </c>
      <c r="G385">
        <f t="shared" si="45"/>
        <v>6.0118877326011608</v>
      </c>
      <c r="H385">
        <f t="shared" si="46"/>
        <v>280.99999999999955</v>
      </c>
      <c r="I385">
        <f t="shared" si="48"/>
        <v>0.19223050000000003</v>
      </c>
      <c r="J385">
        <f t="shared" si="49"/>
        <v>3092.3382711506083</v>
      </c>
      <c r="K385">
        <f t="shared" si="50"/>
        <v>-48127817.966640495</v>
      </c>
      <c r="L385">
        <f t="shared" si="53"/>
        <v>9675.2175176940582</v>
      </c>
      <c r="M385">
        <f>2*$P$1*VLOOKUP(E384,Gearing!$B$3:$D$7,3)+B383</f>
        <v>9675.1954511352833</v>
      </c>
      <c r="N385">
        <f>2*B384-B383+Misc!$B$6*$P$1^2</f>
        <v>9675.340007208124</v>
      </c>
    </row>
    <row r="386" spans="1:14" x14ac:dyDescent="0.25">
      <c r="A386">
        <f t="shared" si="47"/>
        <v>95.75</v>
      </c>
      <c r="B386">
        <f>MIN((-J385+SQRT(J385^2-4*I385*K385))/2/I385,2*$P$1*VLOOKUP(E385,Gearing!$B$3:$D$7,3,TRUE)+B384)</f>
        <v>9706.6006329217034</v>
      </c>
      <c r="C386">
        <f t="shared" si="51"/>
        <v>125.61823999999979</v>
      </c>
      <c r="D386">
        <f t="shared" si="52"/>
        <v>-1.9897165446309373E-2</v>
      </c>
      <c r="E386">
        <f>MIN(VLOOKUP(C385+0.01,Gearing!$A$2:$F$7,2,TRUE)+1,5)</f>
        <v>5</v>
      </c>
      <c r="F386">
        <f>Misc!$B$4*Misc!$B$5/Misc!$B$2*VLOOKUP(E386,Gearing!$B$2:$F$7,5,FALSE)</f>
        <v>3601.903197661552</v>
      </c>
      <c r="G386">
        <f t="shared" si="45"/>
        <v>6.0314020078502191</v>
      </c>
      <c r="H386">
        <f t="shared" si="46"/>
        <v>280.99999999999955</v>
      </c>
      <c r="I386">
        <f t="shared" si="48"/>
        <v>0.19223050000000003</v>
      </c>
      <c r="J386">
        <f t="shared" si="49"/>
        <v>3080.2646816610772</v>
      </c>
      <c r="K386">
        <f t="shared" si="50"/>
        <v>-48224756.900104664</v>
      </c>
      <c r="L386">
        <f t="shared" si="53"/>
        <v>9706.6202211386189</v>
      </c>
      <c r="M386">
        <f>2*$P$1*VLOOKUP(E385,Gearing!$B$3:$D$7,3)+B384</f>
        <v>9706.6006329217034</v>
      </c>
      <c r="N386">
        <f>2*B385-B384+Misc!$B$6*$P$1^2</f>
        <v>9706.7427018488634</v>
      </c>
    </row>
    <row r="387" spans="1:14" x14ac:dyDescent="0.25">
      <c r="A387">
        <f t="shared" si="47"/>
        <v>96</v>
      </c>
      <c r="B387">
        <f>MIN((-J386+SQRT(J386^2-4*I386*K386))/2/I386,2*$P$1*VLOOKUP(E386,Gearing!$B$3:$D$7,3,TRUE)+B385)</f>
        <v>9738.0045711352832</v>
      </c>
      <c r="C387">
        <f t="shared" si="51"/>
        <v>125.61823999999979</v>
      </c>
      <c r="D387">
        <f t="shared" si="52"/>
        <v>1.9897165446309373E-2</v>
      </c>
      <c r="E387">
        <f>MIN(VLOOKUP(C386+0.01,Gearing!$A$2:$F$7,2,TRUE)+1,5)</f>
        <v>5</v>
      </c>
      <c r="F387">
        <f>Misc!$B$4*Misc!$B$5/Misc!$B$2*VLOOKUP(E387,Gearing!$B$2:$F$7,5,FALSE)</f>
        <v>3601.903197661552</v>
      </c>
      <c r="G387">
        <f t="shared" ref="G387:G450" si="54">CONVERT(B387,$B$1,$G$1)</f>
        <v>6.0509155103789389</v>
      </c>
      <c r="H387">
        <f t="shared" ref="H387:H450" si="55">CONVERT(C387,$C$1,$H$1)</f>
        <v>280.99999999999955</v>
      </c>
      <c r="I387">
        <f t="shared" si="48"/>
        <v>0.19223050000000003</v>
      </c>
      <c r="J387">
        <f t="shared" si="49"/>
        <v>3068.1906140662886</v>
      </c>
      <c r="K387">
        <f t="shared" si="50"/>
        <v>-48321286.665648036</v>
      </c>
      <c r="L387">
        <f t="shared" si="53"/>
        <v>9738.0266376940599</v>
      </c>
      <c r="M387">
        <f>2*$P$1*VLOOKUP(E386,Gearing!$B$3:$D$7,3)+B385</f>
        <v>9738.0045711352832</v>
      </c>
      <c r="N387">
        <f>2*B386-B385+Misc!$B$6*$P$1^2</f>
        <v>9738.1491272081239</v>
      </c>
    </row>
    <row r="388" spans="1:14" x14ac:dyDescent="0.25">
      <c r="A388">
        <f t="shared" ref="A388:A451" si="56">A387+$P$1</f>
        <v>96.25</v>
      </c>
      <c r="B388">
        <f>MIN((-J387+SQRT(J387^2-4*I387*K387))/2/I387,2*$P$1*VLOOKUP(E387,Gearing!$B$3:$D$7,3,TRUE)+B386)</f>
        <v>9769.4097529217033</v>
      </c>
      <c r="C388">
        <f t="shared" si="51"/>
        <v>125.61823999999979</v>
      </c>
      <c r="D388">
        <f t="shared" si="52"/>
        <v>-1.9897165446309373E-2</v>
      </c>
      <c r="E388">
        <f>MIN(VLOOKUP(C387+0.01,Gearing!$A$2:$F$7,2,TRUE)+1,5)</f>
        <v>5</v>
      </c>
      <c r="F388">
        <f>Misc!$B$4*Misc!$B$5/Misc!$B$2*VLOOKUP(E388,Gearing!$B$2:$F$7,5,FALSE)</f>
        <v>3601.903197661552</v>
      </c>
      <c r="G388">
        <f t="shared" si="54"/>
        <v>6.0704297856279972</v>
      </c>
      <c r="H388">
        <f t="shared" si="55"/>
        <v>280.99999999999955</v>
      </c>
      <c r="I388">
        <f t="shared" ref="I388:I451" si="57">$P$3</f>
        <v>0.19223050000000003</v>
      </c>
      <c r="J388">
        <f t="shared" ref="J388:J451" si="58">(4*$P$2-2*$P$3*B387)</f>
        <v>3056.1170245767576</v>
      </c>
      <c r="K388">
        <f t="shared" ref="K388:K451" si="59">4*$P$2*(B387-2*B388)+$P$3*B387*B387-4*F388*$P$1*$P$1</f>
        <v>-48417467.267581113</v>
      </c>
      <c r="L388">
        <f t="shared" si="53"/>
        <v>9769.4293411386207</v>
      </c>
      <c r="M388">
        <f>2*$P$1*VLOOKUP(E387,Gearing!$B$3:$D$7,3)+B386</f>
        <v>9769.4097529217033</v>
      </c>
      <c r="N388">
        <f>2*B387-B386+Misc!$B$6*$P$1^2</f>
        <v>9769.5518218488633</v>
      </c>
    </row>
    <row r="389" spans="1:14" x14ac:dyDescent="0.25">
      <c r="A389">
        <f t="shared" si="56"/>
        <v>96.5</v>
      </c>
      <c r="B389">
        <f>MIN((-J388+SQRT(J388^2-4*I388*K388))/2/I388,2*$P$1*VLOOKUP(E388,Gearing!$B$3:$D$7,3,TRUE)+B387)</f>
        <v>9800.8136911352831</v>
      </c>
      <c r="C389">
        <f t="shared" ref="C389:C452" si="60">(B390-B388)/2/$P$1</f>
        <v>125.61823999999979</v>
      </c>
      <c r="D389">
        <f t="shared" ref="D389:D452" si="61">(B390-2*B389+B388)/$P$1^2</f>
        <v>1.9897165446309373E-2</v>
      </c>
      <c r="E389">
        <f>MIN(VLOOKUP(C388+0.01,Gearing!$A$2:$F$7,2,TRUE)+1,5)</f>
        <v>5</v>
      </c>
      <c r="F389">
        <f>Misc!$B$4*Misc!$B$5/Misc!$B$2*VLOOKUP(E389,Gearing!$B$2:$F$7,5,FALSE)</f>
        <v>3601.903197661552</v>
      </c>
      <c r="G389">
        <f t="shared" si="54"/>
        <v>6.0899432881567162</v>
      </c>
      <c r="H389">
        <f t="shared" si="55"/>
        <v>280.99999999999955</v>
      </c>
      <c r="I389">
        <f t="shared" si="57"/>
        <v>0.19223050000000003</v>
      </c>
      <c r="J389">
        <f t="shared" si="58"/>
        <v>3044.0429569819685</v>
      </c>
      <c r="K389">
        <f t="shared" si="59"/>
        <v>-48513238.67156402</v>
      </c>
      <c r="L389">
        <f t="shared" si="53"/>
        <v>9800.8357576940598</v>
      </c>
      <c r="M389">
        <f>2*$P$1*VLOOKUP(E388,Gearing!$B$3:$D$7,3)+B387</f>
        <v>9800.8136911352831</v>
      </c>
      <c r="N389">
        <f>2*B388-B387+Misc!$B$6*$P$1^2</f>
        <v>9800.9582472081238</v>
      </c>
    </row>
    <row r="390" spans="1:14" x14ac:dyDescent="0.25">
      <c r="A390">
        <f t="shared" si="56"/>
        <v>96.75</v>
      </c>
      <c r="B390">
        <f>MIN((-J389+SQRT(J389^2-4*I389*K389))/2/I389,2*$P$1*VLOOKUP(E389,Gearing!$B$3:$D$7,3,TRUE)+B388)</f>
        <v>9832.2188729217032</v>
      </c>
      <c r="C390">
        <f t="shared" si="60"/>
        <v>125.61823999999979</v>
      </c>
      <c r="D390">
        <f t="shared" si="61"/>
        <v>-1.9897165446309373E-2</v>
      </c>
      <c r="E390">
        <f>MIN(VLOOKUP(C389+0.01,Gearing!$A$2:$F$7,2,TRUE)+1,5)</f>
        <v>5</v>
      </c>
      <c r="F390">
        <f>Misc!$B$4*Misc!$B$5/Misc!$B$2*VLOOKUP(E390,Gearing!$B$2:$F$7,5,FALSE)</f>
        <v>3601.903197661552</v>
      </c>
      <c r="G390">
        <f t="shared" si="54"/>
        <v>6.1094575634057744</v>
      </c>
      <c r="H390">
        <f t="shared" si="55"/>
        <v>280.99999999999955</v>
      </c>
      <c r="I390">
        <f t="shared" si="57"/>
        <v>0.19223050000000003</v>
      </c>
      <c r="J390">
        <f t="shared" si="58"/>
        <v>3031.9693674924374</v>
      </c>
      <c r="K390">
        <f t="shared" si="59"/>
        <v>-48608660.941966034</v>
      </c>
      <c r="L390">
        <f t="shared" ref="L390:L453" si="62">(-J389+SQRT(J389^2-4*I389*K389))/2/I389</f>
        <v>9832.2384611386206</v>
      </c>
      <c r="M390">
        <f>2*$P$1*VLOOKUP(E389,Gearing!$B$3:$D$7,3)+B388</f>
        <v>9832.2188729217032</v>
      </c>
      <c r="N390">
        <f>2*B389-B388+Misc!$B$6*$P$1^2</f>
        <v>9832.3609418488631</v>
      </c>
    </row>
    <row r="391" spans="1:14" x14ac:dyDescent="0.25">
      <c r="A391">
        <f t="shared" si="56"/>
        <v>97</v>
      </c>
      <c r="B391">
        <f>MIN((-J390+SQRT(J390^2-4*I390*K390))/2/I390,2*$P$1*VLOOKUP(E390,Gearing!$B$3:$D$7,3,TRUE)+B389)</f>
        <v>9863.622811135283</v>
      </c>
      <c r="C391">
        <f t="shared" si="60"/>
        <v>125.61823999999979</v>
      </c>
      <c r="D391">
        <f t="shared" si="61"/>
        <v>1.9897165446309373E-2</v>
      </c>
      <c r="E391">
        <f>MIN(VLOOKUP(C390+0.01,Gearing!$A$2:$F$7,2,TRUE)+1,5)</f>
        <v>5</v>
      </c>
      <c r="F391">
        <f>Misc!$B$4*Misc!$B$5/Misc!$B$2*VLOOKUP(E391,Gearing!$B$2:$F$7,5,FALSE)</f>
        <v>3601.903197661552</v>
      </c>
      <c r="G391">
        <f t="shared" si="54"/>
        <v>6.1289710659344943</v>
      </c>
      <c r="H391">
        <f t="shared" si="55"/>
        <v>280.99999999999955</v>
      </c>
      <c r="I391">
        <f t="shared" si="57"/>
        <v>0.19223050000000003</v>
      </c>
      <c r="J391">
        <f t="shared" si="58"/>
        <v>3019.8952998976483</v>
      </c>
      <c r="K391">
        <f t="shared" si="59"/>
        <v>-48703673.984388493</v>
      </c>
      <c r="L391">
        <f t="shared" si="62"/>
        <v>9863.6448776940597</v>
      </c>
      <c r="M391">
        <f>2*$P$1*VLOOKUP(E390,Gearing!$B$3:$D$7,3)+B389</f>
        <v>9863.622811135283</v>
      </c>
      <c r="N391">
        <f>2*B390-B389+Misc!$B$6*$P$1^2</f>
        <v>9863.7673672081237</v>
      </c>
    </row>
    <row r="392" spans="1:14" x14ac:dyDescent="0.25">
      <c r="A392">
        <f t="shared" si="56"/>
        <v>97.25</v>
      </c>
      <c r="B392">
        <f>MIN((-J391+SQRT(J391^2-4*I391*K391))/2/I391,2*$P$1*VLOOKUP(E391,Gearing!$B$3:$D$7,3,TRUE)+B390)</f>
        <v>9895.0279929217031</v>
      </c>
      <c r="C392">
        <f t="shared" si="60"/>
        <v>125.61823999999979</v>
      </c>
      <c r="D392">
        <f t="shared" si="61"/>
        <v>-1.9897165446309373E-2</v>
      </c>
      <c r="E392">
        <f>MIN(VLOOKUP(C391+0.01,Gearing!$A$2:$F$7,2,TRUE)+1,5)</f>
        <v>5</v>
      </c>
      <c r="F392">
        <f>Misc!$B$4*Misc!$B$5/Misc!$B$2*VLOOKUP(E392,Gearing!$B$2:$F$7,5,FALSE)</f>
        <v>3601.903197661552</v>
      </c>
      <c r="G392">
        <f t="shared" si="54"/>
        <v>6.1484853411835525</v>
      </c>
      <c r="H392">
        <f t="shared" si="55"/>
        <v>280.99999999999955</v>
      </c>
      <c r="I392">
        <f t="shared" si="57"/>
        <v>0.19223050000000003</v>
      </c>
      <c r="J392">
        <f t="shared" si="58"/>
        <v>3007.8217104081173</v>
      </c>
      <c r="K392">
        <f t="shared" si="59"/>
        <v>-48798337.92325943</v>
      </c>
      <c r="L392">
        <f t="shared" si="62"/>
        <v>9895.0475811386186</v>
      </c>
      <c r="M392">
        <f>2*$P$1*VLOOKUP(E391,Gearing!$B$3:$D$7,3)+B390</f>
        <v>9895.0279929217031</v>
      </c>
      <c r="N392">
        <f>2*B391-B390+Misc!$B$6*$P$1^2</f>
        <v>9895.170061848863</v>
      </c>
    </row>
    <row r="393" spans="1:14" x14ac:dyDescent="0.25">
      <c r="A393">
        <f t="shared" si="56"/>
        <v>97.5</v>
      </c>
      <c r="B393">
        <f>MIN((-J392+SQRT(J392^2-4*I392*K392))/2/I392,2*$P$1*VLOOKUP(E392,Gearing!$B$3:$D$7,3,TRUE)+B391)</f>
        <v>9926.4319311352829</v>
      </c>
      <c r="C393">
        <f t="shared" si="60"/>
        <v>125.61823999999979</v>
      </c>
      <c r="D393">
        <f t="shared" si="61"/>
        <v>1.9897165446309373E-2</v>
      </c>
      <c r="E393">
        <f>MIN(VLOOKUP(C392+0.01,Gearing!$A$2:$F$7,2,TRUE)+1,5)</f>
        <v>5</v>
      </c>
      <c r="F393">
        <f>Misc!$B$4*Misc!$B$5/Misc!$B$2*VLOOKUP(E393,Gearing!$B$2:$F$7,5,FALSE)</f>
        <v>3601.903197661552</v>
      </c>
      <c r="G393">
        <f t="shared" si="54"/>
        <v>6.1679988437122724</v>
      </c>
      <c r="H393">
        <f t="shared" si="55"/>
        <v>280.99999999999955</v>
      </c>
      <c r="I393">
        <f t="shared" si="57"/>
        <v>0.19223050000000003</v>
      </c>
      <c r="J393">
        <f t="shared" si="58"/>
        <v>2995.7476428133286</v>
      </c>
      <c r="K393">
        <f t="shared" si="59"/>
        <v>-48892592.604121439</v>
      </c>
      <c r="L393">
        <f t="shared" si="62"/>
        <v>9926.4539976940596</v>
      </c>
      <c r="M393">
        <f>2*$P$1*VLOOKUP(E392,Gearing!$B$3:$D$7,3)+B391</f>
        <v>9926.4319311352829</v>
      </c>
      <c r="N393">
        <f>2*B392-B391+Misc!$B$6*$P$1^2</f>
        <v>9926.5764872081236</v>
      </c>
    </row>
    <row r="394" spans="1:14" x14ac:dyDescent="0.25">
      <c r="A394">
        <f t="shared" si="56"/>
        <v>97.75</v>
      </c>
      <c r="B394">
        <f>MIN((-J393+SQRT(J393^2-4*I393*K393))/2/I393,2*$P$1*VLOOKUP(E393,Gearing!$B$3:$D$7,3,TRUE)+B392)</f>
        <v>9957.837112921703</v>
      </c>
      <c r="C394">
        <f t="shared" si="60"/>
        <v>125.61823999999979</v>
      </c>
      <c r="D394">
        <f t="shared" si="61"/>
        <v>-1.9897165446309373E-2</v>
      </c>
      <c r="E394">
        <f>MIN(VLOOKUP(C393+0.01,Gearing!$A$2:$F$7,2,TRUE)+1,5)</f>
        <v>5</v>
      </c>
      <c r="F394">
        <f>Misc!$B$4*Misc!$B$5/Misc!$B$2*VLOOKUP(E394,Gearing!$B$2:$F$7,5,FALSE)</f>
        <v>3601.903197661552</v>
      </c>
      <c r="G394">
        <f t="shared" si="54"/>
        <v>6.1875131189613306</v>
      </c>
      <c r="H394">
        <f t="shared" si="55"/>
        <v>280.99999999999955</v>
      </c>
      <c r="I394">
        <f t="shared" si="57"/>
        <v>0.19223050000000003</v>
      </c>
      <c r="J394">
        <f t="shared" si="58"/>
        <v>2983.6740533237976</v>
      </c>
      <c r="K394">
        <f t="shared" si="59"/>
        <v>-48986498.211461283</v>
      </c>
      <c r="L394">
        <f t="shared" si="62"/>
        <v>9957.8567011386203</v>
      </c>
      <c r="M394">
        <f>2*$P$1*VLOOKUP(E393,Gearing!$B$3:$D$7,3)+B392</f>
        <v>9957.837112921703</v>
      </c>
      <c r="N394">
        <f>2*B393-B392+Misc!$B$6*$P$1^2</f>
        <v>9957.9791818488629</v>
      </c>
    </row>
    <row r="395" spans="1:14" x14ac:dyDescent="0.25">
      <c r="A395">
        <f t="shared" si="56"/>
        <v>98</v>
      </c>
      <c r="B395">
        <f>MIN((-J394+SQRT(J394^2-4*I394*K394))/2/I394,2*$P$1*VLOOKUP(E394,Gearing!$B$3:$D$7,3,TRUE)+B393)</f>
        <v>9989.2410511352828</v>
      </c>
      <c r="C395">
        <f t="shared" si="60"/>
        <v>125.61823999999979</v>
      </c>
      <c r="D395">
        <f t="shared" si="61"/>
        <v>1.9897165446309373E-2</v>
      </c>
      <c r="E395">
        <f>MIN(VLOOKUP(C394+0.01,Gearing!$A$2:$F$7,2,TRUE)+1,5)</f>
        <v>5</v>
      </c>
      <c r="F395">
        <f>Misc!$B$4*Misc!$B$5/Misc!$B$2*VLOOKUP(E395,Gearing!$B$2:$F$7,5,FALSE)</f>
        <v>3601.903197661552</v>
      </c>
      <c r="G395">
        <f t="shared" si="54"/>
        <v>6.2070266214900496</v>
      </c>
      <c r="H395">
        <f t="shared" si="55"/>
        <v>280.99999999999955</v>
      </c>
      <c r="I395">
        <f t="shared" si="57"/>
        <v>0.19223050000000003</v>
      </c>
      <c r="J395">
        <f t="shared" si="58"/>
        <v>2971.5999857290085</v>
      </c>
      <c r="K395">
        <f t="shared" si="59"/>
        <v>-49079994.530762859</v>
      </c>
      <c r="L395">
        <f t="shared" si="62"/>
        <v>9989.2631176940595</v>
      </c>
      <c r="M395">
        <f>2*$P$1*VLOOKUP(E394,Gearing!$B$3:$D$7,3)+B393</f>
        <v>9989.2410511352828</v>
      </c>
      <c r="N395">
        <f>2*B394-B393+Misc!$B$6*$P$1^2</f>
        <v>9989.3856072081235</v>
      </c>
    </row>
    <row r="396" spans="1:14" x14ac:dyDescent="0.25">
      <c r="A396">
        <f t="shared" si="56"/>
        <v>98.25</v>
      </c>
      <c r="B396">
        <f>MIN((-J395+SQRT(J395^2-4*I395*K395))/2/I395,2*$P$1*VLOOKUP(E395,Gearing!$B$3:$D$7,3,TRUE)+B394)</f>
        <v>10020.646232921703</v>
      </c>
      <c r="C396">
        <f t="shared" si="60"/>
        <v>125.61823999999979</v>
      </c>
      <c r="D396">
        <f t="shared" si="61"/>
        <v>-1.9897165446309373E-2</v>
      </c>
      <c r="E396">
        <f>MIN(VLOOKUP(C395+0.01,Gearing!$A$2:$F$7,2,TRUE)+1,5)</f>
        <v>5</v>
      </c>
      <c r="F396">
        <f>Misc!$B$4*Misc!$B$5/Misc!$B$2*VLOOKUP(E396,Gearing!$B$2:$F$7,5,FALSE)</f>
        <v>3601.903197661552</v>
      </c>
      <c r="G396">
        <f t="shared" si="54"/>
        <v>6.2265408967391078</v>
      </c>
      <c r="H396">
        <f t="shared" si="55"/>
        <v>280.99999999999955</v>
      </c>
      <c r="I396">
        <f t="shared" si="57"/>
        <v>0.19223050000000003</v>
      </c>
      <c r="J396">
        <f t="shared" si="58"/>
        <v>2959.5263962394774</v>
      </c>
      <c r="K396">
        <f t="shared" si="59"/>
        <v>-49173141.806571618</v>
      </c>
      <c r="L396">
        <f t="shared" si="62"/>
        <v>10020.66582113862</v>
      </c>
      <c r="M396">
        <f>2*$P$1*VLOOKUP(E395,Gearing!$B$3:$D$7,3)+B394</f>
        <v>10020.646232921703</v>
      </c>
      <c r="N396">
        <f>2*B395-B394+Misc!$B$6*$P$1^2</f>
        <v>10020.788301848863</v>
      </c>
    </row>
    <row r="397" spans="1:14" x14ac:dyDescent="0.25">
      <c r="A397">
        <f t="shared" si="56"/>
        <v>98.5</v>
      </c>
      <c r="B397">
        <f>MIN((-J396+SQRT(J396^2-4*I396*K396))/2/I396,2*$P$1*VLOOKUP(E396,Gearing!$B$3:$D$7,3,TRUE)+B395)</f>
        <v>10052.050171135283</v>
      </c>
      <c r="C397">
        <f t="shared" si="60"/>
        <v>125.61823999999979</v>
      </c>
      <c r="D397">
        <f t="shared" si="61"/>
        <v>1.9897165446309373E-2</v>
      </c>
      <c r="E397">
        <f>MIN(VLOOKUP(C396+0.01,Gearing!$A$2:$F$7,2,TRUE)+1,5)</f>
        <v>5</v>
      </c>
      <c r="F397">
        <f>Misc!$B$4*Misc!$B$5/Misc!$B$2*VLOOKUP(E397,Gearing!$B$2:$F$7,5,FALSE)</f>
        <v>3601.903197661552</v>
      </c>
      <c r="G397">
        <f t="shared" si="54"/>
        <v>6.2460543992678277</v>
      </c>
      <c r="H397">
        <f t="shared" si="55"/>
        <v>280.99999999999955</v>
      </c>
      <c r="I397">
        <f t="shared" si="57"/>
        <v>0.19223050000000003</v>
      </c>
      <c r="J397">
        <f t="shared" si="58"/>
        <v>2947.4523286446888</v>
      </c>
      <c r="K397">
        <f t="shared" si="59"/>
        <v>-49265879.764312752</v>
      </c>
      <c r="L397">
        <f t="shared" si="62"/>
        <v>10052.072237694058</v>
      </c>
      <c r="M397">
        <f>2*$P$1*VLOOKUP(E396,Gearing!$B$3:$D$7,3)+B395</f>
        <v>10052.050171135283</v>
      </c>
      <c r="N397">
        <f>2*B396-B395+Misc!$B$6*$P$1^2</f>
        <v>10052.194727208123</v>
      </c>
    </row>
    <row r="398" spans="1:14" x14ac:dyDescent="0.25">
      <c r="A398">
        <f t="shared" si="56"/>
        <v>98.75</v>
      </c>
      <c r="B398">
        <f>MIN((-J397+SQRT(J397^2-4*I397*K397))/2/I397,2*$P$1*VLOOKUP(E397,Gearing!$B$3:$D$7,3,TRUE)+B396)</f>
        <v>10083.455352921703</v>
      </c>
      <c r="C398">
        <f t="shared" si="60"/>
        <v>125.61823999999979</v>
      </c>
      <c r="D398">
        <f t="shared" si="61"/>
        <v>-1.9897165446309373E-2</v>
      </c>
      <c r="E398">
        <f>MIN(VLOOKUP(C397+0.01,Gearing!$A$2:$F$7,2,TRUE)+1,5)</f>
        <v>5</v>
      </c>
      <c r="F398">
        <f>Misc!$B$4*Misc!$B$5/Misc!$B$2*VLOOKUP(E398,Gearing!$B$2:$F$7,5,FALSE)</f>
        <v>3601.903197661552</v>
      </c>
      <c r="G398">
        <f t="shared" si="54"/>
        <v>6.2655686745168859</v>
      </c>
      <c r="H398">
        <f t="shared" si="55"/>
        <v>280.99999999999955</v>
      </c>
      <c r="I398">
        <f t="shared" si="57"/>
        <v>0.19223050000000003</v>
      </c>
      <c r="J398">
        <f t="shared" si="58"/>
        <v>2935.3787391551577</v>
      </c>
      <c r="K398">
        <f t="shared" si="59"/>
        <v>-49358268.708590433</v>
      </c>
      <c r="L398">
        <f t="shared" si="62"/>
        <v>10083.47494113862</v>
      </c>
      <c r="M398">
        <f>2*$P$1*VLOOKUP(E397,Gearing!$B$3:$D$7,3)+B396</f>
        <v>10083.455352921703</v>
      </c>
      <c r="N398">
        <f>2*B397-B396+Misc!$B$6*$P$1^2</f>
        <v>10083.597421848863</v>
      </c>
    </row>
    <row r="399" spans="1:14" x14ac:dyDescent="0.25">
      <c r="A399">
        <f t="shared" si="56"/>
        <v>99</v>
      </c>
      <c r="B399">
        <f>MIN((-J398+SQRT(J398^2-4*I398*K398))/2/I398,2*$P$1*VLOOKUP(E398,Gearing!$B$3:$D$7,3,TRUE)+B397)</f>
        <v>10114.859291135283</v>
      </c>
      <c r="C399">
        <f t="shared" si="60"/>
        <v>125.61823999999979</v>
      </c>
      <c r="D399">
        <f t="shared" si="61"/>
        <v>1.9897165446309373E-2</v>
      </c>
      <c r="E399">
        <f>MIN(VLOOKUP(C398+0.01,Gearing!$A$2:$F$7,2,TRUE)+1,5)</f>
        <v>5</v>
      </c>
      <c r="F399">
        <f>Misc!$B$4*Misc!$B$5/Misc!$B$2*VLOOKUP(E399,Gearing!$B$2:$F$7,5,FALSE)</f>
        <v>3601.903197661552</v>
      </c>
      <c r="G399">
        <f t="shared" si="54"/>
        <v>6.2850821770456058</v>
      </c>
      <c r="H399">
        <f t="shared" si="55"/>
        <v>280.99999999999955</v>
      </c>
      <c r="I399">
        <f t="shared" si="57"/>
        <v>0.19223050000000003</v>
      </c>
      <c r="J399">
        <f t="shared" si="58"/>
        <v>2923.3046715603687</v>
      </c>
      <c r="K399">
        <f t="shared" si="59"/>
        <v>-49450248.30477111</v>
      </c>
      <c r="L399">
        <f t="shared" si="62"/>
        <v>10114.881357694059</v>
      </c>
      <c r="M399">
        <f>2*$P$1*VLOOKUP(E398,Gearing!$B$3:$D$7,3)+B397</f>
        <v>10114.859291135283</v>
      </c>
      <c r="N399">
        <f>2*B398-B397+Misc!$B$6*$P$1^2</f>
        <v>10115.003847208123</v>
      </c>
    </row>
    <row r="400" spans="1:14" x14ac:dyDescent="0.25">
      <c r="A400">
        <f t="shared" si="56"/>
        <v>99.25</v>
      </c>
      <c r="B400">
        <f>MIN((-J399+SQRT(J399^2-4*I399*K399))/2/I399,2*$P$1*VLOOKUP(E399,Gearing!$B$3:$D$7,3,TRUE)+B398)</f>
        <v>10146.264472921703</v>
      </c>
      <c r="C400">
        <f t="shared" si="60"/>
        <v>125.61823999999979</v>
      </c>
      <c r="D400">
        <f t="shared" si="61"/>
        <v>-1.9897165446309373E-2</v>
      </c>
      <c r="E400">
        <f>MIN(VLOOKUP(C399+0.01,Gearing!$A$2:$F$7,2,TRUE)+1,5)</f>
        <v>5</v>
      </c>
      <c r="F400">
        <f>Misc!$B$4*Misc!$B$5/Misc!$B$2*VLOOKUP(E400,Gearing!$B$2:$F$7,5,FALSE)</f>
        <v>3601.903197661552</v>
      </c>
      <c r="G400">
        <f t="shared" si="54"/>
        <v>6.304596452294664</v>
      </c>
      <c r="H400">
        <f t="shared" si="55"/>
        <v>280.99999999999955</v>
      </c>
      <c r="I400">
        <f t="shared" si="57"/>
        <v>0.19223050000000003</v>
      </c>
      <c r="J400">
        <f t="shared" si="58"/>
        <v>2911.2310820708376</v>
      </c>
      <c r="K400">
        <f t="shared" si="59"/>
        <v>-49541878.917517714</v>
      </c>
      <c r="L400">
        <f t="shared" si="62"/>
        <v>10146.28406113862</v>
      </c>
      <c r="M400">
        <f>2*$P$1*VLOOKUP(E399,Gearing!$B$3:$D$7,3)+B398</f>
        <v>10146.264472921703</v>
      </c>
      <c r="N400">
        <f>2*B399-B398+Misc!$B$6*$P$1^2</f>
        <v>10146.406541848863</v>
      </c>
    </row>
    <row r="401" spans="1:14" x14ac:dyDescent="0.25">
      <c r="A401">
        <f t="shared" si="56"/>
        <v>99.5</v>
      </c>
      <c r="B401">
        <f>MIN((-J400+SQRT(J400^2-4*I400*K400))/2/I400,2*$P$1*VLOOKUP(E400,Gearing!$B$3:$D$7,3,TRUE)+B399)</f>
        <v>10177.668411135282</v>
      </c>
      <c r="C401">
        <f t="shared" si="60"/>
        <v>125.61823999999979</v>
      </c>
      <c r="D401">
        <f t="shared" si="61"/>
        <v>1.9897165446309373E-2</v>
      </c>
      <c r="E401">
        <f>MIN(VLOOKUP(C400+0.01,Gearing!$A$2:$F$7,2,TRUE)+1,5)</f>
        <v>5</v>
      </c>
      <c r="F401">
        <f>Misc!$B$4*Misc!$B$5/Misc!$B$2*VLOOKUP(E401,Gearing!$B$2:$F$7,5,FALSE)</f>
        <v>3601.903197661552</v>
      </c>
      <c r="G401">
        <f t="shared" si="54"/>
        <v>6.324109954823383</v>
      </c>
      <c r="H401">
        <f t="shared" si="55"/>
        <v>280.99999999999955</v>
      </c>
      <c r="I401">
        <f t="shared" si="57"/>
        <v>0.19223050000000003</v>
      </c>
      <c r="J401">
        <f t="shared" si="58"/>
        <v>2899.1570144760485</v>
      </c>
      <c r="K401">
        <f t="shared" si="59"/>
        <v>-49633100.152137928</v>
      </c>
      <c r="L401">
        <f t="shared" si="62"/>
        <v>10177.690477694059</v>
      </c>
      <c r="M401">
        <f>2*$P$1*VLOOKUP(E400,Gearing!$B$3:$D$7,3)+B399</f>
        <v>10177.668411135282</v>
      </c>
      <c r="N401">
        <f>2*B400-B399+Misc!$B$6*$P$1^2</f>
        <v>10177.812967208123</v>
      </c>
    </row>
    <row r="402" spans="1:14" x14ac:dyDescent="0.25">
      <c r="A402">
        <f t="shared" si="56"/>
        <v>99.75</v>
      </c>
      <c r="B402">
        <f>MIN((-J401+SQRT(J401^2-4*I401*K401))/2/I401,2*$P$1*VLOOKUP(E401,Gearing!$B$3:$D$7,3,TRUE)+B400)</f>
        <v>10209.073592921703</v>
      </c>
      <c r="C402">
        <f t="shared" si="60"/>
        <v>125.61823999999979</v>
      </c>
      <c r="D402">
        <f t="shared" si="61"/>
        <v>-1.9897165446309373E-2</v>
      </c>
      <c r="E402">
        <f>MIN(VLOOKUP(C401+0.01,Gearing!$A$2:$F$7,2,TRUE)+1,5)</f>
        <v>5</v>
      </c>
      <c r="F402">
        <f>Misc!$B$4*Misc!$B$5/Misc!$B$2*VLOOKUP(E402,Gearing!$B$2:$F$7,5,FALSE)</f>
        <v>3601.903197661552</v>
      </c>
      <c r="G402">
        <f t="shared" si="54"/>
        <v>6.3436242300724413</v>
      </c>
      <c r="H402">
        <f t="shared" si="55"/>
        <v>280.99999999999955</v>
      </c>
      <c r="I402">
        <f t="shared" si="57"/>
        <v>0.19223050000000003</v>
      </c>
      <c r="J402">
        <f t="shared" si="58"/>
        <v>2887.0834249865175</v>
      </c>
      <c r="K402">
        <f t="shared" si="59"/>
        <v>-49723972.433353469</v>
      </c>
      <c r="L402">
        <f t="shared" si="62"/>
        <v>10209.093181138618</v>
      </c>
      <c r="M402">
        <f>2*$P$1*VLOOKUP(E401,Gearing!$B$3:$D$7,3)+B400</f>
        <v>10209.073592921703</v>
      </c>
      <c r="N402">
        <f>2*B401-B400+Misc!$B$6*$P$1^2</f>
        <v>10209.215661848863</v>
      </c>
    </row>
    <row r="403" spans="1:14" x14ac:dyDescent="0.25">
      <c r="A403">
        <f t="shared" si="56"/>
        <v>100</v>
      </c>
      <c r="B403">
        <f>MIN((-J402+SQRT(J402^2-4*I402*K402))/2/I402,2*$P$1*VLOOKUP(E402,Gearing!$B$3:$D$7,3,TRUE)+B401)</f>
        <v>10240.477531135282</v>
      </c>
      <c r="C403">
        <f t="shared" si="60"/>
        <v>125.61823999999979</v>
      </c>
      <c r="D403">
        <f t="shared" si="61"/>
        <v>1.9897165446309373E-2</v>
      </c>
      <c r="E403">
        <f>MIN(VLOOKUP(C402+0.01,Gearing!$A$2:$F$7,2,TRUE)+1,5)</f>
        <v>5</v>
      </c>
      <c r="F403">
        <f>Misc!$B$4*Misc!$B$5/Misc!$B$2*VLOOKUP(E403,Gearing!$B$2:$F$7,5,FALSE)</f>
        <v>3601.903197661552</v>
      </c>
      <c r="G403">
        <f t="shared" si="54"/>
        <v>6.3631377326011611</v>
      </c>
      <c r="H403">
        <f t="shared" si="55"/>
        <v>280.99999999999955</v>
      </c>
      <c r="I403">
        <f t="shared" si="57"/>
        <v>0.19223050000000003</v>
      </c>
      <c r="J403">
        <f t="shared" si="58"/>
        <v>2875.0093573917288</v>
      </c>
      <c r="K403">
        <f t="shared" si="59"/>
        <v>-49814435.306413241</v>
      </c>
      <c r="L403">
        <f t="shared" si="62"/>
        <v>10240.499597694059</v>
      </c>
      <c r="M403">
        <f>2*$P$1*VLOOKUP(E402,Gearing!$B$3:$D$7,3)+B401</f>
        <v>10240.477531135282</v>
      </c>
      <c r="N403">
        <f>2*B402-B401+Misc!$B$6*$P$1^2</f>
        <v>10240.622087208123</v>
      </c>
    </row>
    <row r="404" spans="1:14" x14ac:dyDescent="0.25">
      <c r="A404">
        <f t="shared" si="56"/>
        <v>100.25</v>
      </c>
      <c r="B404">
        <f>MIN((-J403+SQRT(J403^2-4*I403*K403))/2/I403,2*$P$1*VLOOKUP(E403,Gearing!$B$3:$D$7,3,TRUE)+B402)</f>
        <v>10271.882712921702</v>
      </c>
      <c r="C404">
        <f t="shared" si="60"/>
        <v>125.61823999999979</v>
      </c>
      <c r="D404">
        <f t="shared" si="61"/>
        <v>-1.9897165446309373E-2</v>
      </c>
      <c r="E404">
        <f>MIN(VLOOKUP(C403+0.01,Gearing!$A$2:$F$7,2,TRUE)+1,5)</f>
        <v>5</v>
      </c>
      <c r="F404">
        <f>Misc!$B$4*Misc!$B$5/Misc!$B$2*VLOOKUP(E404,Gearing!$B$2:$F$7,5,FALSE)</f>
        <v>3601.903197661552</v>
      </c>
      <c r="G404">
        <f t="shared" si="54"/>
        <v>6.3826520078502194</v>
      </c>
      <c r="H404">
        <f t="shared" si="55"/>
        <v>280.99999999999955</v>
      </c>
      <c r="I404">
        <f t="shared" si="57"/>
        <v>0.19223050000000003</v>
      </c>
      <c r="J404">
        <f t="shared" si="58"/>
        <v>2862.9357679021978</v>
      </c>
      <c r="K404">
        <f t="shared" si="59"/>
        <v>-49904549.256097682</v>
      </c>
      <c r="L404">
        <f t="shared" si="62"/>
        <v>10271.90230113862</v>
      </c>
      <c r="M404">
        <f>2*$P$1*VLOOKUP(E403,Gearing!$B$3:$D$7,3)+B402</f>
        <v>10271.882712921702</v>
      </c>
      <c r="N404">
        <f>2*B403-B402+Misc!$B$6*$P$1^2</f>
        <v>10272.024781848862</v>
      </c>
    </row>
    <row r="405" spans="1:14" x14ac:dyDescent="0.25">
      <c r="A405">
        <f t="shared" si="56"/>
        <v>100.5</v>
      </c>
      <c r="B405">
        <f>MIN((-J404+SQRT(J404^2-4*I404*K404))/2/I404,2*$P$1*VLOOKUP(E404,Gearing!$B$3:$D$7,3,TRUE)+B403)</f>
        <v>10303.286651135282</v>
      </c>
      <c r="C405">
        <f t="shared" si="60"/>
        <v>125.61823999999979</v>
      </c>
      <c r="D405">
        <f t="shared" si="61"/>
        <v>1.9897165446309373E-2</v>
      </c>
      <c r="E405">
        <f>MIN(VLOOKUP(C404+0.01,Gearing!$A$2:$F$7,2,TRUE)+1,5)</f>
        <v>5</v>
      </c>
      <c r="F405">
        <f>Misc!$B$4*Misc!$B$5/Misc!$B$2*VLOOKUP(E405,Gearing!$B$2:$F$7,5,FALSE)</f>
        <v>3601.903197661552</v>
      </c>
      <c r="G405">
        <f t="shared" si="54"/>
        <v>6.4021655103789383</v>
      </c>
      <c r="H405">
        <f t="shared" si="55"/>
        <v>280.99999999999955</v>
      </c>
      <c r="I405">
        <f t="shared" si="57"/>
        <v>0.19223050000000003</v>
      </c>
      <c r="J405">
        <f t="shared" si="58"/>
        <v>2850.8617003074087</v>
      </c>
      <c r="K405">
        <f t="shared" si="59"/>
        <v>-49994253.767597012</v>
      </c>
      <c r="L405">
        <f t="shared" si="62"/>
        <v>10303.308717694057</v>
      </c>
      <c r="M405">
        <f>2*$P$1*VLOOKUP(E404,Gearing!$B$3:$D$7,3)+B403</f>
        <v>10303.286651135282</v>
      </c>
      <c r="N405">
        <f>2*B404-B403+Misc!$B$6*$P$1^2</f>
        <v>10303.431207208123</v>
      </c>
    </row>
    <row r="406" spans="1:14" x14ac:dyDescent="0.25">
      <c r="A406">
        <f t="shared" si="56"/>
        <v>100.75</v>
      </c>
      <c r="B406">
        <f>MIN((-J405+SQRT(J405^2-4*I405*K405))/2/I405,2*$P$1*VLOOKUP(E405,Gearing!$B$3:$D$7,3,TRUE)+B404)</f>
        <v>10334.691832921702</v>
      </c>
      <c r="C406">
        <f t="shared" si="60"/>
        <v>125.61823999999979</v>
      </c>
      <c r="D406">
        <f t="shared" si="61"/>
        <v>-1.9897165446309373E-2</v>
      </c>
      <c r="E406">
        <f>MIN(VLOOKUP(C405+0.01,Gearing!$A$2:$F$7,2,TRUE)+1,5)</f>
        <v>5</v>
      </c>
      <c r="F406">
        <f>Misc!$B$4*Misc!$B$5/Misc!$B$2*VLOOKUP(E406,Gearing!$B$2:$F$7,5,FALSE)</f>
        <v>3601.903197661552</v>
      </c>
      <c r="G406">
        <f t="shared" si="54"/>
        <v>6.4216797856279966</v>
      </c>
      <c r="H406">
        <f t="shared" si="55"/>
        <v>280.99999999999955</v>
      </c>
      <c r="I406">
        <f t="shared" si="57"/>
        <v>0.19223050000000003</v>
      </c>
      <c r="J406">
        <f t="shared" si="58"/>
        <v>2838.7881108178776</v>
      </c>
      <c r="K406">
        <f t="shared" si="59"/>
        <v>-50083609.385750383</v>
      </c>
      <c r="L406">
        <f t="shared" si="62"/>
        <v>10334.71142113862</v>
      </c>
      <c r="M406">
        <f>2*$P$1*VLOOKUP(E405,Gearing!$B$3:$D$7,3)+B404</f>
        <v>10334.691832921702</v>
      </c>
      <c r="N406">
        <f>2*B405-B404+Misc!$B$6*$P$1^2</f>
        <v>10334.833901848862</v>
      </c>
    </row>
    <row r="407" spans="1:14" x14ac:dyDescent="0.25">
      <c r="A407">
        <f t="shared" si="56"/>
        <v>101</v>
      </c>
      <c r="B407">
        <f>MIN((-J406+SQRT(J406^2-4*I406*K406))/2/I406,2*$P$1*VLOOKUP(E406,Gearing!$B$3:$D$7,3,TRUE)+B405)</f>
        <v>10366.095771135282</v>
      </c>
      <c r="C407">
        <f t="shared" si="60"/>
        <v>125.61823999999979</v>
      </c>
      <c r="D407">
        <f t="shared" si="61"/>
        <v>1.9897165446309373E-2</v>
      </c>
      <c r="E407">
        <f>MIN(VLOOKUP(C406+0.01,Gearing!$A$2:$F$7,2,TRUE)+1,5)</f>
        <v>5</v>
      </c>
      <c r="F407">
        <f>Misc!$B$4*Misc!$B$5/Misc!$B$2*VLOOKUP(E407,Gearing!$B$2:$F$7,5,FALSE)</f>
        <v>3601.903197661552</v>
      </c>
      <c r="G407">
        <f t="shared" si="54"/>
        <v>6.4411932881567164</v>
      </c>
      <c r="H407">
        <f t="shared" si="55"/>
        <v>280.99999999999955</v>
      </c>
      <c r="I407">
        <f t="shared" si="57"/>
        <v>0.19223050000000003</v>
      </c>
      <c r="J407">
        <f t="shared" si="58"/>
        <v>2826.714043223089</v>
      </c>
      <c r="K407">
        <f t="shared" si="59"/>
        <v>-50172555.535689272</v>
      </c>
      <c r="L407">
        <f t="shared" si="62"/>
        <v>10366.117837694057</v>
      </c>
      <c r="M407">
        <f>2*$P$1*VLOOKUP(E406,Gearing!$B$3:$D$7,3)+B405</f>
        <v>10366.095771135282</v>
      </c>
      <c r="N407">
        <f>2*B406-B405+Misc!$B$6*$P$1^2</f>
        <v>10366.240327208123</v>
      </c>
    </row>
    <row r="408" spans="1:14" x14ac:dyDescent="0.25">
      <c r="A408">
        <f t="shared" si="56"/>
        <v>101.25</v>
      </c>
      <c r="B408">
        <f>MIN((-J407+SQRT(J407^2-4*I407*K407))/2/I407,2*$P$1*VLOOKUP(E407,Gearing!$B$3:$D$7,3,TRUE)+B406)</f>
        <v>10397.500952921702</v>
      </c>
      <c r="C408">
        <f t="shared" si="60"/>
        <v>125.61823999999979</v>
      </c>
      <c r="D408">
        <f t="shared" si="61"/>
        <v>-1.9897165446309373E-2</v>
      </c>
      <c r="E408">
        <f>MIN(VLOOKUP(C407+0.01,Gearing!$A$2:$F$7,2,TRUE)+1,5)</f>
        <v>5</v>
      </c>
      <c r="F408">
        <f>Misc!$B$4*Misc!$B$5/Misc!$B$2*VLOOKUP(E408,Gearing!$B$2:$F$7,5,FALSE)</f>
        <v>3601.903197661552</v>
      </c>
      <c r="G408">
        <f t="shared" si="54"/>
        <v>6.4607075634057738</v>
      </c>
      <c r="H408">
        <f t="shared" si="55"/>
        <v>280.99999999999955</v>
      </c>
      <c r="I408">
        <f t="shared" si="57"/>
        <v>0.19223050000000003</v>
      </c>
      <c r="J408">
        <f t="shared" si="58"/>
        <v>2814.6404537335579</v>
      </c>
      <c r="K408">
        <f t="shared" si="59"/>
        <v>-50261152.822311558</v>
      </c>
      <c r="L408">
        <f t="shared" si="62"/>
        <v>10397.520541138621</v>
      </c>
      <c r="M408">
        <f>2*$P$1*VLOOKUP(E407,Gearing!$B$3:$D$7,3)+B406</f>
        <v>10397.500952921702</v>
      </c>
      <c r="N408">
        <f>2*B407-B406+Misc!$B$6*$P$1^2</f>
        <v>10397.643021848862</v>
      </c>
    </row>
    <row r="409" spans="1:14" x14ac:dyDescent="0.25">
      <c r="A409">
        <f t="shared" si="56"/>
        <v>101.5</v>
      </c>
      <c r="B409">
        <f>MIN((-J408+SQRT(J408^2-4*I408*K408))/2/I408,2*$P$1*VLOOKUP(E408,Gearing!$B$3:$D$7,3,TRUE)+B407)</f>
        <v>10428.904891135282</v>
      </c>
      <c r="C409">
        <f t="shared" si="60"/>
        <v>125.61823999999979</v>
      </c>
      <c r="D409">
        <f t="shared" si="61"/>
        <v>1.9897165446309373E-2</v>
      </c>
      <c r="E409">
        <f>MIN(VLOOKUP(C408+0.01,Gearing!$A$2:$F$7,2,TRUE)+1,5)</f>
        <v>5</v>
      </c>
      <c r="F409">
        <f>Misc!$B$4*Misc!$B$5/Misc!$B$2*VLOOKUP(E409,Gearing!$B$2:$F$7,5,FALSE)</f>
        <v>3601.903197661552</v>
      </c>
      <c r="G409">
        <f t="shared" si="54"/>
        <v>6.4802210659344937</v>
      </c>
      <c r="H409">
        <f t="shared" si="55"/>
        <v>280.99999999999955</v>
      </c>
      <c r="I409">
        <f t="shared" si="57"/>
        <v>0.19223050000000003</v>
      </c>
      <c r="J409">
        <f t="shared" si="58"/>
        <v>2802.5663861387688</v>
      </c>
      <c r="K409">
        <f t="shared" si="59"/>
        <v>-50349340.610689975</v>
      </c>
      <c r="L409">
        <f t="shared" si="62"/>
        <v>10428.926957694059</v>
      </c>
      <c r="M409">
        <f>2*$P$1*VLOOKUP(E408,Gearing!$B$3:$D$7,3)+B407</f>
        <v>10428.904891135282</v>
      </c>
      <c r="N409">
        <f>2*B408-B407+Misc!$B$6*$P$1^2</f>
        <v>10429.049447208123</v>
      </c>
    </row>
    <row r="410" spans="1:14" x14ac:dyDescent="0.25">
      <c r="A410">
        <f t="shared" si="56"/>
        <v>101.75</v>
      </c>
      <c r="B410">
        <f>MIN((-J409+SQRT(J409^2-4*I409*K409))/2/I409,2*$P$1*VLOOKUP(E409,Gearing!$B$3:$D$7,3,TRUE)+B408)</f>
        <v>10460.310072921702</v>
      </c>
      <c r="C410">
        <f t="shared" si="60"/>
        <v>125.61823999999979</v>
      </c>
      <c r="D410">
        <f t="shared" si="61"/>
        <v>-1.9897165446309373E-2</v>
      </c>
      <c r="E410">
        <f>MIN(VLOOKUP(C409+0.01,Gearing!$A$2:$F$7,2,TRUE)+1,5)</f>
        <v>5</v>
      </c>
      <c r="F410">
        <f>Misc!$B$4*Misc!$B$5/Misc!$B$2*VLOOKUP(E410,Gearing!$B$2:$F$7,5,FALSE)</f>
        <v>3601.903197661552</v>
      </c>
      <c r="G410">
        <f t="shared" si="54"/>
        <v>6.4997353411835519</v>
      </c>
      <c r="H410">
        <f t="shared" si="55"/>
        <v>280.99999999999955</v>
      </c>
      <c r="I410">
        <f t="shared" si="57"/>
        <v>0.19223050000000003</v>
      </c>
      <c r="J410">
        <f t="shared" si="58"/>
        <v>2790.4927966492378</v>
      </c>
      <c r="K410">
        <f t="shared" si="59"/>
        <v>-50437179.565781198</v>
      </c>
      <c r="L410">
        <f t="shared" si="62"/>
        <v>10460.329661138618</v>
      </c>
      <c r="M410">
        <f>2*$P$1*VLOOKUP(E409,Gearing!$B$3:$D$7,3)+B408</f>
        <v>10460.310072921702</v>
      </c>
      <c r="N410">
        <f>2*B409-B408+Misc!$B$6*$P$1^2</f>
        <v>10460.452141848862</v>
      </c>
    </row>
    <row r="411" spans="1:14" x14ac:dyDescent="0.25">
      <c r="A411">
        <f t="shared" si="56"/>
        <v>102</v>
      </c>
      <c r="B411">
        <f>MIN((-J410+SQRT(J410^2-4*I410*K410))/2/I410,2*$P$1*VLOOKUP(E410,Gearing!$B$3:$D$7,3,TRUE)+B409)</f>
        <v>10491.714011135282</v>
      </c>
      <c r="C411">
        <f t="shared" si="60"/>
        <v>125.61823999999979</v>
      </c>
      <c r="D411">
        <f t="shared" si="61"/>
        <v>1.9897165446309373E-2</v>
      </c>
      <c r="E411">
        <f>MIN(VLOOKUP(C410+0.01,Gearing!$A$2:$F$7,2,TRUE)+1,5)</f>
        <v>5</v>
      </c>
      <c r="F411">
        <f>Misc!$B$4*Misc!$B$5/Misc!$B$2*VLOOKUP(E411,Gearing!$B$2:$F$7,5,FALSE)</f>
        <v>3601.903197661552</v>
      </c>
      <c r="G411">
        <f t="shared" si="54"/>
        <v>6.5192488437122709</v>
      </c>
      <c r="H411">
        <f t="shared" si="55"/>
        <v>280.99999999999955</v>
      </c>
      <c r="I411">
        <f t="shared" si="57"/>
        <v>0.19223050000000003</v>
      </c>
      <c r="J411">
        <f t="shared" si="58"/>
        <v>2778.4187290544487</v>
      </c>
      <c r="K411">
        <f t="shared" si="59"/>
        <v>-50524608.992599167</v>
      </c>
      <c r="L411">
        <f t="shared" si="62"/>
        <v>10491.736077694059</v>
      </c>
      <c r="M411">
        <f>2*$P$1*VLOOKUP(E410,Gearing!$B$3:$D$7,3)+B409</f>
        <v>10491.714011135282</v>
      </c>
      <c r="N411">
        <f>2*B410-B409+Misc!$B$6*$P$1^2</f>
        <v>10491.858567208123</v>
      </c>
    </row>
    <row r="412" spans="1:14" x14ac:dyDescent="0.25">
      <c r="A412">
        <f t="shared" si="56"/>
        <v>102.25</v>
      </c>
      <c r="B412">
        <f>MIN((-J411+SQRT(J411^2-4*I411*K411))/2/I411,2*$P$1*VLOOKUP(E411,Gearing!$B$3:$D$7,3,TRUE)+B410)</f>
        <v>10523.119192921702</v>
      </c>
      <c r="C412">
        <f t="shared" si="60"/>
        <v>125.61823999999979</v>
      </c>
      <c r="D412">
        <f t="shared" si="61"/>
        <v>-1.9897165446309373E-2</v>
      </c>
      <c r="E412">
        <f>MIN(VLOOKUP(C411+0.01,Gearing!$A$2:$F$7,2,TRUE)+1,5)</f>
        <v>5</v>
      </c>
      <c r="F412">
        <f>Misc!$B$4*Misc!$B$5/Misc!$B$2*VLOOKUP(E412,Gearing!$B$2:$F$7,5,FALSE)</f>
        <v>3601.903197661552</v>
      </c>
      <c r="G412">
        <f t="shared" si="54"/>
        <v>6.5387631189613291</v>
      </c>
      <c r="H412">
        <f t="shared" si="55"/>
        <v>280.99999999999955</v>
      </c>
      <c r="I412">
        <f t="shared" si="57"/>
        <v>0.19223050000000003</v>
      </c>
      <c r="J412">
        <f t="shared" si="58"/>
        <v>2766.3451395649176</v>
      </c>
      <c r="K412">
        <f t="shared" si="59"/>
        <v>-50611689.616159298</v>
      </c>
      <c r="L412">
        <f t="shared" si="62"/>
        <v>10523.138781138618</v>
      </c>
      <c r="M412">
        <f>2*$P$1*VLOOKUP(E411,Gearing!$B$3:$D$7,3)+B410</f>
        <v>10523.119192921702</v>
      </c>
      <c r="N412">
        <f>2*B411-B410+Misc!$B$6*$P$1^2</f>
        <v>10523.261261848862</v>
      </c>
    </row>
    <row r="413" spans="1:14" x14ac:dyDescent="0.25">
      <c r="A413">
        <f t="shared" si="56"/>
        <v>102.5</v>
      </c>
      <c r="B413">
        <f>MIN((-J412+SQRT(J412^2-4*I412*K412))/2/I412,2*$P$1*VLOOKUP(E412,Gearing!$B$3:$D$7,3,TRUE)+B411)</f>
        <v>10554.523131135282</v>
      </c>
      <c r="C413">
        <f t="shared" si="60"/>
        <v>125.61823999999979</v>
      </c>
      <c r="D413">
        <f t="shared" si="61"/>
        <v>1.9897165446309373E-2</v>
      </c>
      <c r="E413">
        <f>MIN(VLOOKUP(C412+0.01,Gearing!$A$2:$F$7,2,TRUE)+1,5)</f>
        <v>5</v>
      </c>
      <c r="F413">
        <f>Misc!$B$4*Misc!$B$5/Misc!$B$2*VLOOKUP(E413,Gearing!$B$2:$F$7,5,FALSE)</f>
        <v>3601.903197661552</v>
      </c>
      <c r="G413">
        <f t="shared" si="54"/>
        <v>6.558276621490049</v>
      </c>
      <c r="H413">
        <f t="shared" si="55"/>
        <v>280.99999999999955</v>
      </c>
      <c r="I413">
        <f t="shared" si="57"/>
        <v>0.19223050000000003</v>
      </c>
      <c r="J413">
        <f t="shared" si="58"/>
        <v>2754.271071970129</v>
      </c>
      <c r="K413">
        <f t="shared" si="59"/>
        <v>-50698360.681416839</v>
      </c>
      <c r="L413">
        <f t="shared" si="62"/>
        <v>10554.545197694055</v>
      </c>
      <c r="M413">
        <f>2*$P$1*VLOOKUP(E412,Gearing!$B$3:$D$7,3)+B411</f>
        <v>10554.523131135282</v>
      </c>
      <c r="N413">
        <f>2*B412-B411+Misc!$B$6*$P$1^2</f>
        <v>10554.667687208123</v>
      </c>
    </row>
    <row r="414" spans="1:14" x14ac:dyDescent="0.25">
      <c r="A414">
        <f t="shared" si="56"/>
        <v>102.75</v>
      </c>
      <c r="B414">
        <f>MIN((-J413+SQRT(J413^2-4*I413*K413))/2/I413,2*$P$1*VLOOKUP(E413,Gearing!$B$3:$D$7,3,TRUE)+B412)</f>
        <v>10585.928312921702</v>
      </c>
      <c r="C414">
        <f t="shared" si="60"/>
        <v>125.61823999999979</v>
      </c>
      <c r="D414">
        <f t="shared" si="61"/>
        <v>-1.9897165446309373E-2</v>
      </c>
      <c r="E414">
        <f>MIN(VLOOKUP(C413+0.01,Gearing!$A$2:$F$7,2,TRUE)+1,5)</f>
        <v>5</v>
      </c>
      <c r="F414">
        <f>Misc!$B$4*Misc!$B$5/Misc!$B$2*VLOOKUP(E414,Gearing!$B$2:$F$7,5,FALSE)</f>
        <v>3601.903197661552</v>
      </c>
      <c r="G414">
        <f t="shared" si="54"/>
        <v>6.5777908967391072</v>
      </c>
      <c r="H414">
        <f t="shared" si="55"/>
        <v>280.99999999999955</v>
      </c>
      <c r="I414">
        <f t="shared" si="57"/>
        <v>0.19223050000000003</v>
      </c>
      <c r="J414">
        <f t="shared" si="58"/>
        <v>2742.197482480598</v>
      </c>
      <c r="K414">
        <f t="shared" si="59"/>
        <v>-50784682.973445892</v>
      </c>
      <c r="L414">
        <f t="shared" si="62"/>
        <v>10585.947901138619</v>
      </c>
      <c r="M414">
        <f>2*$P$1*VLOOKUP(E413,Gearing!$B$3:$D$7,3)+B412</f>
        <v>10585.928312921702</v>
      </c>
      <c r="N414">
        <f>2*B413-B412+Misc!$B$6*$P$1^2</f>
        <v>10586.070381848862</v>
      </c>
    </row>
    <row r="415" spans="1:14" x14ac:dyDescent="0.25">
      <c r="A415">
        <f t="shared" si="56"/>
        <v>103</v>
      </c>
      <c r="B415">
        <f>MIN((-J414+SQRT(J414^2-4*I414*K414))/2/I414,2*$P$1*VLOOKUP(E414,Gearing!$B$3:$D$7,3,TRUE)+B413)</f>
        <v>10617.332251135282</v>
      </c>
      <c r="C415">
        <f t="shared" si="60"/>
        <v>125.61823999999979</v>
      </c>
      <c r="D415">
        <f t="shared" si="61"/>
        <v>1.9897165446309373E-2</v>
      </c>
      <c r="E415">
        <f>MIN(VLOOKUP(C414+0.01,Gearing!$A$2:$F$7,2,TRUE)+1,5)</f>
        <v>5</v>
      </c>
      <c r="F415">
        <f>Misc!$B$4*Misc!$B$5/Misc!$B$2*VLOOKUP(E415,Gearing!$B$2:$F$7,5,FALSE)</f>
        <v>3601.903197661552</v>
      </c>
      <c r="G415">
        <f t="shared" si="54"/>
        <v>6.5973043992678271</v>
      </c>
      <c r="H415">
        <f t="shared" si="55"/>
        <v>280.99999999999955</v>
      </c>
      <c r="I415">
        <f t="shared" si="57"/>
        <v>0.19223050000000003</v>
      </c>
      <c r="J415">
        <f t="shared" si="58"/>
        <v>2730.1234148858089</v>
      </c>
      <c r="K415">
        <f t="shared" si="59"/>
        <v>-50870595.677142978</v>
      </c>
      <c r="L415">
        <f t="shared" si="62"/>
        <v>10617.354317694057</v>
      </c>
      <c r="M415">
        <f>2*$P$1*VLOOKUP(E414,Gearing!$B$3:$D$7,3)+B413</f>
        <v>10617.332251135282</v>
      </c>
      <c r="N415">
        <f>2*B414-B413+Misc!$B$6*$P$1^2</f>
        <v>10617.476807208122</v>
      </c>
    </row>
    <row r="416" spans="1:14" x14ac:dyDescent="0.25">
      <c r="A416">
        <f t="shared" si="56"/>
        <v>103.25</v>
      </c>
      <c r="B416">
        <f>MIN((-J415+SQRT(J415^2-4*I415*K415))/2/I415,2*$P$1*VLOOKUP(E415,Gearing!$B$3:$D$7,3,TRUE)+B414)</f>
        <v>10648.737432921702</v>
      </c>
      <c r="C416">
        <f t="shared" si="60"/>
        <v>125.61823999999979</v>
      </c>
      <c r="D416">
        <f t="shared" si="61"/>
        <v>-1.9897165446309373E-2</v>
      </c>
      <c r="E416">
        <f>MIN(VLOOKUP(C415+0.01,Gearing!$A$2:$F$7,2,TRUE)+1,5)</f>
        <v>5</v>
      </c>
      <c r="F416">
        <f>Misc!$B$4*Misc!$B$5/Misc!$B$2*VLOOKUP(E416,Gearing!$B$2:$F$7,5,FALSE)</f>
        <v>3601.903197661552</v>
      </c>
      <c r="G416">
        <f t="shared" si="54"/>
        <v>6.6168186745168844</v>
      </c>
      <c r="H416">
        <f t="shared" si="55"/>
        <v>280.99999999999955</v>
      </c>
      <c r="I416">
        <f t="shared" si="57"/>
        <v>0.19223050000000003</v>
      </c>
      <c r="J416">
        <f t="shared" si="58"/>
        <v>2718.0498253962778</v>
      </c>
      <c r="K416">
        <f t="shared" si="59"/>
        <v>-50956159.637640953</v>
      </c>
      <c r="L416">
        <f t="shared" si="62"/>
        <v>10648.757021138619</v>
      </c>
      <c r="M416">
        <f>2*$P$1*VLOOKUP(E415,Gearing!$B$3:$D$7,3)+B414</f>
        <v>10648.737432921702</v>
      </c>
      <c r="N416">
        <f>2*B415-B414+Misc!$B$6*$P$1^2</f>
        <v>10648.879501848862</v>
      </c>
    </row>
    <row r="417" spans="1:14" x14ac:dyDescent="0.25">
      <c r="A417">
        <f t="shared" si="56"/>
        <v>103.5</v>
      </c>
      <c r="B417">
        <f>MIN((-J416+SQRT(J416^2-4*I416*K416))/2/I416,2*$P$1*VLOOKUP(E416,Gearing!$B$3:$D$7,3,TRUE)+B415)</f>
        <v>10680.141371135282</v>
      </c>
      <c r="C417">
        <f t="shared" si="60"/>
        <v>125.61823999999979</v>
      </c>
      <c r="D417">
        <f t="shared" si="61"/>
        <v>1.9897165446309373E-2</v>
      </c>
      <c r="E417">
        <f>MIN(VLOOKUP(C416+0.01,Gearing!$A$2:$F$7,2,TRUE)+1,5)</f>
        <v>5</v>
      </c>
      <c r="F417">
        <f>Misc!$B$4*Misc!$B$5/Misc!$B$2*VLOOKUP(E417,Gearing!$B$2:$F$7,5,FALSE)</f>
        <v>3601.903197661552</v>
      </c>
      <c r="G417">
        <f t="shared" si="54"/>
        <v>6.6363321770456043</v>
      </c>
      <c r="H417">
        <f t="shared" si="55"/>
        <v>280.99999999999955</v>
      </c>
      <c r="I417">
        <f t="shared" si="57"/>
        <v>0.19223050000000003</v>
      </c>
      <c r="J417">
        <f t="shared" si="58"/>
        <v>2705.9757578014892</v>
      </c>
      <c r="K417">
        <f t="shared" si="59"/>
        <v>-51041313.979777589</v>
      </c>
      <c r="L417">
        <f t="shared" si="62"/>
        <v>10680.163437694056</v>
      </c>
      <c r="M417">
        <f>2*$P$1*VLOOKUP(E416,Gearing!$B$3:$D$7,3)+B415</f>
        <v>10680.141371135282</v>
      </c>
      <c r="N417">
        <f>2*B416-B415+Misc!$B$6*$P$1^2</f>
        <v>10680.285927208122</v>
      </c>
    </row>
    <row r="418" spans="1:14" x14ac:dyDescent="0.25">
      <c r="A418">
        <f t="shared" si="56"/>
        <v>103.75</v>
      </c>
      <c r="B418">
        <f>MIN((-J417+SQRT(J417^2-4*I417*K417))/2/I417,2*$P$1*VLOOKUP(E417,Gearing!$B$3:$D$7,3,TRUE)+B416)</f>
        <v>10711.546552921702</v>
      </c>
      <c r="C418">
        <f t="shared" si="60"/>
        <v>125.61823999999979</v>
      </c>
      <c r="D418">
        <f t="shared" si="61"/>
        <v>-1.9897165446309373E-2</v>
      </c>
      <c r="E418">
        <f>MIN(VLOOKUP(C417+0.01,Gearing!$A$2:$F$7,2,TRUE)+1,5)</f>
        <v>5</v>
      </c>
      <c r="F418">
        <f>Misc!$B$4*Misc!$B$5/Misc!$B$2*VLOOKUP(E418,Gearing!$B$2:$F$7,5,FALSE)</f>
        <v>3601.903197661552</v>
      </c>
      <c r="G418">
        <f t="shared" si="54"/>
        <v>6.6558464522946625</v>
      </c>
      <c r="H418">
        <f t="shared" si="55"/>
        <v>280.99999999999955</v>
      </c>
      <c r="I418">
        <f t="shared" si="57"/>
        <v>0.19223050000000003</v>
      </c>
      <c r="J418">
        <f t="shared" si="58"/>
        <v>2693.9021683119581</v>
      </c>
      <c r="K418">
        <f t="shared" si="59"/>
        <v>-51126119.608744487</v>
      </c>
      <c r="L418">
        <f t="shared" si="62"/>
        <v>10711.566141138617</v>
      </c>
      <c r="M418">
        <f>2*$P$1*VLOOKUP(E417,Gearing!$B$3:$D$7,3)+B416</f>
        <v>10711.546552921702</v>
      </c>
      <c r="N418">
        <f>2*B417-B416+Misc!$B$6*$P$1^2</f>
        <v>10711.688621848862</v>
      </c>
    </row>
    <row r="419" spans="1:14" x14ac:dyDescent="0.25">
      <c r="A419">
        <f t="shared" si="56"/>
        <v>104</v>
      </c>
      <c r="B419">
        <f>MIN((-J418+SQRT(J418^2-4*I418*K418))/2/I418,2*$P$1*VLOOKUP(E418,Gearing!$B$3:$D$7,3,TRUE)+B417)</f>
        <v>10742.950491135281</v>
      </c>
      <c r="C419">
        <f t="shared" si="60"/>
        <v>125.61823999999979</v>
      </c>
      <c r="D419">
        <f t="shared" si="61"/>
        <v>1.9897165446309373E-2</v>
      </c>
      <c r="E419">
        <f>MIN(VLOOKUP(C418+0.01,Gearing!$A$2:$F$7,2,TRUE)+1,5)</f>
        <v>5</v>
      </c>
      <c r="F419">
        <f>Misc!$B$4*Misc!$B$5/Misc!$B$2*VLOOKUP(E419,Gearing!$B$2:$F$7,5,FALSE)</f>
        <v>3601.903197661552</v>
      </c>
      <c r="G419">
        <f t="shared" si="54"/>
        <v>6.6753599548233824</v>
      </c>
      <c r="H419">
        <f t="shared" si="55"/>
        <v>280.99999999999955</v>
      </c>
      <c r="I419">
        <f t="shared" si="57"/>
        <v>0.19223050000000003</v>
      </c>
      <c r="J419">
        <f t="shared" si="58"/>
        <v>2681.828100717169</v>
      </c>
      <c r="K419">
        <f t="shared" si="59"/>
        <v>-51210515.58932066</v>
      </c>
      <c r="L419">
        <f t="shared" si="62"/>
        <v>10742.972557694058</v>
      </c>
      <c r="M419">
        <f>2*$P$1*VLOOKUP(E418,Gearing!$B$3:$D$7,3)+B417</f>
        <v>10742.950491135281</v>
      </c>
      <c r="N419">
        <f>2*B418-B417+Misc!$B$6*$P$1^2</f>
        <v>10743.095047208122</v>
      </c>
    </row>
    <row r="420" spans="1:14" x14ac:dyDescent="0.25">
      <c r="A420">
        <f t="shared" si="56"/>
        <v>104.25</v>
      </c>
      <c r="B420">
        <f>MIN((-J419+SQRT(J419^2-4*I419*K419))/2/I419,2*$P$1*VLOOKUP(E419,Gearing!$B$3:$D$7,3,TRUE)+B418)</f>
        <v>10774.355672921702</v>
      </c>
      <c r="C420">
        <f t="shared" si="60"/>
        <v>125.61823999999979</v>
      </c>
      <c r="D420">
        <f t="shared" si="61"/>
        <v>-1.9897165446309373E-2</v>
      </c>
      <c r="E420">
        <f>MIN(VLOOKUP(C419+0.01,Gearing!$A$2:$F$7,2,TRUE)+1,5)</f>
        <v>5</v>
      </c>
      <c r="F420">
        <f>Misc!$B$4*Misc!$B$5/Misc!$B$2*VLOOKUP(E420,Gearing!$B$2:$F$7,5,FALSE)</f>
        <v>3601.903197661552</v>
      </c>
      <c r="G420">
        <f t="shared" si="54"/>
        <v>6.6948742300724406</v>
      </c>
      <c r="H420">
        <f t="shared" si="55"/>
        <v>280.99999999999955</v>
      </c>
      <c r="I420">
        <f t="shared" si="57"/>
        <v>0.19223050000000003</v>
      </c>
      <c r="J420">
        <f t="shared" si="58"/>
        <v>2669.7545112276384</v>
      </c>
      <c r="K420">
        <f t="shared" si="59"/>
        <v>-51294562.886756495</v>
      </c>
      <c r="L420">
        <f t="shared" si="62"/>
        <v>10774.375261138619</v>
      </c>
      <c r="M420">
        <f>2*$P$1*VLOOKUP(E419,Gearing!$B$3:$D$7,3)+B418</f>
        <v>10774.355672921702</v>
      </c>
      <c r="N420">
        <f>2*B419-B418+Misc!$B$6*$P$1^2</f>
        <v>10774.497741848862</v>
      </c>
    </row>
    <row r="421" spans="1:14" x14ac:dyDescent="0.25">
      <c r="A421">
        <f t="shared" si="56"/>
        <v>104.5</v>
      </c>
      <c r="B421">
        <f>MIN((-J420+SQRT(J420^2-4*I420*K420))/2/I420,2*$P$1*VLOOKUP(E420,Gearing!$B$3:$D$7,3,TRUE)+B419)</f>
        <v>10805.759611135281</v>
      </c>
      <c r="C421">
        <f t="shared" si="60"/>
        <v>125.61823999999979</v>
      </c>
      <c r="D421">
        <f t="shared" si="61"/>
        <v>1.9897165446309373E-2</v>
      </c>
      <c r="E421">
        <f>MIN(VLOOKUP(C420+0.01,Gearing!$A$2:$F$7,2,TRUE)+1,5)</f>
        <v>5</v>
      </c>
      <c r="F421">
        <f>Misc!$B$4*Misc!$B$5/Misc!$B$2*VLOOKUP(E421,Gearing!$B$2:$F$7,5,FALSE)</f>
        <v>3601.903197661552</v>
      </c>
      <c r="G421">
        <f t="shared" si="54"/>
        <v>6.7143877326011596</v>
      </c>
      <c r="H421">
        <f t="shared" si="55"/>
        <v>280.99999999999955</v>
      </c>
      <c r="I421">
        <f t="shared" si="57"/>
        <v>0.19223050000000003</v>
      </c>
      <c r="J421">
        <f t="shared" si="58"/>
        <v>2657.6804436328493</v>
      </c>
      <c r="K421">
        <f t="shared" si="59"/>
        <v>-51378200.505772211</v>
      </c>
      <c r="L421">
        <f t="shared" si="62"/>
        <v>10805.781677694058</v>
      </c>
      <c r="M421">
        <f>2*$P$1*VLOOKUP(E420,Gearing!$B$3:$D$7,3)+B419</f>
        <v>10805.759611135281</v>
      </c>
      <c r="N421">
        <f>2*B420-B419+Misc!$B$6*$P$1^2</f>
        <v>10805.904167208122</v>
      </c>
    </row>
    <row r="422" spans="1:14" x14ac:dyDescent="0.25">
      <c r="A422">
        <f t="shared" si="56"/>
        <v>104.75</v>
      </c>
      <c r="B422">
        <f>MIN((-J421+SQRT(J421^2-4*I421*K421))/2/I421,2*$P$1*VLOOKUP(E421,Gearing!$B$3:$D$7,3,TRUE)+B420)</f>
        <v>10837.164792921702</v>
      </c>
      <c r="C422">
        <f t="shared" si="60"/>
        <v>125.61823999999979</v>
      </c>
      <c r="D422">
        <f t="shared" si="61"/>
        <v>-1.9897165446309373E-2</v>
      </c>
      <c r="E422">
        <f>MIN(VLOOKUP(C421+0.01,Gearing!$A$2:$F$7,2,TRUE)+1,5)</f>
        <v>5</v>
      </c>
      <c r="F422">
        <f>Misc!$B$4*Misc!$B$5/Misc!$B$2*VLOOKUP(E422,Gearing!$B$2:$F$7,5,FALSE)</f>
        <v>3601.903197661552</v>
      </c>
      <c r="G422">
        <f t="shared" si="54"/>
        <v>6.7339020078502179</v>
      </c>
      <c r="H422">
        <f t="shared" si="55"/>
        <v>280.99999999999955</v>
      </c>
      <c r="I422">
        <f t="shared" si="57"/>
        <v>0.19223050000000003</v>
      </c>
      <c r="J422">
        <f t="shared" si="58"/>
        <v>2645.6068541433178</v>
      </c>
      <c r="K422">
        <f t="shared" si="59"/>
        <v>-51461489.471676953</v>
      </c>
      <c r="L422">
        <f t="shared" si="62"/>
        <v>10837.184381138615</v>
      </c>
      <c r="M422">
        <f>2*$P$1*VLOOKUP(E421,Gearing!$B$3:$D$7,3)+B420</f>
        <v>10837.164792921702</v>
      </c>
      <c r="N422">
        <f>2*B421-B420+Misc!$B$6*$P$1^2</f>
        <v>10837.306861848861</v>
      </c>
    </row>
    <row r="423" spans="1:14" x14ac:dyDescent="0.25">
      <c r="A423">
        <f t="shared" si="56"/>
        <v>105</v>
      </c>
      <c r="B423">
        <f>MIN((-J422+SQRT(J422^2-4*I422*K422))/2/I422,2*$P$1*VLOOKUP(E422,Gearing!$B$3:$D$7,3,TRUE)+B421)</f>
        <v>10868.568731135281</v>
      </c>
      <c r="C423">
        <f t="shared" si="60"/>
        <v>125.61823999999979</v>
      </c>
      <c r="D423">
        <f t="shared" si="61"/>
        <v>1.9897165446309373E-2</v>
      </c>
      <c r="E423">
        <f>MIN(VLOOKUP(C422+0.01,Gearing!$A$2:$F$7,2,TRUE)+1,5)</f>
        <v>5</v>
      </c>
      <c r="F423">
        <f>Misc!$B$4*Misc!$B$5/Misc!$B$2*VLOOKUP(E423,Gearing!$B$2:$F$7,5,FALSE)</f>
        <v>3601.903197661552</v>
      </c>
      <c r="G423">
        <f t="shared" si="54"/>
        <v>6.7534155103789377</v>
      </c>
      <c r="H423">
        <f t="shared" si="55"/>
        <v>280.99999999999955</v>
      </c>
      <c r="I423">
        <f t="shared" si="57"/>
        <v>0.19223050000000003</v>
      </c>
      <c r="J423">
        <f t="shared" si="58"/>
        <v>2633.5327865485287</v>
      </c>
      <c r="K423">
        <f t="shared" si="59"/>
        <v>-51544368.729132243</v>
      </c>
      <c r="L423">
        <f t="shared" si="62"/>
        <v>10868.590797694056</v>
      </c>
      <c r="M423">
        <f>2*$P$1*VLOOKUP(E422,Gearing!$B$3:$D$7,3)+B421</f>
        <v>10868.568731135281</v>
      </c>
      <c r="N423">
        <f>2*B422-B421+Misc!$B$6*$P$1^2</f>
        <v>10868.713287208122</v>
      </c>
    </row>
    <row r="424" spans="1:14" x14ac:dyDescent="0.25">
      <c r="A424">
        <f t="shared" si="56"/>
        <v>105.25</v>
      </c>
      <c r="B424">
        <f>MIN((-J423+SQRT(J423^2-4*I423*K423))/2/I423,2*$P$1*VLOOKUP(E423,Gearing!$B$3:$D$7,3,TRUE)+B422)</f>
        <v>10899.973912921701</v>
      </c>
      <c r="C424">
        <f t="shared" si="60"/>
        <v>125.61823999999979</v>
      </c>
      <c r="D424">
        <f t="shared" si="61"/>
        <v>-1.9897165446309373E-2</v>
      </c>
      <c r="E424">
        <f>MIN(VLOOKUP(C423+0.01,Gearing!$A$2:$F$7,2,TRUE)+1,5)</f>
        <v>5</v>
      </c>
      <c r="F424">
        <f>Misc!$B$4*Misc!$B$5/Misc!$B$2*VLOOKUP(E424,Gearing!$B$2:$F$7,5,FALSE)</f>
        <v>3601.903197661552</v>
      </c>
      <c r="G424">
        <f t="shared" si="54"/>
        <v>6.772929785627996</v>
      </c>
      <c r="H424">
        <f t="shared" si="55"/>
        <v>280.99999999999955</v>
      </c>
      <c r="I424">
        <f t="shared" si="57"/>
        <v>0.19223050000000003</v>
      </c>
      <c r="J424">
        <f t="shared" si="58"/>
        <v>2621.4591970589981</v>
      </c>
      <c r="K424">
        <f t="shared" si="59"/>
        <v>-51626899.363505907</v>
      </c>
      <c r="L424">
        <f t="shared" si="62"/>
        <v>10899.993501138621</v>
      </c>
      <c r="M424">
        <f>2*$P$1*VLOOKUP(E423,Gearing!$B$3:$D$7,3)+B422</f>
        <v>10899.973912921701</v>
      </c>
      <c r="N424">
        <f>2*B423-B422+Misc!$B$6*$P$1^2</f>
        <v>10900.115981848861</v>
      </c>
    </row>
    <row r="425" spans="1:14" x14ac:dyDescent="0.25">
      <c r="A425">
        <f t="shared" si="56"/>
        <v>105.5</v>
      </c>
      <c r="B425">
        <f>MIN((-J424+SQRT(J424^2-4*I424*K424))/2/I424,2*$P$1*VLOOKUP(E424,Gearing!$B$3:$D$7,3,TRUE)+B423)</f>
        <v>10931.377851135281</v>
      </c>
      <c r="C425">
        <f t="shared" si="60"/>
        <v>125.61823999999979</v>
      </c>
      <c r="D425">
        <f t="shared" si="61"/>
        <v>1.9897165446309373E-2</v>
      </c>
      <c r="E425">
        <f>MIN(VLOOKUP(C424+0.01,Gearing!$A$2:$F$7,2,TRUE)+1,5)</f>
        <v>5</v>
      </c>
      <c r="F425">
        <f>Misc!$B$4*Misc!$B$5/Misc!$B$2*VLOOKUP(E425,Gearing!$B$2:$F$7,5,FALSE)</f>
        <v>3601.903197661552</v>
      </c>
      <c r="G425">
        <f t="shared" si="54"/>
        <v>6.7924432881567158</v>
      </c>
      <c r="H425">
        <f t="shared" si="55"/>
        <v>280.99999999999955</v>
      </c>
      <c r="I425">
        <f t="shared" si="57"/>
        <v>0.19223050000000003</v>
      </c>
      <c r="J425">
        <f t="shared" si="58"/>
        <v>2609.3851294642091</v>
      </c>
      <c r="K425">
        <f t="shared" si="59"/>
        <v>-51709020.25940074</v>
      </c>
      <c r="L425">
        <f t="shared" si="62"/>
        <v>10931.399917694058</v>
      </c>
      <c r="M425">
        <f>2*$P$1*VLOOKUP(E424,Gearing!$B$3:$D$7,3)+B423</f>
        <v>10931.377851135281</v>
      </c>
      <c r="N425">
        <f>2*B424-B423+Misc!$B$6*$P$1^2</f>
        <v>10931.522407208122</v>
      </c>
    </row>
    <row r="426" spans="1:14" x14ac:dyDescent="0.25">
      <c r="A426">
        <f t="shared" si="56"/>
        <v>105.75</v>
      </c>
      <c r="B426">
        <f>MIN((-J425+SQRT(J425^2-4*I425*K425))/2/I425,2*$P$1*VLOOKUP(E425,Gearing!$B$3:$D$7,3,TRUE)+B424)</f>
        <v>10962.783032921701</v>
      </c>
      <c r="C426">
        <f t="shared" si="60"/>
        <v>125.61823999999979</v>
      </c>
      <c r="D426">
        <f t="shared" si="61"/>
        <v>-1.9897165446309373E-2</v>
      </c>
      <c r="E426">
        <f>MIN(VLOOKUP(C425+0.01,Gearing!$A$2:$F$7,2,TRUE)+1,5)</f>
        <v>5</v>
      </c>
      <c r="F426">
        <f>Misc!$B$4*Misc!$B$5/Misc!$B$2*VLOOKUP(E426,Gearing!$B$2:$F$7,5,FALSE)</f>
        <v>3601.903197661552</v>
      </c>
      <c r="G426">
        <f t="shared" si="54"/>
        <v>6.8119575634057741</v>
      </c>
      <c r="H426">
        <f t="shared" si="55"/>
        <v>280.99999999999955</v>
      </c>
      <c r="I426">
        <f t="shared" si="57"/>
        <v>0.19223050000000003</v>
      </c>
      <c r="J426">
        <f t="shared" si="58"/>
        <v>2597.3115399746785</v>
      </c>
      <c r="K426">
        <f t="shared" si="59"/>
        <v>-51790792.562243327</v>
      </c>
      <c r="L426">
        <f t="shared" si="62"/>
        <v>10962.802621138619</v>
      </c>
      <c r="M426">
        <f>2*$P$1*VLOOKUP(E425,Gearing!$B$3:$D$7,3)+B424</f>
        <v>10962.783032921701</v>
      </c>
      <c r="N426">
        <f>2*B425-B424+Misc!$B$6*$P$1^2</f>
        <v>10962.925101848861</v>
      </c>
    </row>
    <row r="427" spans="1:14" x14ac:dyDescent="0.25">
      <c r="A427">
        <f t="shared" si="56"/>
        <v>106</v>
      </c>
      <c r="B427">
        <f>MIN((-J426+SQRT(J426^2-4*I426*K426))/2/I426,2*$P$1*VLOOKUP(E426,Gearing!$B$3:$D$7,3,TRUE)+B425)</f>
        <v>10994.186971135281</v>
      </c>
      <c r="C427">
        <f t="shared" si="60"/>
        <v>125.61823999999979</v>
      </c>
      <c r="D427">
        <f t="shared" si="61"/>
        <v>1.9897165446309373E-2</v>
      </c>
      <c r="E427">
        <f>MIN(VLOOKUP(C426+0.01,Gearing!$A$2:$F$7,2,TRUE)+1,5)</f>
        <v>5</v>
      </c>
      <c r="F427">
        <f>Misc!$B$4*Misc!$B$5/Misc!$B$2*VLOOKUP(E427,Gearing!$B$2:$F$7,5,FALSE)</f>
        <v>3601.903197661552</v>
      </c>
      <c r="G427">
        <f t="shared" si="54"/>
        <v>6.831471065934493</v>
      </c>
      <c r="H427">
        <f t="shared" si="55"/>
        <v>280.99999999999955</v>
      </c>
      <c r="I427">
        <f t="shared" si="57"/>
        <v>0.19223050000000003</v>
      </c>
      <c r="J427">
        <f t="shared" si="58"/>
        <v>2585.2374723798894</v>
      </c>
      <c r="K427">
        <f t="shared" si="59"/>
        <v>-51872155.096577697</v>
      </c>
      <c r="L427">
        <f t="shared" si="62"/>
        <v>10994.209037694058</v>
      </c>
      <c r="M427">
        <f>2*$P$1*VLOOKUP(E426,Gearing!$B$3:$D$7,3)+B425</f>
        <v>10994.186971135281</v>
      </c>
      <c r="N427">
        <f>2*B426-B425+Misc!$B$6*$P$1^2</f>
        <v>10994.331527208122</v>
      </c>
    </row>
    <row r="428" spans="1:14" x14ac:dyDescent="0.25">
      <c r="A428">
        <f t="shared" si="56"/>
        <v>106.25</v>
      </c>
      <c r="B428">
        <f>MIN((-J427+SQRT(J427^2-4*I427*K427))/2/I427,2*$P$1*VLOOKUP(E427,Gearing!$B$3:$D$7,3,TRUE)+B426)</f>
        <v>11025.592152921701</v>
      </c>
      <c r="C428">
        <f t="shared" si="60"/>
        <v>125.61823999999979</v>
      </c>
      <c r="D428">
        <f t="shared" si="61"/>
        <v>-1.9897165446309373E-2</v>
      </c>
      <c r="E428">
        <f>MIN(VLOOKUP(C427+0.01,Gearing!$A$2:$F$7,2,TRUE)+1,5)</f>
        <v>5</v>
      </c>
      <c r="F428">
        <f>Misc!$B$4*Misc!$B$5/Misc!$B$2*VLOOKUP(E428,Gearing!$B$2:$F$7,5,FALSE)</f>
        <v>3601.903197661552</v>
      </c>
      <c r="G428">
        <f t="shared" si="54"/>
        <v>6.8509853411835513</v>
      </c>
      <c r="H428">
        <f t="shared" si="55"/>
        <v>280.99999999999955</v>
      </c>
      <c r="I428">
        <f t="shared" si="57"/>
        <v>0.19223050000000003</v>
      </c>
      <c r="J428">
        <f t="shared" si="58"/>
        <v>2573.1638828903579</v>
      </c>
      <c r="K428">
        <f t="shared" si="59"/>
        <v>-51953169.067889221</v>
      </c>
      <c r="L428">
        <f t="shared" si="62"/>
        <v>11025.611741138617</v>
      </c>
      <c r="M428">
        <f>2*$P$1*VLOOKUP(E427,Gearing!$B$3:$D$7,3)+B426</f>
        <v>11025.592152921701</v>
      </c>
      <c r="N428">
        <f>2*B427-B426+Misc!$B$6*$P$1^2</f>
        <v>11025.734221848861</v>
      </c>
    </row>
    <row r="429" spans="1:14" x14ac:dyDescent="0.25">
      <c r="A429">
        <f t="shared" si="56"/>
        <v>106.5</v>
      </c>
      <c r="B429">
        <f>MIN((-J428+SQRT(J428^2-4*I428*K428))/2/I428,2*$P$1*VLOOKUP(E428,Gearing!$B$3:$D$7,3,TRUE)+B427)</f>
        <v>11056.996091135281</v>
      </c>
      <c r="C429">
        <f t="shared" si="60"/>
        <v>125.61823999999979</v>
      </c>
      <c r="D429">
        <f t="shared" si="61"/>
        <v>1.9897165446309373E-2</v>
      </c>
      <c r="E429">
        <f>MIN(VLOOKUP(C428+0.01,Gearing!$A$2:$F$7,2,TRUE)+1,5)</f>
        <v>5</v>
      </c>
      <c r="F429">
        <f>Misc!$B$4*Misc!$B$5/Misc!$B$2*VLOOKUP(E429,Gearing!$B$2:$F$7,5,FALSE)</f>
        <v>3601.903197661552</v>
      </c>
      <c r="G429">
        <f t="shared" si="54"/>
        <v>6.8704988437122712</v>
      </c>
      <c r="H429">
        <f t="shared" si="55"/>
        <v>280.99999999999955</v>
      </c>
      <c r="I429">
        <f t="shared" si="57"/>
        <v>0.19223050000000003</v>
      </c>
      <c r="J429">
        <f t="shared" si="58"/>
        <v>2561.0898152955697</v>
      </c>
      <c r="K429">
        <f t="shared" si="59"/>
        <v>-52033773.240663148</v>
      </c>
      <c r="L429">
        <f t="shared" si="62"/>
        <v>11057.018157694059</v>
      </c>
      <c r="M429">
        <f>2*$P$1*VLOOKUP(E428,Gearing!$B$3:$D$7,3)+B427</f>
        <v>11056.996091135281</v>
      </c>
      <c r="N429">
        <f>2*B428-B427+Misc!$B$6*$P$1^2</f>
        <v>11057.140647208122</v>
      </c>
    </row>
    <row r="430" spans="1:14" x14ac:dyDescent="0.25">
      <c r="A430">
        <f t="shared" si="56"/>
        <v>106.75</v>
      </c>
      <c r="B430">
        <f>MIN((-J429+SQRT(J429^2-4*I429*K429))/2/I429,2*$P$1*VLOOKUP(E429,Gearing!$B$3:$D$7,3,TRUE)+B428)</f>
        <v>11088.401272921701</v>
      </c>
      <c r="C430">
        <f t="shared" si="60"/>
        <v>125.61823999999979</v>
      </c>
      <c r="D430">
        <f t="shared" si="61"/>
        <v>-1.9897165446309373E-2</v>
      </c>
      <c r="E430">
        <f>MIN(VLOOKUP(C429+0.01,Gearing!$A$2:$F$7,2,TRUE)+1,5)</f>
        <v>5</v>
      </c>
      <c r="F430">
        <f>Misc!$B$4*Misc!$B$5/Misc!$B$2*VLOOKUP(E430,Gearing!$B$2:$F$7,5,FALSE)</f>
        <v>3601.903197661552</v>
      </c>
      <c r="G430">
        <f t="shared" si="54"/>
        <v>6.8900131189613294</v>
      </c>
      <c r="H430">
        <f t="shared" si="55"/>
        <v>280.99999999999955</v>
      </c>
      <c r="I430">
        <f t="shared" si="57"/>
        <v>0.19223050000000003</v>
      </c>
      <c r="J430">
        <f t="shared" si="58"/>
        <v>2549.0162258060382</v>
      </c>
      <c r="K430">
        <f t="shared" si="59"/>
        <v>-52114028.880443566</v>
      </c>
      <c r="L430">
        <f t="shared" si="62"/>
        <v>11088.420861138617</v>
      </c>
      <c r="M430">
        <f>2*$P$1*VLOOKUP(E429,Gearing!$B$3:$D$7,3)+B428</f>
        <v>11088.401272921701</v>
      </c>
      <c r="N430">
        <f>2*B429-B428+Misc!$B$6*$P$1^2</f>
        <v>11088.543341848861</v>
      </c>
    </row>
    <row r="431" spans="1:14" x14ac:dyDescent="0.25">
      <c r="A431">
        <f t="shared" si="56"/>
        <v>107</v>
      </c>
      <c r="B431">
        <f>MIN((-J430+SQRT(J430^2-4*I430*K430))/2/I430,2*$P$1*VLOOKUP(E430,Gearing!$B$3:$D$7,3,TRUE)+B429)</f>
        <v>11119.805211135281</v>
      </c>
      <c r="C431">
        <f t="shared" si="60"/>
        <v>125.61823999999979</v>
      </c>
      <c r="D431">
        <f t="shared" si="61"/>
        <v>1.9897165446309373E-2</v>
      </c>
      <c r="E431">
        <f>MIN(VLOOKUP(C430+0.01,Gearing!$A$2:$F$7,2,TRUE)+1,5)</f>
        <v>5</v>
      </c>
      <c r="F431">
        <f>Misc!$B$4*Misc!$B$5/Misc!$B$2*VLOOKUP(E431,Gearing!$B$2:$F$7,5,FALSE)</f>
        <v>3601.903197661552</v>
      </c>
      <c r="G431">
        <f t="shared" si="54"/>
        <v>6.9095266214900493</v>
      </c>
      <c r="H431">
        <f t="shared" si="55"/>
        <v>280.99999999999955</v>
      </c>
      <c r="I431">
        <f t="shared" si="57"/>
        <v>0.19223050000000003</v>
      </c>
      <c r="J431">
        <f t="shared" si="58"/>
        <v>2536.9421582112491</v>
      </c>
      <c r="K431">
        <f t="shared" si="59"/>
        <v>-52193874.691657059</v>
      </c>
      <c r="L431">
        <f t="shared" si="62"/>
        <v>11119.827277694056</v>
      </c>
      <c r="M431">
        <f>2*$P$1*VLOOKUP(E430,Gearing!$B$3:$D$7,3)+B429</f>
        <v>11119.805211135281</v>
      </c>
      <c r="N431">
        <f>2*B430-B429+Misc!$B$6*$P$1^2</f>
        <v>11119.949767208122</v>
      </c>
    </row>
    <row r="432" spans="1:14" x14ac:dyDescent="0.25">
      <c r="A432">
        <f t="shared" si="56"/>
        <v>107.25</v>
      </c>
      <c r="B432">
        <f>MIN((-J431+SQRT(J431^2-4*I431*K431))/2/I431,2*$P$1*VLOOKUP(E431,Gearing!$B$3:$D$7,3,TRUE)+B430)</f>
        <v>11151.210392921701</v>
      </c>
      <c r="C432">
        <f t="shared" si="60"/>
        <v>125.61823999999979</v>
      </c>
      <c r="D432">
        <f t="shared" si="61"/>
        <v>-1.9897165446309373E-2</v>
      </c>
      <c r="E432">
        <f>MIN(VLOOKUP(C431+0.01,Gearing!$A$2:$F$7,2,TRUE)+1,5)</f>
        <v>5</v>
      </c>
      <c r="F432">
        <f>Misc!$B$4*Misc!$B$5/Misc!$B$2*VLOOKUP(E432,Gearing!$B$2:$F$7,5,FALSE)</f>
        <v>3601.903197661552</v>
      </c>
      <c r="G432">
        <f t="shared" si="54"/>
        <v>6.9290408967391075</v>
      </c>
      <c r="H432">
        <f t="shared" si="55"/>
        <v>280.99999999999955</v>
      </c>
      <c r="I432">
        <f t="shared" si="57"/>
        <v>0.19223050000000003</v>
      </c>
      <c r="J432">
        <f t="shared" si="58"/>
        <v>2524.8685687217185</v>
      </c>
      <c r="K432">
        <f t="shared" si="59"/>
        <v>-52273371.999906406</v>
      </c>
      <c r="L432">
        <f t="shared" si="62"/>
        <v>11151.229981138618</v>
      </c>
      <c r="M432">
        <f>2*$P$1*VLOOKUP(E431,Gearing!$B$3:$D$7,3)+B430</f>
        <v>11151.210392921701</v>
      </c>
      <c r="N432">
        <f>2*B431-B430+Misc!$B$6*$P$1^2</f>
        <v>11151.352461848861</v>
      </c>
    </row>
    <row r="433" spans="1:14" x14ac:dyDescent="0.25">
      <c r="A433">
        <f t="shared" si="56"/>
        <v>107.5</v>
      </c>
      <c r="B433">
        <f>MIN((-J432+SQRT(J432^2-4*I432*K432))/2/I432,2*$P$1*VLOOKUP(E432,Gearing!$B$3:$D$7,3,TRUE)+B431)</f>
        <v>11182.614331135281</v>
      </c>
      <c r="C433">
        <f t="shared" si="60"/>
        <v>125.61823999999979</v>
      </c>
      <c r="D433">
        <f t="shared" si="61"/>
        <v>1.9897165446309373E-2</v>
      </c>
      <c r="E433">
        <f>MIN(VLOOKUP(C432+0.01,Gearing!$A$2:$F$7,2,TRUE)+1,5)</f>
        <v>5</v>
      </c>
      <c r="F433">
        <f>Misc!$B$4*Misc!$B$5/Misc!$B$2*VLOOKUP(E433,Gearing!$B$2:$F$7,5,FALSE)</f>
        <v>3601.903197661552</v>
      </c>
      <c r="G433">
        <f t="shared" si="54"/>
        <v>6.9485543992678265</v>
      </c>
      <c r="H433">
        <f t="shared" si="55"/>
        <v>280.99999999999955</v>
      </c>
      <c r="I433">
        <f t="shared" si="57"/>
        <v>0.19223050000000003</v>
      </c>
      <c r="J433">
        <f t="shared" si="58"/>
        <v>2512.7945011269294</v>
      </c>
      <c r="K433">
        <f t="shared" si="59"/>
        <v>-52352459.44955945</v>
      </c>
      <c r="L433">
        <f t="shared" si="62"/>
        <v>11182.636397694056</v>
      </c>
      <c r="M433">
        <f>2*$P$1*VLOOKUP(E432,Gearing!$B$3:$D$7,3)+B431</f>
        <v>11182.614331135281</v>
      </c>
      <c r="N433">
        <f>2*B432-B431+Misc!$B$6*$P$1^2</f>
        <v>11182.758887208121</v>
      </c>
    </row>
    <row r="434" spans="1:14" x14ac:dyDescent="0.25">
      <c r="A434">
        <f t="shared" si="56"/>
        <v>107.75</v>
      </c>
      <c r="B434">
        <f>MIN((-J433+SQRT(J433^2-4*I433*K433))/2/I433,2*$P$1*VLOOKUP(E433,Gearing!$B$3:$D$7,3,TRUE)+B432)</f>
        <v>11214.019512921701</v>
      </c>
      <c r="C434">
        <f t="shared" si="60"/>
        <v>125.61823999999979</v>
      </c>
      <c r="D434">
        <f t="shared" si="61"/>
        <v>-1.9897165446309373E-2</v>
      </c>
      <c r="E434">
        <f>MIN(VLOOKUP(C433+0.01,Gearing!$A$2:$F$7,2,TRUE)+1,5)</f>
        <v>5</v>
      </c>
      <c r="F434">
        <f>Misc!$B$4*Misc!$B$5/Misc!$B$2*VLOOKUP(E434,Gearing!$B$2:$F$7,5,FALSE)</f>
        <v>3601.903197661552</v>
      </c>
      <c r="G434">
        <f t="shared" si="54"/>
        <v>6.9680686745168847</v>
      </c>
      <c r="H434">
        <f t="shared" si="55"/>
        <v>280.99999999999955</v>
      </c>
      <c r="I434">
        <f t="shared" si="57"/>
        <v>0.19223050000000003</v>
      </c>
      <c r="J434">
        <f t="shared" si="58"/>
        <v>2500.7209116373979</v>
      </c>
      <c r="K434">
        <f t="shared" si="59"/>
        <v>-52431198.426277712</v>
      </c>
      <c r="L434">
        <f t="shared" si="62"/>
        <v>11214.039101138618</v>
      </c>
      <c r="M434">
        <f>2*$P$1*VLOOKUP(E433,Gearing!$B$3:$D$7,3)+B432</f>
        <v>11214.019512921701</v>
      </c>
      <c r="N434">
        <f>2*B433-B432+Misc!$B$6*$P$1^2</f>
        <v>11214.161581848861</v>
      </c>
    </row>
    <row r="435" spans="1:14" x14ac:dyDescent="0.25">
      <c r="A435">
        <f t="shared" si="56"/>
        <v>108</v>
      </c>
      <c r="B435">
        <f>MIN((-J434+SQRT(J434^2-4*I434*K434))/2/I434,2*$P$1*VLOOKUP(E434,Gearing!$B$3:$D$7,3,TRUE)+B433)</f>
        <v>11245.423451135281</v>
      </c>
      <c r="C435">
        <f t="shared" si="60"/>
        <v>125.61823999999979</v>
      </c>
      <c r="D435">
        <f t="shared" si="61"/>
        <v>1.9897165446309373E-2</v>
      </c>
      <c r="E435">
        <f>MIN(VLOOKUP(C434+0.01,Gearing!$A$2:$F$7,2,TRUE)+1,5)</f>
        <v>5</v>
      </c>
      <c r="F435">
        <f>Misc!$B$4*Misc!$B$5/Misc!$B$2*VLOOKUP(E435,Gearing!$B$2:$F$7,5,FALSE)</f>
        <v>3601.903197661552</v>
      </c>
      <c r="G435">
        <f t="shared" si="54"/>
        <v>6.9875821770456046</v>
      </c>
      <c r="H435">
        <f t="shared" si="55"/>
        <v>280.99999999999955</v>
      </c>
      <c r="I435">
        <f t="shared" si="57"/>
        <v>0.19223050000000003</v>
      </c>
      <c r="J435">
        <f t="shared" si="58"/>
        <v>2488.6468440426097</v>
      </c>
      <c r="K435">
        <f t="shared" si="59"/>
        <v>-52509527.5143703</v>
      </c>
      <c r="L435">
        <f t="shared" si="62"/>
        <v>11245.445517694056</v>
      </c>
      <c r="M435">
        <f>2*$P$1*VLOOKUP(E434,Gearing!$B$3:$D$7,3)+B433</f>
        <v>11245.423451135281</v>
      </c>
      <c r="N435">
        <f>2*B434-B433+Misc!$B$6*$P$1^2</f>
        <v>11245.568007208121</v>
      </c>
    </row>
    <row r="436" spans="1:14" x14ac:dyDescent="0.25">
      <c r="A436">
        <f t="shared" si="56"/>
        <v>108.25</v>
      </c>
      <c r="B436">
        <f>MIN((-J435+SQRT(J435^2-4*I435*K435))/2/I435,2*$P$1*VLOOKUP(E435,Gearing!$B$3:$D$7,3,TRUE)+B434)</f>
        <v>11276.828632921701</v>
      </c>
      <c r="C436">
        <f t="shared" si="60"/>
        <v>125.61823999999979</v>
      </c>
      <c r="D436">
        <f t="shared" si="61"/>
        <v>-1.9897165446309373E-2</v>
      </c>
      <c r="E436">
        <f>MIN(VLOOKUP(C435+0.01,Gearing!$A$2:$F$7,2,TRUE)+1,5)</f>
        <v>5</v>
      </c>
      <c r="F436">
        <f>Misc!$B$4*Misc!$B$5/Misc!$B$2*VLOOKUP(E436,Gearing!$B$2:$F$7,5,FALSE)</f>
        <v>3601.903197661552</v>
      </c>
      <c r="G436">
        <f t="shared" si="54"/>
        <v>7.0070964522946619</v>
      </c>
      <c r="H436">
        <f t="shared" si="55"/>
        <v>280.99999999999955</v>
      </c>
      <c r="I436">
        <f t="shared" si="57"/>
        <v>0.19223050000000003</v>
      </c>
      <c r="J436">
        <f t="shared" si="58"/>
        <v>2476.5732545530782</v>
      </c>
      <c r="K436">
        <f t="shared" si="59"/>
        <v>-52587508.159557499</v>
      </c>
      <c r="L436">
        <f t="shared" si="62"/>
        <v>11276.848221138618</v>
      </c>
      <c r="M436">
        <f>2*$P$1*VLOOKUP(E435,Gearing!$B$3:$D$7,3)+B434</f>
        <v>11276.828632921701</v>
      </c>
      <c r="N436">
        <f>2*B435-B434+Misc!$B$6*$P$1^2</f>
        <v>11276.970701848861</v>
      </c>
    </row>
    <row r="437" spans="1:14" x14ac:dyDescent="0.25">
      <c r="A437">
        <f t="shared" si="56"/>
        <v>108.5</v>
      </c>
      <c r="B437">
        <f>MIN((-J436+SQRT(J436^2-4*I436*K436))/2/I436,2*$P$1*VLOOKUP(E436,Gearing!$B$3:$D$7,3,TRUE)+B435)</f>
        <v>11308.232571135281</v>
      </c>
      <c r="C437">
        <f t="shared" si="60"/>
        <v>125.61823999999979</v>
      </c>
      <c r="D437">
        <f t="shared" si="61"/>
        <v>1.9897165446309373E-2</v>
      </c>
      <c r="E437">
        <f>MIN(VLOOKUP(C436+0.01,Gearing!$A$2:$F$7,2,TRUE)+1,5)</f>
        <v>5</v>
      </c>
      <c r="F437">
        <f>Misc!$B$4*Misc!$B$5/Misc!$B$2*VLOOKUP(E437,Gearing!$B$2:$F$7,5,FALSE)</f>
        <v>3601.903197661552</v>
      </c>
      <c r="G437">
        <f t="shared" si="54"/>
        <v>7.0266099548233818</v>
      </c>
      <c r="H437">
        <f t="shared" si="55"/>
        <v>280.99999999999955</v>
      </c>
      <c r="I437">
        <f t="shared" si="57"/>
        <v>0.19223050000000003</v>
      </c>
      <c r="J437">
        <f t="shared" si="58"/>
        <v>2464.4991869582891</v>
      </c>
      <c r="K437">
        <f t="shared" si="59"/>
        <v>-52665078.88608963</v>
      </c>
      <c r="L437">
        <f t="shared" si="62"/>
        <v>11308.254637694057</v>
      </c>
      <c r="M437">
        <f>2*$P$1*VLOOKUP(E436,Gearing!$B$3:$D$7,3)+B435</f>
        <v>11308.232571135281</v>
      </c>
      <c r="N437">
        <f>2*B436-B435+Misc!$B$6*$P$1^2</f>
        <v>11308.377127208121</v>
      </c>
    </row>
    <row r="438" spans="1:14" x14ac:dyDescent="0.25">
      <c r="A438">
        <f t="shared" si="56"/>
        <v>108.75</v>
      </c>
      <c r="B438">
        <f>MIN((-J437+SQRT(J437^2-4*I437*K437))/2/I437,2*$P$1*VLOOKUP(E437,Gearing!$B$3:$D$7,3,TRUE)+B436)</f>
        <v>11339.637752921701</v>
      </c>
      <c r="C438">
        <f t="shared" si="60"/>
        <v>125.61823999999979</v>
      </c>
      <c r="D438">
        <f t="shared" si="61"/>
        <v>-1.9897165446309373E-2</v>
      </c>
      <c r="E438">
        <f>MIN(VLOOKUP(C437+0.01,Gearing!$A$2:$F$7,2,TRUE)+1,5)</f>
        <v>5</v>
      </c>
      <c r="F438">
        <f>Misc!$B$4*Misc!$B$5/Misc!$B$2*VLOOKUP(E438,Gearing!$B$2:$F$7,5,FALSE)</f>
        <v>3601.903197661552</v>
      </c>
      <c r="G438">
        <f t="shared" si="54"/>
        <v>7.0461242300724392</v>
      </c>
      <c r="H438">
        <f t="shared" si="55"/>
        <v>280.99999999999955</v>
      </c>
      <c r="I438">
        <f t="shared" si="57"/>
        <v>0.19223050000000003</v>
      </c>
      <c r="J438">
        <f t="shared" si="58"/>
        <v>2452.4255974687585</v>
      </c>
      <c r="K438">
        <f t="shared" si="59"/>
        <v>-52742301.199745737</v>
      </c>
      <c r="L438">
        <f t="shared" si="62"/>
        <v>11339.65734113862</v>
      </c>
      <c r="M438">
        <f>2*$P$1*VLOOKUP(E437,Gearing!$B$3:$D$7,3)+B436</f>
        <v>11339.637752921701</v>
      </c>
      <c r="N438">
        <f>2*B437-B436+Misc!$B$6*$P$1^2</f>
        <v>11339.779821848861</v>
      </c>
    </row>
    <row r="439" spans="1:14" x14ac:dyDescent="0.25">
      <c r="A439">
        <f t="shared" si="56"/>
        <v>109</v>
      </c>
      <c r="B439">
        <f>MIN((-J438+SQRT(J438^2-4*I438*K438))/2/I438,2*$P$1*VLOOKUP(E438,Gearing!$B$3:$D$7,3,TRUE)+B437)</f>
        <v>11371.04169113528</v>
      </c>
      <c r="C439">
        <f t="shared" si="60"/>
        <v>125.61823999999979</v>
      </c>
      <c r="D439">
        <f t="shared" si="61"/>
        <v>1.9897165446309373E-2</v>
      </c>
      <c r="E439">
        <f>MIN(VLOOKUP(C438+0.01,Gearing!$A$2:$F$7,2,TRUE)+1,5)</f>
        <v>5</v>
      </c>
      <c r="F439">
        <f>Misc!$B$4*Misc!$B$5/Misc!$B$2*VLOOKUP(E439,Gearing!$B$2:$F$7,5,FALSE)</f>
        <v>3601.903197661552</v>
      </c>
      <c r="G439">
        <f t="shared" si="54"/>
        <v>7.065637732601159</v>
      </c>
      <c r="H439">
        <f t="shared" si="55"/>
        <v>280.99999999999955</v>
      </c>
      <c r="I439">
        <f t="shared" si="57"/>
        <v>0.19223050000000003</v>
      </c>
      <c r="J439">
        <f t="shared" si="58"/>
        <v>2440.3515298739694</v>
      </c>
      <c r="K439">
        <f t="shared" si="59"/>
        <v>-52819113.564717434</v>
      </c>
      <c r="L439">
        <f t="shared" si="62"/>
        <v>11371.063757694055</v>
      </c>
      <c r="M439">
        <f>2*$P$1*VLOOKUP(E438,Gearing!$B$3:$D$7,3)+B437</f>
        <v>11371.04169113528</v>
      </c>
      <c r="N439">
        <f>2*B438-B437+Misc!$B$6*$P$1^2</f>
        <v>11371.186247208121</v>
      </c>
    </row>
    <row r="440" spans="1:14" x14ac:dyDescent="0.25">
      <c r="A440">
        <f t="shared" si="56"/>
        <v>109.25</v>
      </c>
      <c r="B440">
        <f>MIN((-J439+SQRT(J439^2-4*I439*K439))/2/I439,2*$P$1*VLOOKUP(E439,Gearing!$B$3:$D$7,3,TRUE)+B438)</f>
        <v>11402.446872921701</v>
      </c>
      <c r="C440">
        <f t="shared" si="60"/>
        <v>125.61823999999979</v>
      </c>
      <c r="D440">
        <f t="shared" si="61"/>
        <v>-1.9897165446309373E-2</v>
      </c>
      <c r="E440">
        <f>MIN(VLOOKUP(C439+0.01,Gearing!$A$2:$F$7,2,TRUE)+1,5)</f>
        <v>5</v>
      </c>
      <c r="F440">
        <f>Misc!$B$4*Misc!$B$5/Misc!$B$2*VLOOKUP(E440,Gearing!$B$2:$F$7,5,FALSE)</f>
        <v>3601.903197661552</v>
      </c>
      <c r="G440">
        <f t="shared" si="54"/>
        <v>7.0851520078502173</v>
      </c>
      <c r="H440">
        <f t="shared" si="55"/>
        <v>280.99999999999955</v>
      </c>
      <c r="I440">
        <f t="shared" si="57"/>
        <v>0.19223050000000003</v>
      </c>
      <c r="J440">
        <f t="shared" si="58"/>
        <v>2428.2779403844388</v>
      </c>
      <c r="K440">
        <f t="shared" si="59"/>
        <v>-52895577.546842463</v>
      </c>
      <c r="L440">
        <f t="shared" si="62"/>
        <v>11402.466461138618</v>
      </c>
      <c r="M440">
        <f>2*$P$1*VLOOKUP(E439,Gearing!$B$3:$D$7,3)+B438</f>
        <v>11402.446872921701</v>
      </c>
      <c r="N440">
        <f>2*B439-B438+Misc!$B$6*$P$1^2</f>
        <v>11402.58894184886</v>
      </c>
    </row>
    <row r="441" spans="1:14" x14ac:dyDescent="0.25">
      <c r="A441">
        <f t="shared" si="56"/>
        <v>109.5</v>
      </c>
      <c r="B441">
        <f>MIN((-J440+SQRT(J440^2-4*I440*K440))/2/I440,2*$P$1*VLOOKUP(E440,Gearing!$B$3:$D$7,3,TRUE)+B439)</f>
        <v>11433.85081113528</v>
      </c>
      <c r="C441">
        <f t="shared" si="60"/>
        <v>125.61823999999979</v>
      </c>
      <c r="D441">
        <f t="shared" si="61"/>
        <v>1.9897165446309373E-2</v>
      </c>
      <c r="E441">
        <f>MIN(VLOOKUP(C440+0.01,Gearing!$A$2:$F$7,2,TRUE)+1,5)</f>
        <v>5</v>
      </c>
      <c r="F441">
        <f>Misc!$B$4*Misc!$B$5/Misc!$B$2*VLOOKUP(E441,Gearing!$B$2:$F$7,5,FALSE)</f>
        <v>3601.903197661552</v>
      </c>
      <c r="G441">
        <f t="shared" si="54"/>
        <v>7.1046655103789371</v>
      </c>
      <c r="H441">
        <f t="shared" si="55"/>
        <v>280.99999999999955</v>
      </c>
      <c r="I441">
        <f t="shared" si="57"/>
        <v>0.19223050000000003</v>
      </c>
      <c r="J441">
        <f t="shared" si="58"/>
        <v>2416.2038727896497</v>
      </c>
      <c r="K441">
        <f t="shared" si="59"/>
        <v>-52971631.550253712</v>
      </c>
      <c r="L441">
        <f t="shared" si="62"/>
        <v>11433.872877694053</v>
      </c>
      <c r="M441">
        <f>2*$P$1*VLOOKUP(E440,Gearing!$B$3:$D$7,3)+B439</f>
        <v>11433.85081113528</v>
      </c>
      <c r="N441">
        <f>2*B440-B439+Misc!$B$6*$P$1^2</f>
        <v>11433.995367208121</v>
      </c>
    </row>
    <row r="442" spans="1:14" x14ac:dyDescent="0.25">
      <c r="A442">
        <f t="shared" si="56"/>
        <v>109.75</v>
      </c>
      <c r="B442">
        <f>MIN((-J441+SQRT(J441^2-4*I441*K441))/2/I441,2*$P$1*VLOOKUP(E441,Gearing!$B$3:$D$7,3,TRUE)+B440)</f>
        <v>11465.2559929217</v>
      </c>
      <c r="C442">
        <f t="shared" si="60"/>
        <v>125.61823999999979</v>
      </c>
      <c r="D442">
        <f t="shared" si="61"/>
        <v>-1.9897165446309373E-2</v>
      </c>
      <c r="E442">
        <f>MIN(VLOOKUP(C441+0.01,Gearing!$A$2:$F$7,2,TRUE)+1,5)</f>
        <v>5</v>
      </c>
      <c r="F442">
        <f>Misc!$B$4*Misc!$B$5/Misc!$B$2*VLOOKUP(E442,Gearing!$B$2:$F$7,5,FALSE)</f>
        <v>3601.903197661552</v>
      </c>
      <c r="G442">
        <f t="shared" si="54"/>
        <v>7.1241797856279954</v>
      </c>
      <c r="H442">
        <f t="shared" si="55"/>
        <v>280.99999999999955</v>
      </c>
      <c r="I442">
        <f t="shared" si="57"/>
        <v>0.19223050000000003</v>
      </c>
      <c r="J442">
        <f t="shared" si="58"/>
        <v>2404.1302833001182</v>
      </c>
      <c r="K442">
        <f t="shared" si="59"/>
        <v>-53047337.200847663</v>
      </c>
      <c r="L442">
        <f t="shared" si="62"/>
        <v>11465.275581138618</v>
      </c>
      <c r="M442">
        <f>2*$P$1*VLOOKUP(E441,Gearing!$B$3:$D$7,3)+B440</f>
        <v>11465.2559929217</v>
      </c>
      <c r="N442">
        <f>2*B441-B440+Misc!$B$6*$P$1^2</f>
        <v>11465.39806184886</v>
      </c>
    </row>
    <row r="443" spans="1:14" x14ac:dyDescent="0.25">
      <c r="A443">
        <f t="shared" si="56"/>
        <v>110</v>
      </c>
      <c r="B443">
        <f>MIN((-J442+SQRT(J442^2-4*I442*K442))/2/I442,2*$P$1*VLOOKUP(E442,Gearing!$B$3:$D$7,3,TRUE)+B441)</f>
        <v>11496.65993113528</v>
      </c>
      <c r="C443">
        <f t="shared" si="60"/>
        <v>125.61823999999979</v>
      </c>
      <c r="D443">
        <f t="shared" si="61"/>
        <v>1.9897165446309373E-2</v>
      </c>
      <c r="E443">
        <f>MIN(VLOOKUP(C442+0.01,Gearing!$A$2:$F$7,2,TRUE)+1,5)</f>
        <v>5</v>
      </c>
      <c r="F443">
        <f>Misc!$B$4*Misc!$B$5/Misc!$B$2*VLOOKUP(E443,Gearing!$B$2:$F$7,5,FALSE)</f>
        <v>3601.903197661552</v>
      </c>
      <c r="G443">
        <f t="shared" si="54"/>
        <v>7.1436932881567143</v>
      </c>
      <c r="H443">
        <f t="shared" si="55"/>
        <v>280.99999999999955</v>
      </c>
      <c r="I443">
        <f t="shared" si="57"/>
        <v>0.19223050000000003</v>
      </c>
      <c r="J443">
        <f t="shared" si="58"/>
        <v>2392.0562157053291</v>
      </c>
      <c r="K443">
        <f t="shared" si="59"/>
        <v>-53122632.842698455</v>
      </c>
      <c r="L443">
        <f t="shared" si="62"/>
        <v>11496.681997694055</v>
      </c>
      <c r="M443">
        <f>2*$P$1*VLOOKUP(E442,Gearing!$B$3:$D$7,3)+B441</f>
        <v>11496.65993113528</v>
      </c>
      <c r="N443">
        <f>2*B442-B441+Misc!$B$6*$P$1^2</f>
        <v>11496.804487208121</v>
      </c>
    </row>
    <row r="444" spans="1:14" x14ac:dyDescent="0.25">
      <c r="A444">
        <f t="shared" si="56"/>
        <v>110.25</v>
      </c>
      <c r="B444">
        <f>MIN((-J443+SQRT(J443^2-4*I443*K443))/2/I443,2*$P$1*VLOOKUP(E443,Gearing!$B$3:$D$7,3,TRUE)+B442)</f>
        <v>11528.0651129217</v>
      </c>
      <c r="C444">
        <f t="shared" si="60"/>
        <v>125.61823999999979</v>
      </c>
      <c r="D444">
        <f t="shared" si="61"/>
        <v>-1.9897165446309373E-2</v>
      </c>
      <c r="E444">
        <f>MIN(VLOOKUP(C443+0.01,Gearing!$A$2:$F$7,2,TRUE)+1,5)</f>
        <v>5</v>
      </c>
      <c r="F444">
        <f>Misc!$B$4*Misc!$B$5/Misc!$B$2*VLOOKUP(E444,Gearing!$B$2:$F$7,5,FALSE)</f>
        <v>3601.903197661552</v>
      </c>
      <c r="G444">
        <f t="shared" si="54"/>
        <v>7.1632075634057726</v>
      </c>
      <c r="H444">
        <f t="shared" si="55"/>
        <v>280.99999999999955</v>
      </c>
      <c r="I444">
        <f t="shared" si="57"/>
        <v>0.19223050000000003</v>
      </c>
      <c r="J444">
        <f t="shared" si="58"/>
        <v>2379.9826262157985</v>
      </c>
      <c r="K444">
        <f t="shared" si="59"/>
        <v>-53197580.161761336</v>
      </c>
      <c r="L444">
        <f t="shared" si="62"/>
        <v>11528.084701138619</v>
      </c>
      <c r="M444">
        <f>2*$P$1*VLOOKUP(E443,Gearing!$B$3:$D$7,3)+B442</f>
        <v>11528.0651129217</v>
      </c>
      <c r="N444">
        <f>2*B443-B442+Misc!$B$6*$P$1^2</f>
        <v>11528.20718184886</v>
      </c>
    </row>
    <row r="445" spans="1:14" x14ac:dyDescent="0.25">
      <c r="A445">
        <f t="shared" si="56"/>
        <v>110.5</v>
      </c>
      <c r="B445">
        <f>MIN((-J444+SQRT(J444^2-4*I444*K444))/2/I444,2*$P$1*VLOOKUP(E444,Gearing!$B$3:$D$7,3,TRUE)+B443)</f>
        <v>11559.46905113528</v>
      </c>
      <c r="C445">
        <f t="shared" si="60"/>
        <v>125.61823999999979</v>
      </c>
      <c r="D445">
        <f t="shared" si="61"/>
        <v>1.9897165446309373E-2</v>
      </c>
      <c r="E445">
        <f>MIN(VLOOKUP(C444+0.01,Gearing!$A$2:$F$7,2,TRUE)+1,5)</f>
        <v>5</v>
      </c>
      <c r="F445">
        <f>Misc!$B$4*Misc!$B$5/Misc!$B$2*VLOOKUP(E445,Gearing!$B$2:$F$7,5,FALSE)</f>
        <v>3601.903197661552</v>
      </c>
      <c r="G445">
        <f t="shared" si="54"/>
        <v>7.1827210659344924</v>
      </c>
      <c r="H445">
        <f t="shared" si="55"/>
        <v>280.99999999999955</v>
      </c>
      <c r="I445">
        <f t="shared" si="57"/>
        <v>0.19223050000000003</v>
      </c>
      <c r="J445">
        <f t="shared" si="58"/>
        <v>2367.9085586210094</v>
      </c>
      <c r="K445">
        <f t="shared" si="59"/>
        <v>-53272117.442051664</v>
      </c>
      <c r="L445">
        <f t="shared" si="62"/>
        <v>11559.491117694057</v>
      </c>
      <c r="M445">
        <f>2*$P$1*VLOOKUP(E444,Gearing!$B$3:$D$7,3)+B443</f>
        <v>11559.46905113528</v>
      </c>
      <c r="N445">
        <f>2*B444-B443+Misc!$B$6*$P$1^2</f>
        <v>11559.613607208121</v>
      </c>
    </row>
    <row r="446" spans="1:14" x14ac:dyDescent="0.25">
      <c r="A446">
        <f t="shared" si="56"/>
        <v>110.75</v>
      </c>
      <c r="B446">
        <f>MIN((-J445+SQRT(J445^2-4*I445*K445))/2/I445,2*$P$1*VLOOKUP(E445,Gearing!$B$3:$D$7,3,TRUE)+B444)</f>
        <v>11590.8742329217</v>
      </c>
      <c r="C446">
        <f t="shared" si="60"/>
        <v>125.61823999999979</v>
      </c>
      <c r="D446">
        <f t="shared" si="61"/>
        <v>-1.9897165446309373E-2</v>
      </c>
      <c r="E446">
        <f>MIN(VLOOKUP(C445+0.01,Gearing!$A$2:$F$7,2,TRUE)+1,5)</f>
        <v>5</v>
      </c>
      <c r="F446">
        <f>Misc!$B$4*Misc!$B$5/Misc!$B$2*VLOOKUP(E446,Gearing!$B$2:$F$7,5,FALSE)</f>
        <v>3601.903197661552</v>
      </c>
      <c r="G446">
        <f t="shared" si="54"/>
        <v>7.2022353411835507</v>
      </c>
      <c r="H446">
        <f t="shared" si="55"/>
        <v>280.99999999999955</v>
      </c>
      <c r="I446">
        <f t="shared" si="57"/>
        <v>0.19223050000000003</v>
      </c>
      <c r="J446">
        <f t="shared" si="58"/>
        <v>2355.8349691314788</v>
      </c>
      <c r="K446">
        <f t="shared" si="59"/>
        <v>-53346306.429583475</v>
      </c>
      <c r="L446">
        <f t="shared" si="62"/>
        <v>11590.893821138618</v>
      </c>
      <c r="M446">
        <f>2*$P$1*VLOOKUP(E445,Gearing!$B$3:$D$7,3)+B444</f>
        <v>11590.8742329217</v>
      </c>
      <c r="N446">
        <f>2*B445-B444+Misc!$B$6*$P$1^2</f>
        <v>11591.01630184886</v>
      </c>
    </row>
    <row r="447" spans="1:14" x14ac:dyDescent="0.25">
      <c r="A447">
        <f t="shared" si="56"/>
        <v>111</v>
      </c>
      <c r="B447">
        <f>MIN((-J446+SQRT(J446^2-4*I446*K446))/2/I446,2*$P$1*VLOOKUP(E446,Gearing!$B$3:$D$7,3,TRUE)+B445)</f>
        <v>11622.27817113528</v>
      </c>
      <c r="C447">
        <f t="shared" si="60"/>
        <v>125.61823999999979</v>
      </c>
      <c r="D447">
        <f t="shared" si="61"/>
        <v>1.9897165446309373E-2</v>
      </c>
      <c r="E447">
        <f>MIN(VLOOKUP(C446+0.01,Gearing!$A$2:$F$7,2,TRUE)+1,5)</f>
        <v>5</v>
      </c>
      <c r="F447">
        <f>Misc!$B$4*Misc!$B$5/Misc!$B$2*VLOOKUP(E447,Gearing!$B$2:$F$7,5,FALSE)</f>
        <v>3601.903197661552</v>
      </c>
      <c r="G447">
        <f t="shared" si="54"/>
        <v>7.2217488437122705</v>
      </c>
      <c r="H447">
        <f t="shared" si="55"/>
        <v>280.99999999999955</v>
      </c>
      <c r="I447">
        <f t="shared" si="57"/>
        <v>0.19223050000000003</v>
      </c>
      <c r="J447">
        <f t="shared" si="58"/>
        <v>2343.7609015366897</v>
      </c>
      <c r="K447">
        <f t="shared" si="59"/>
        <v>-53420085.348313354</v>
      </c>
      <c r="L447">
        <f t="shared" si="62"/>
        <v>11622.300237694057</v>
      </c>
      <c r="M447">
        <f>2*$P$1*VLOOKUP(E446,Gearing!$B$3:$D$7,3)+B445</f>
        <v>11622.27817113528</v>
      </c>
      <c r="N447">
        <f>2*B446-B445+Misc!$B$6*$P$1^2</f>
        <v>11622.422727208121</v>
      </c>
    </row>
    <row r="448" spans="1:14" x14ac:dyDescent="0.25">
      <c r="A448">
        <f t="shared" si="56"/>
        <v>111.25</v>
      </c>
      <c r="B448">
        <f>MIN((-J447+SQRT(J447^2-4*I447*K447))/2/I447,2*$P$1*VLOOKUP(E447,Gearing!$B$3:$D$7,3,TRUE)+B446)</f>
        <v>11653.6833529217</v>
      </c>
      <c r="C448">
        <f t="shared" si="60"/>
        <v>125.61823999999979</v>
      </c>
      <c r="D448">
        <f t="shared" si="61"/>
        <v>-1.9897165446309373E-2</v>
      </c>
      <c r="E448">
        <f>MIN(VLOOKUP(C447+0.01,Gearing!$A$2:$F$7,2,TRUE)+1,5)</f>
        <v>5</v>
      </c>
      <c r="F448">
        <f>Misc!$B$4*Misc!$B$5/Misc!$B$2*VLOOKUP(E448,Gearing!$B$2:$F$7,5,FALSE)</f>
        <v>3601.903197661552</v>
      </c>
      <c r="G448">
        <f t="shared" si="54"/>
        <v>7.2412631189613279</v>
      </c>
      <c r="H448">
        <f t="shared" si="55"/>
        <v>280.99999999999955</v>
      </c>
      <c r="I448">
        <f t="shared" si="57"/>
        <v>0.19223050000000003</v>
      </c>
      <c r="J448">
        <f t="shared" si="58"/>
        <v>2331.6873120471582</v>
      </c>
      <c r="K448">
        <f t="shared" si="59"/>
        <v>-53493516.004314072</v>
      </c>
      <c r="L448">
        <f t="shared" si="62"/>
        <v>11653.702941138617</v>
      </c>
      <c r="M448">
        <f>2*$P$1*VLOOKUP(E447,Gearing!$B$3:$D$7,3)+B446</f>
        <v>11653.6833529217</v>
      </c>
      <c r="N448">
        <f>2*B447-B446+Misc!$B$6*$P$1^2</f>
        <v>11653.82542184886</v>
      </c>
    </row>
    <row r="449" spans="1:14" x14ac:dyDescent="0.25">
      <c r="A449">
        <f t="shared" si="56"/>
        <v>111.5</v>
      </c>
      <c r="B449">
        <f>MIN((-J448+SQRT(J448^2-4*I448*K448))/2/I448,2*$P$1*VLOOKUP(E448,Gearing!$B$3:$D$7,3,TRUE)+B447)</f>
        <v>11685.08729113528</v>
      </c>
      <c r="C449">
        <f t="shared" si="60"/>
        <v>125.61823999999979</v>
      </c>
      <c r="D449">
        <f t="shared" si="61"/>
        <v>1.9897165446309373E-2</v>
      </c>
      <c r="E449">
        <f>MIN(VLOOKUP(C448+0.01,Gearing!$A$2:$F$7,2,TRUE)+1,5)</f>
        <v>5</v>
      </c>
      <c r="F449">
        <f>Misc!$B$4*Misc!$B$5/Misc!$B$2*VLOOKUP(E449,Gearing!$B$2:$F$7,5,FALSE)</f>
        <v>3601.903197661552</v>
      </c>
      <c r="G449">
        <f t="shared" si="54"/>
        <v>7.2607766214900478</v>
      </c>
      <c r="H449">
        <f t="shared" si="55"/>
        <v>280.99999999999955</v>
      </c>
      <c r="I449">
        <f t="shared" si="57"/>
        <v>0.19223050000000003</v>
      </c>
      <c r="J449">
        <f t="shared" si="58"/>
        <v>2319.6132444523701</v>
      </c>
      <c r="K449">
        <f t="shared" si="59"/>
        <v>-53566536.561483525</v>
      </c>
      <c r="L449">
        <f t="shared" si="62"/>
        <v>11685.109357694055</v>
      </c>
      <c r="M449">
        <f>2*$P$1*VLOOKUP(E448,Gearing!$B$3:$D$7,3)+B447</f>
        <v>11685.08729113528</v>
      </c>
      <c r="N449">
        <f>2*B448-B447+Misc!$B$6*$P$1^2</f>
        <v>11685.231847208121</v>
      </c>
    </row>
    <row r="450" spans="1:14" x14ac:dyDescent="0.25">
      <c r="A450">
        <f t="shared" si="56"/>
        <v>111.75</v>
      </c>
      <c r="B450">
        <f>MIN((-J449+SQRT(J449^2-4*I449*K449))/2/I449,2*$P$1*VLOOKUP(E449,Gearing!$B$3:$D$7,3,TRUE)+B448)</f>
        <v>11716.4924729217</v>
      </c>
      <c r="C450">
        <f t="shared" si="60"/>
        <v>125.61823999999979</v>
      </c>
      <c r="D450">
        <f t="shared" si="61"/>
        <v>-1.9897165446309373E-2</v>
      </c>
      <c r="E450">
        <f>MIN(VLOOKUP(C449+0.01,Gearing!$A$2:$F$7,2,TRUE)+1,5)</f>
        <v>5</v>
      </c>
      <c r="F450">
        <f>Misc!$B$4*Misc!$B$5/Misc!$B$2*VLOOKUP(E450,Gearing!$B$2:$F$7,5,FALSE)</f>
        <v>3601.903197661552</v>
      </c>
      <c r="G450">
        <f t="shared" si="54"/>
        <v>7.280290896739106</v>
      </c>
      <c r="H450">
        <f t="shared" si="55"/>
        <v>280.99999999999955</v>
      </c>
      <c r="I450">
        <f t="shared" si="57"/>
        <v>0.19223050000000003</v>
      </c>
      <c r="J450">
        <f t="shared" si="58"/>
        <v>2307.5396549628385</v>
      </c>
      <c r="K450">
        <f t="shared" si="59"/>
        <v>-53639208.885953158</v>
      </c>
      <c r="L450">
        <f t="shared" si="62"/>
        <v>11716.512061138616</v>
      </c>
      <c r="M450">
        <f>2*$P$1*VLOOKUP(E449,Gearing!$B$3:$D$7,3)+B448</f>
        <v>11716.4924729217</v>
      </c>
      <c r="N450">
        <f>2*B449-B448+Misc!$B$6*$P$1^2</f>
        <v>11716.63454184886</v>
      </c>
    </row>
    <row r="451" spans="1:14" x14ac:dyDescent="0.25">
      <c r="A451">
        <f t="shared" si="56"/>
        <v>112</v>
      </c>
      <c r="B451">
        <f>MIN((-J450+SQRT(J450^2-4*I450*K450))/2/I450,2*$P$1*VLOOKUP(E450,Gearing!$B$3:$D$7,3,TRUE)+B449)</f>
        <v>11747.89641113528</v>
      </c>
      <c r="C451">
        <f t="shared" si="60"/>
        <v>125.61823999999979</v>
      </c>
      <c r="D451">
        <f t="shared" si="61"/>
        <v>1.9897165446309373E-2</v>
      </c>
      <c r="E451">
        <f>MIN(VLOOKUP(C450+0.01,Gearing!$A$2:$F$7,2,TRUE)+1,5)</f>
        <v>5</v>
      </c>
      <c r="F451">
        <f>Misc!$B$4*Misc!$B$5/Misc!$B$2*VLOOKUP(E451,Gearing!$B$2:$F$7,5,FALSE)</f>
        <v>3601.903197661552</v>
      </c>
      <c r="G451">
        <f t="shared" ref="G451:G514" si="63">CONVERT(B451,$B$1,$G$1)</f>
        <v>7.2998043992678259</v>
      </c>
      <c r="H451">
        <f t="shared" ref="H451:H514" si="64">CONVERT(C451,$C$1,$H$1)</f>
        <v>280.99999999999955</v>
      </c>
      <c r="I451">
        <f t="shared" si="57"/>
        <v>0.19223050000000003</v>
      </c>
      <c r="J451">
        <f t="shared" si="58"/>
        <v>2295.4655873680495</v>
      </c>
      <c r="K451">
        <f t="shared" si="59"/>
        <v>-53711471.081562154</v>
      </c>
      <c r="L451">
        <f t="shared" si="62"/>
        <v>11747.918477694055</v>
      </c>
      <c r="M451">
        <f>2*$P$1*VLOOKUP(E450,Gearing!$B$3:$D$7,3)+B449</f>
        <v>11747.89641113528</v>
      </c>
      <c r="N451">
        <f>2*B450-B449+Misc!$B$6*$P$1^2</f>
        <v>11748.04096720812</v>
      </c>
    </row>
    <row r="452" spans="1:14" x14ac:dyDescent="0.25">
      <c r="A452">
        <f t="shared" ref="A452:A515" si="65">A451+$P$1</f>
        <v>112.25</v>
      </c>
      <c r="B452">
        <f>MIN((-J451+SQRT(J451^2-4*I451*K451))/2/I451,2*$P$1*VLOOKUP(E451,Gearing!$B$3:$D$7,3,TRUE)+B450)</f>
        <v>11779.3015929217</v>
      </c>
      <c r="C452">
        <f t="shared" si="60"/>
        <v>125.61823999999979</v>
      </c>
      <c r="D452">
        <f t="shared" si="61"/>
        <v>-1.9897165446309373E-2</v>
      </c>
      <c r="E452">
        <f>MIN(VLOOKUP(C451+0.01,Gearing!$A$2:$F$7,2,TRUE)+1,5)</f>
        <v>5</v>
      </c>
      <c r="F452">
        <f>Misc!$B$4*Misc!$B$5/Misc!$B$2*VLOOKUP(E452,Gearing!$B$2:$F$7,5,FALSE)</f>
        <v>3601.903197661552</v>
      </c>
      <c r="G452">
        <f t="shared" si="63"/>
        <v>7.3193186745168841</v>
      </c>
      <c r="H452">
        <f t="shared" si="64"/>
        <v>280.99999999999955</v>
      </c>
      <c r="I452">
        <f t="shared" ref="I452:I483" si="66">$P$3</f>
        <v>0.19223050000000003</v>
      </c>
      <c r="J452">
        <f t="shared" ref="J452:J515" si="67">(4*$P$2-2*$P$3*B451)</f>
        <v>2283.3919978785189</v>
      </c>
      <c r="K452">
        <f t="shared" ref="K452:K515" si="68">4*$P$2*(B451-2*B452)+$P$3*B451*B451-4*F452*$P$1*$P$1</f>
        <v>-53783385.074500717</v>
      </c>
      <c r="L452">
        <f t="shared" si="62"/>
        <v>11779.321181138617</v>
      </c>
      <c r="M452">
        <f>2*$P$1*VLOOKUP(E451,Gearing!$B$3:$D$7,3)+B450</f>
        <v>11779.3015929217</v>
      </c>
      <c r="N452">
        <f>2*B451-B450+Misc!$B$6*$P$1^2</f>
        <v>11779.44366184886</v>
      </c>
    </row>
    <row r="453" spans="1:14" x14ac:dyDescent="0.25">
      <c r="A453">
        <f t="shared" si="65"/>
        <v>112.5</v>
      </c>
      <c r="B453">
        <f>MIN((-J452+SQRT(J452^2-4*I452*K452))/2/I452,2*$P$1*VLOOKUP(E452,Gearing!$B$3:$D$7,3,TRUE)+B451)</f>
        <v>11810.70553113528</v>
      </c>
      <c r="C453">
        <f t="shared" ref="C453:C483" si="69">(B454-B452)/2/$P$1</f>
        <v>125.61823999999979</v>
      </c>
      <c r="D453">
        <f t="shared" ref="D453:D483" si="70">(B454-2*B453+B452)/$P$1^2</f>
        <v>1.9897165446309373E-2</v>
      </c>
      <c r="E453">
        <f>MIN(VLOOKUP(C452+0.01,Gearing!$A$2:$F$7,2,TRUE)+1,5)</f>
        <v>5</v>
      </c>
      <c r="F453">
        <f>Misc!$B$4*Misc!$B$5/Misc!$B$2*VLOOKUP(E453,Gearing!$B$2:$F$7,5,FALSE)</f>
        <v>3601.903197661552</v>
      </c>
      <c r="G453">
        <f t="shared" si="63"/>
        <v>7.3388321770456031</v>
      </c>
      <c r="H453">
        <f t="shared" si="64"/>
        <v>280.99999999999955</v>
      </c>
      <c r="I453">
        <f t="shared" si="66"/>
        <v>0.19223050000000003</v>
      </c>
      <c r="J453">
        <f t="shared" si="67"/>
        <v>2271.3179302837298</v>
      </c>
      <c r="K453">
        <f t="shared" si="68"/>
        <v>-53854888.908549257</v>
      </c>
      <c r="L453">
        <f t="shared" si="62"/>
        <v>11810.727597694056</v>
      </c>
      <c r="M453">
        <f>2*$P$1*VLOOKUP(E452,Gearing!$B$3:$D$7,3)+B451</f>
        <v>11810.70553113528</v>
      </c>
      <c r="N453">
        <f>2*B452-B451+Misc!$B$6*$P$1^2</f>
        <v>11810.85008720812</v>
      </c>
    </row>
    <row r="454" spans="1:14" x14ac:dyDescent="0.25">
      <c r="A454">
        <f t="shared" si="65"/>
        <v>112.75</v>
      </c>
      <c r="B454">
        <f>MIN((-J453+SQRT(J453^2-4*I453*K453))/2/I453,2*$P$1*VLOOKUP(E453,Gearing!$B$3:$D$7,3,TRUE)+B452)</f>
        <v>11842.1107129217</v>
      </c>
      <c r="C454">
        <f t="shared" si="69"/>
        <v>125.61823999999979</v>
      </c>
      <c r="D454">
        <f t="shared" si="70"/>
        <v>-1.9897165446309373E-2</v>
      </c>
      <c r="E454">
        <f>MIN(VLOOKUP(C453+0.01,Gearing!$A$2:$F$7,2,TRUE)+1,5)</f>
        <v>5</v>
      </c>
      <c r="F454">
        <f>Misc!$B$4*Misc!$B$5/Misc!$B$2*VLOOKUP(E454,Gearing!$B$2:$F$7,5,FALSE)</f>
        <v>3601.903197661552</v>
      </c>
      <c r="G454">
        <f t="shared" si="63"/>
        <v>7.3583464522946613</v>
      </c>
      <c r="H454">
        <f t="shared" si="64"/>
        <v>280.99999999999955</v>
      </c>
      <c r="I454">
        <f t="shared" si="66"/>
        <v>0.19223050000000003</v>
      </c>
      <c r="J454">
        <f t="shared" si="67"/>
        <v>2259.2443407941983</v>
      </c>
      <c r="K454">
        <f t="shared" si="68"/>
        <v>-53926044.569956742</v>
      </c>
      <c r="L454">
        <f t="shared" ref="L454:L517" si="71">(-J453+SQRT(J453^2-4*I453*K453))/2/I453</f>
        <v>11842.130301138615</v>
      </c>
      <c r="M454">
        <f>2*$P$1*VLOOKUP(E453,Gearing!$B$3:$D$7,3)+B452</f>
        <v>11842.1107129217</v>
      </c>
      <c r="N454">
        <f>2*B453-B452+Misc!$B$6*$P$1^2</f>
        <v>11842.25278184886</v>
      </c>
    </row>
    <row r="455" spans="1:14" x14ac:dyDescent="0.25">
      <c r="A455">
        <f t="shared" si="65"/>
        <v>113</v>
      </c>
      <c r="B455">
        <f>MIN((-J454+SQRT(J454^2-4*I454*K454))/2/I454,2*$P$1*VLOOKUP(E454,Gearing!$B$3:$D$7,3,TRUE)+B453)</f>
        <v>11873.51465113528</v>
      </c>
      <c r="C455">
        <f t="shared" si="69"/>
        <v>125.61823999999979</v>
      </c>
      <c r="D455">
        <f t="shared" si="70"/>
        <v>1.9897165446309373E-2</v>
      </c>
      <c r="E455">
        <f>MIN(VLOOKUP(C454+0.01,Gearing!$A$2:$F$7,2,TRUE)+1,5)</f>
        <v>5</v>
      </c>
      <c r="F455">
        <f>Misc!$B$4*Misc!$B$5/Misc!$B$2*VLOOKUP(E455,Gearing!$B$2:$F$7,5,FALSE)</f>
        <v>3601.903197661552</v>
      </c>
      <c r="G455">
        <f t="shared" si="63"/>
        <v>7.3778599548233812</v>
      </c>
      <c r="H455">
        <f t="shared" si="64"/>
        <v>280.99999999999955</v>
      </c>
      <c r="I455">
        <f t="shared" si="66"/>
        <v>0.19223050000000003</v>
      </c>
      <c r="J455">
        <f t="shared" si="67"/>
        <v>2247.1702731994101</v>
      </c>
      <c r="K455">
        <f t="shared" si="68"/>
        <v>-53996790.042444833</v>
      </c>
      <c r="L455">
        <f t="shared" si="71"/>
        <v>11873.536717694054</v>
      </c>
      <c r="M455">
        <f>2*$P$1*VLOOKUP(E454,Gearing!$B$3:$D$7,3)+B453</f>
        <v>11873.51465113528</v>
      </c>
      <c r="N455">
        <f>2*B454-B453+Misc!$B$6*$P$1^2</f>
        <v>11873.65920720812</v>
      </c>
    </row>
    <row r="456" spans="1:14" x14ac:dyDescent="0.25">
      <c r="A456">
        <f t="shared" si="65"/>
        <v>113.25</v>
      </c>
      <c r="B456">
        <f>MIN((-J455+SQRT(J455^2-4*I455*K455))/2/I455,2*$P$1*VLOOKUP(E455,Gearing!$B$3:$D$7,3,TRUE)+B454)</f>
        <v>11904.9198329217</v>
      </c>
      <c r="C456">
        <f t="shared" si="69"/>
        <v>125.61823999999979</v>
      </c>
      <c r="D456">
        <f t="shared" si="70"/>
        <v>-1.9897165446309373E-2</v>
      </c>
      <c r="E456">
        <f>MIN(VLOOKUP(C455+0.01,Gearing!$A$2:$F$7,2,TRUE)+1,5)</f>
        <v>5</v>
      </c>
      <c r="F456">
        <f>Misc!$B$4*Misc!$B$5/Misc!$B$2*VLOOKUP(E456,Gearing!$B$2:$F$7,5,FALSE)</f>
        <v>3601.903197661552</v>
      </c>
      <c r="G456">
        <f t="shared" si="63"/>
        <v>7.3973742300724394</v>
      </c>
      <c r="H456">
        <f t="shared" si="64"/>
        <v>280.99999999999955</v>
      </c>
      <c r="I456">
        <f t="shared" si="66"/>
        <v>0.19223050000000003</v>
      </c>
      <c r="J456">
        <f t="shared" si="67"/>
        <v>2235.0966837098786</v>
      </c>
      <c r="K456">
        <f t="shared" si="68"/>
        <v>-54067187.372321241</v>
      </c>
      <c r="L456">
        <f t="shared" si="71"/>
        <v>11904.939421138613</v>
      </c>
      <c r="M456">
        <f>2*$P$1*VLOOKUP(E455,Gearing!$B$3:$D$7,3)+B454</f>
        <v>11904.9198329217</v>
      </c>
      <c r="N456">
        <f>2*B455-B454+Misc!$B$6*$P$1^2</f>
        <v>11905.06190184886</v>
      </c>
    </row>
    <row r="457" spans="1:14" x14ac:dyDescent="0.25">
      <c r="A457">
        <f t="shared" si="65"/>
        <v>113.5</v>
      </c>
      <c r="B457">
        <f>MIN((-J456+SQRT(J456^2-4*I456*K456))/2/I456,2*$P$1*VLOOKUP(E456,Gearing!$B$3:$D$7,3,TRUE)+B455)</f>
        <v>11936.323771135279</v>
      </c>
      <c r="C457">
        <f t="shared" si="69"/>
        <v>125.61823999999979</v>
      </c>
      <c r="D457">
        <f t="shared" si="70"/>
        <v>1.9897165446309373E-2</v>
      </c>
      <c r="E457">
        <f>MIN(VLOOKUP(C456+0.01,Gearing!$A$2:$F$7,2,TRUE)+1,5)</f>
        <v>5</v>
      </c>
      <c r="F457">
        <f>Misc!$B$4*Misc!$B$5/Misc!$B$2*VLOOKUP(E457,Gearing!$B$2:$F$7,5,FALSE)</f>
        <v>3601.903197661552</v>
      </c>
      <c r="G457">
        <f t="shared" si="63"/>
        <v>7.4168877326011593</v>
      </c>
      <c r="H457">
        <f t="shared" si="64"/>
        <v>280.99999999999955</v>
      </c>
      <c r="I457">
        <f t="shared" si="66"/>
        <v>0.19223050000000003</v>
      </c>
      <c r="J457">
        <f t="shared" si="67"/>
        <v>2223.0226161150895</v>
      </c>
      <c r="K457">
        <f t="shared" si="68"/>
        <v>-54137174.483248889</v>
      </c>
      <c r="L457">
        <f t="shared" si="71"/>
        <v>11936.345837694056</v>
      </c>
      <c r="M457">
        <f>2*$P$1*VLOOKUP(E456,Gearing!$B$3:$D$7,3)+B455</f>
        <v>11936.323771135279</v>
      </c>
      <c r="N457">
        <f>2*B456-B455+Misc!$B$6*$P$1^2</f>
        <v>11936.46832720812</v>
      </c>
    </row>
    <row r="458" spans="1:14" x14ac:dyDescent="0.25">
      <c r="A458">
        <f t="shared" si="65"/>
        <v>113.75</v>
      </c>
      <c r="B458">
        <f>MIN((-J457+SQRT(J457^2-4*I457*K457))/2/I457,2*$P$1*VLOOKUP(E457,Gearing!$B$3:$D$7,3,TRUE)+B456)</f>
        <v>11967.7289529217</v>
      </c>
      <c r="C458">
        <f t="shared" si="69"/>
        <v>125.61823999999979</v>
      </c>
      <c r="D458">
        <f t="shared" si="70"/>
        <v>-1.9897165446309373E-2</v>
      </c>
      <c r="E458">
        <f>MIN(VLOOKUP(C457+0.01,Gearing!$A$2:$F$7,2,TRUE)+1,5)</f>
        <v>5</v>
      </c>
      <c r="F458">
        <f>Misc!$B$4*Misc!$B$5/Misc!$B$2*VLOOKUP(E458,Gearing!$B$2:$F$7,5,FALSE)</f>
        <v>3601.903197661552</v>
      </c>
      <c r="G458">
        <f t="shared" si="63"/>
        <v>7.4364020078502175</v>
      </c>
      <c r="H458">
        <f t="shared" si="64"/>
        <v>280.99999999999955</v>
      </c>
      <c r="I458">
        <f t="shared" si="66"/>
        <v>0.19223050000000003</v>
      </c>
      <c r="J458">
        <f t="shared" si="67"/>
        <v>2210.9490266255589</v>
      </c>
      <c r="K458">
        <f t="shared" si="68"/>
        <v>-54206813.481594212</v>
      </c>
      <c r="L458">
        <f t="shared" si="71"/>
        <v>11967.748541138619</v>
      </c>
      <c r="M458">
        <f>2*$P$1*VLOOKUP(E457,Gearing!$B$3:$D$7,3)+B456</f>
        <v>11967.7289529217</v>
      </c>
      <c r="N458">
        <f>2*B457-B456+Misc!$B$6*$P$1^2</f>
        <v>11967.87102184886</v>
      </c>
    </row>
    <row r="459" spans="1:14" x14ac:dyDescent="0.25">
      <c r="A459">
        <f t="shared" si="65"/>
        <v>114</v>
      </c>
      <c r="B459">
        <f>MIN((-J458+SQRT(J458^2-4*I458*K458))/2/I458,2*$P$1*VLOOKUP(E458,Gearing!$B$3:$D$7,3,TRUE)+B457)</f>
        <v>11999.132891135279</v>
      </c>
      <c r="C459">
        <f t="shared" si="69"/>
        <v>125.61823999999979</v>
      </c>
      <c r="D459">
        <f t="shared" si="70"/>
        <v>1.9897165446309373E-2</v>
      </c>
      <c r="E459">
        <f>MIN(VLOOKUP(C458+0.01,Gearing!$A$2:$F$7,2,TRUE)+1,5)</f>
        <v>5</v>
      </c>
      <c r="F459">
        <f>Misc!$B$4*Misc!$B$5/Misc!$B$2*VLOOKUP(E459,Gearing!$B$2:$F$7,5,FALSE)</f>
        <v>3601.903197661552</v>
      </c>
      <c r="G459">
        <f t="shared" si="63"/>
        <v>7.4559155103789365</v>
      </c>
      <c r="H459">
        <f t="shared" si="64"/>
        <v>280.99999999999955</v>
      </c>
      <c r="I459">
        <f t="shared" si="66"/>
        <v>0.19223050000000003</v>
      </c>
      <c r="J459">
        <f t="shared" si="67"/>
        <v>2198.8749590307698</v>
      </c>
      <c r="K459">
        <f t="shared" si="68"/>
        <v>-54276042.23096142</v>
      </c>
      <c r="L459">
        <f t="shared" si="71"/>
        <v>11999.154957694056</v>
      </c>
      <c r="M459">
        <f>2*$P$1*VLOOKUP(E458,Gearing!$B$3:$D$7,3)+B457</f>
        <v>11999.132891135279</v>
      </c>
      <c r="N459">
        <f>2*B458-B457+Misc!$B$6*$P$1^2</f>
        <v>11999.27744720812</v>
      </c>
    </row>
    <row r="460" spans="1:14" x14ac:dyDescent="0.25">
      <c r="A460">
        <f t="shared" si="65"/>
        <v>114.25</v>
      </c>
      <c r="B460">
        <f>MIN((-J459+SQRT(J459^2-4*I459*K459))/2/I459,2*$P$1*VLOOKUP(E459,Gearing!$B$3:$D$7,3,TRUE)+B458)</f>
        <v>12030.538072921699</v>
      </c>
      <c r="C460">
        <f t="shared" si="69"/>
        <v>125.61823999999979</v>
      </c>
      <c r="D460">
        <f t="shared" si="70"/>
        <v>-1.9897165446309373E-2</v>
      </c>
      <c r="E460">
        <f>MIN(VLOOKUP(C459+0.01,Gearing!$A$2:$F$7,2,TRUE)+1,5)</f>
        <v>5</v>
      </c>
      <c r="F460">
        <f>Misc!$B$4*Misc!$B$5/Misc!$B$2*VLOOKUP(E460,Gearing!$B$2:$F$7,5,FALSE)</f>
        <v>3601.903197661552</v>
      </c>
      <c r="G460">
        <f t="shared" si="63"/>
        <v>7.4754297856279948</v>
      </c>
      <c r="H460">
        <f t="shared" si="64"/>
        <v>280.99999999999955</v>
      </c>
      <c r="I460">
        <f t="shared" si="66"/>
        <v>0.19223050000000003</v>
      </c>
      <c r="J460">
        <f t="shared" si="67"/>
        <v>2186.8013695412392</v>
      </c>
      <c r="K460">
        <f t="shared" si="68"/>
        <v>-54344922.897775657</v>
      </c>
      <c r="L460">
        <f t="shared" si="71"/>
        <v>12030.557661138617</v>
      </c>
      <c r="M460">
        <f>2*$P$1*VLOOKUP(E459,Gearing!$B$3:$D$7,3)+B458</f>
        <v>12030.538072921699</v>
      </c>
      <c r="N460">
        <f>2*B459-B458+Misc!$B$6*$P$1^2</f>
        <v>12030.680141848859</v>
      </c>
    </row>
    <row r="461" spans="1:14" x14ac:dyDescent="0.25">
      <c r="A461">
        <f t="shared" si="65"/>
        <v>114.5</v>
      </c>
      <c r="B461">
        <f>MIN((-J460+SQRT(J460^2-4*I460*K460))/2/I460,2*$P$1*VLOOKUP(E460,Gearing!$B$3:$D$7,3,TRUE)+B459)</f>
        <v>12061.942011135279</v>
      </c>
      <c r="C461">
        <f t="shared" si="69"/>
        <v>125.61823999999979</v>
      </c>
      <c r="D461">
        <f t="shared" si="70"/>
        <v>1.9897165446309373E-2</v>
      </c>
      <c r="E461">
        <f>MIN(VLOOKUP(C460+0.01,Gearing!$A$2:$F$7,2,TRUE)+1,5)</f>
        <v>5</v>
      </c>
      <c r="F461">
        <f>Misc!$B$4*Misc!$B$5/Misc!$B$2*VLOOKUP(E461,Gearing!$B$2:$F$7,5,FALSE)</f>
        <v>3601.903197661552</v>
      </c>
      <c r="G461">
        <f t="shared" si="63"/>
        <v>7.4949432881567146</v>
      </c>
      <c r="H461">
        <f t="shared" si="64"/>
        <v>280.99999999999955</v>
      </c>
      <c r="I461">
        <f t="shared" si="66"/>
        <v>0.19223050000000003</v>
      </c>
      <c r="J461">
        <f t="shared" si="67"/>
        <v>2174.7273019464501</v>
      </c>
      <c r="K461">
        <f t="shared" si="68"/>
        <v>-54413393.285582416</v>
      </c>
      <c r="L461">
        <f t="shared" si="71"/>
        <v>12061.964077694056</v>
      </c>
      <c r="M461">
        <f>2*$P$1*VLOOKUP(E460,Gearing!$B$3:$D$7,3)+B459</f>
        <v>12061.942011135279</v>
      </c>
      <c r="N461">
        <f>2*B460-B459+Misc!$B$6*$P$1^2</f>
        <v>12062.08656720812</v>
      </c>
    </row>
    <row r="462" spans="1:14" x14ac:dyDescent="0.25">
      <c r="A462">
        <f t="shared" si="65"/>
        <v>114.75</v>
      </c>
      <c r="B462">
        <f>MIN((-J461+SQRT(J461^2-4*I461*K461))/2/I461,2*$P$1*VLOOKUP(E461,Gearing!$B$3:$D$7,3,TRUE)+B460)</f>
        <v>12093.347192921699</v>
      </c>
      <c r="C462">
        <f t="shared" si="69"/>
        <v>125.61823999999979</v>
      </c>
      <c r="D462">
        <f t="shared" si="70"/>
        <v>-1.9897165446309373E-2</v>
      </c>
      <c r="E462">
        <f>MIN(VLOOKUP(C461+0.01,Gearing!$A$2:$F$7,2,TRUE)+1,5)</f>
        <v>5</v>
      </c>
      <c r="F462">
        <f>Misc!$B$4*Misc!$B$5/Misc!$B$2*VLOOKUP(E462,Gearing!$B$2:$F$7,5,FALSE)</f>
        <v>3601.903197661552</v>
      </c>
      <c r="G462">
        <f t="shared" si="63"/>
        <v>7.5144575634057729</v>
      </c>
      <c r="H462">
        <f t="shared" si="64"/>
        <v>280.99999999999955</v>
      </c>
      <c r="I462">
        <f t="shared" si="66"/>
        <v>0.19223050000000003</v>
      </c>
      <c r="J462">
        <f t="shared" si="67"/>
        <v>2162.6537124569186</v>
      </c>
      <c r="K462">
        <f t="shared" si="68"/>
        <v>-54481515.620865576</v>
      </c>
      <c r="L462">
        <f t="shared" si="71"/>
        <v>12093.366781138617</v>
      </c>
      <c r="M462">
        <f>2*$P$1*VLOOKUP(E461,Gearing!$B$3:$D$7,3)+B460</f>
        <v>12093.347192921699</v>
      </c>
      <c r="N462">
        <f>2*B461-B460+Misc!$B$6*$P$1^2</f>
        <v>12093.489261848859</v>
      </c>
    </row>
    <row r="463" spans="1:14" x14ac:dyDescent="0.25">
      <c r="A463">
        <f t="shared" si="65"/>
        <v>115</v>
      </c>
      <c r="B463">
        <f>MIN((-J462+SQRT(J462^2-4*I462*K462))/2/I462,2*$P$1*VLOOKUP(E462,Gearing!$B$3:$D$7,3,TRUE)+B461)</f>
        <v>12124.751131135279</v>
      </c>
      <c r="C463">
        <f t="shared" si="69"/>
        <v>125.61823999999979</v>
      </c>
      <c r="D463">
        <f t="shared" si="70"/>
        <v>1.9897165446309373E-2</v>
      </c>
      <c r="E463">
        <f>MIN(VLOOKUP(C462+0.01,Gearing!$A$2:$F$7,2,TRUE)+1,5)</f>
        <v>5</v>
      </c>
      <c r="F463">
        <f>Misc!$B$4*Misc!$B$5/Misc!$B$2*VLOOKUP(E463,Gearing!$B$2:$F$7,5,FALSE)</f>
        <v>3601.903197661552</v>
      </c>
      <c r="G463">
        <f t="shared" si="63"/>
        <v>7.5339710659344927</v>
      </c>
      <c r="H463">
        <f t="shared" si="64"/>
        <v>280.99999999999955</v>
      </c>
      <c r="I463">
        <f t="shared" si="66"/>
        <v>0.19223050000000003</v>
      </c>
      <c r="J463">
        <f t="shared" si="67"/>
        <v>2150.5796448621295</v>
      </c>
      <c r="K463">
        <f t="shared" si="68"/>
        <v>-54549227.64711187</v>
      </c>
      <c r="L463">
        <f t="shared" si="71"/>
        <v>12124.773197694056</v>
      </c>
      <c r="M463">
        <f>2*$P$1*VLOOKUP(E462,Gearing!$B$3:$D$7,3)+B461</f>
        <v>12124.751131135279</v>
      </c>
      <c r="N463">
        <f>2*B462-B461+Misc!$B$6*$P$1^2</f>
        <v>12124.89568720812</v>
      </c>
    </row>
    <row r="464" spans="1:14" x14ac:dyDescent="0.25">
      <c r="A464">
        <f t="shared" si="65"/>
        <v>115.25</v>
      </c>
      <c r="B464">
        <f>MIN((-J463+SQRT(J463^2-4*I463*K463))/2/I463,2*$P$1*VLOOKUP(E463,Gearing!$B$3:$D$7,3,TRUE)+B462)</f>
        <v>12156.156312921699</v>
      </c>
      <c r="C464">
        <f t="shared" si="69"/>
        <v>125.61823999999979</v>
      </c>
      <c r="D464">
        <f t="shared" si="70"/>
        <v>-1.9897165446309373E-2</v>
      </c>
      <c r="E464">
        <f>MIN(VLOOKUP(C463+0.01,Gearing!$A$2:$F$7,2,TRUE)+1,5)</f>
        <v>5</v>
      </c>
      <c r="F464">
        <f>Misc!$B$4*Misc!$B$5/Misc!$B$2*VLOOKUP(E464,Gearing!$B$2:$F$7,5,FALSE)</f>
        <v>3601.903197661552</v>
      </c>
      <c r="G464">
        <f t="shared" si="63"/>
        <v>7.553485341183551</v>
      </c>
      <c r="H464">
        <f t="shared" si="64"/>
        <v>280.99999999999955</v>
      </c>
      <c r="I464">
        <f t="shared" si="66"/>
        <v>0.19223050000000003</v>
      </c>
      <c r="J464">
        <f t="shared" si="67"/>
        <v>2138.5060553725989</v>
      </c>
      <c r="K464">
        <f t="shared" si="68"/>
        <v>-54616591.650863968</v>
      </c>
      <c r="L464">
        <f t="shared" si="71"/>
        <v>12156.175901138618</v>
      </c>
      <c r="M464">
        <f>2*$P$1*VLOOKUP(E463,Gearing!$B$3:$D$7,3)+B462</f>
        <v>12156.156312921699</v>
      </c>
      <c r="N464">
        <f>2*B463-B462+Misc!$B$6*$P$1^2</f>
        <v>12156.298381848859</v>
      </c>
    </row>
    <row r="465" spans="1:14" x14ac:dyDescent="0.25">
      <c r="A465">
        <f t="shared" si="65"/>
        <v>115.5</v>
      </c>
      <c r="B465">
        <f>MIN((-J464+SQRT(J464^2-4*I464*K464))/2/I464,2*$P$1*VLOOKUP(E464,Gearing!$B$3:$D$7,3,TRUE)+B463)</f>
        <v>12187.560251135279</v>
      </c>
      <c r="C465">
        <f t="shared" si="69"/>
        <v>125.61823999999979</v>
      </c>
      <c r="D465">
        <f t="shared" si="70"/>
        <v>1.9897165446309373E-2</v>
      </c>
      <c r="E465">
        <f>MIN(VLOOKUP(C464+0.01,Gearing!$A$2:$F$7,2,TRUE)+1,5)</f>
        <v>5</v>
      </c>
      <c r="F465">
        <f>Misc!$B$4*Misc!$B$5/Misc!$B$2*VLOOKUP(E465,Gearing!$B$2:$F$7,5,FALSE)</f>
        <v>3601.903197661552</v>
      </c>
      <c r="G465">
        <f t="shared" si="63"/>
        <v>7.5729988437122699</v>
      </c>
      <c r="H465">
        <f t="shared" si="64"/>
        <v>280.99999999999955</v>
      </c>
      <c r="I465">
        <f t="shared" si="66"/>
        <v>0.19223050000000003</v>
      </c>
      <c r="J465">
        <f t="shared" si="67"/>
        <v>2126.4319877778098</v>
      </c>
      <c r="K465">
        <f t="shared" si="68"/>
        <v>-54683545.315549813</v>
      </c>
      <c r="L465">
        <f t="shared" si="71"/>
        <v>12187.582317694056</v>
      </c>
      <c r="M465">
        <f>2*$P$1*VLOOKUP(E464,Gearing!$B$3:$D$7,3)+B463</f>
        <v>12187.560251135279</v>
      </c>
      <c r="N465">
        <f>2*B464-B463+Misc!$B$6*$P$1^2</f>
        <v>12187.70480720812</v>
      </c>
    </row>
    <row r="466" spans="1:14" x14ac:dyDescent="0.25">
      <c r="A466">
        <f t="shared" si="65"/>
        <v>115.75</v>
      </c>
      <c r="B466">
        <f>MIN((-J465+SQRT(J465^2-4*I465*K465))/2/I465,2*$P$1*VLOOKUP(E465,Gearing!$B$3:$D$7,3,TRUE)+B464)</f>
        <v>12218.965432921699</v>
      </c>
      <c r="C466">
        <f t="shared" si="69"/>
        <v>125.61823999999979</v>
      </c>
      <c r="D466">
        <f t="shared" si="70"/>
        <v>-1.9897165446309373E-2</v>
      </c>
      <c r="E466">
        <f>MIN(VLOOKUP(C465+0.01,Gearing!$A$2:$F$7,2,TRUE)+1,5)</f>
        <v>5</v>
      </c>
      <c r="F466">
        <f>Misc!$B$4*Misc!$B$5/Misc!$B$2*VLOOKUP(E466,Gearing!$B$2:$F$7,5,FALSE)</f>
        <v>3601.903197661552</v>
      </c>
      <c r="G466">
        <f t="shared" si="63"/>
        <v>7.5925131189613273</v>
      </c>
      <c r="H466">
        <f t="shared" si="64"/>
        <v>280.99999999999955</v>
      </c>
      <c r="I466">
        <f t="shared" si="66"/>
        <v>0.19223050000000003</v>
      </c>
      <c r="J466">
        <f t="shared" si="67"/>
        <v>2114.3583982882792</v>
      </c>
      <c r="K466">
        <f t="shared" si="68"/>
        <v>-54750150.987770818</v>
      </c>
      <c r="L466">
        <f t="shared" si="71"/>
        <v>12218.985021138617</v>
      </c>
      <c r="M466">
        <f>2*$P$1*VLOOKUP(E465,Gearing!$B$3:$D$7,3)+B464</f>
        <v>12218.965432921699</v>
      </c>
      <c r="N466">
        <f>2*B465-B464+Misc!$B$6*$P$1^2</f>
        <v>12219.107501848859</v>
      </c>
    </row>
    <row r="467" spans="1:14" x14ac:dyDescent="0.25">
      <c r="A467">
        <f t="shared" si="65"/>
        <v>116</v>
      </c>
      <c r="B467">
        <f>MIN((-J466+SQRT(J466^2-4*I466*K466))/2/I466,2*$P$1*VLOOKUP(E466,Gearing!$B$3:$D$7,3,TRUE)+B465)</f>
        <v>12250.369371135279</v>
      </c>
      <c r="C467">
        <f t="shared" si="69"/>
        <v>125.61823999999979</v>
      </c>
      <c r="D467">
        <f t="shared" si="70"/>
        <v>1.9897165446309373E-2</v>
      </c>
      <c r="E467">
        <f>MIN(VLOOKUP(C466+0.01,Gearing!$A$2:$F$7,2,TRUE)+1,5)</f>
        <v>5</v>
      </c>
      <c r="F467">
        <f>Misc!$B$4*Misc!$B$5/Misc!$B$2*VLOOKUP(E467,Gearing!$B$2:$F$7,5,FALSE)</f>
        <v>3601.903197661552</v>
      </c>
      <c r="G467">
        <f t="shared" si="63"/>
        <v>7.6120266214900481</v>
      </c>
      <c r="H467">
        <f t="shared" si="64"/>
        <v>280.99999999999955</v>
      </c>
      <c r="I467">
        <f t="shared" si="66"/>
        <v>0.19223050000000003</v>
      </c>
      <c r="J467">
        <f t="shared" si="67"/>
        <v>2102.2843306934901</v>
      </c>
      <c r="K467">
        <f t="shared" si="68"/>
        <v>-54816346.290896229</v>
      </c>
      <c r="L467">
        <f t="shared" si="71"/>
        <v>12250.391437694052</v>
      </c>
      <c r="M467">
        <f>2*$P$1*VLOOKUP(E466,Gearing!$B$3:$D$7,3)+B465</f>
        <v>12250.369371135279</v>
      </c>
      <c r="N467">
        <f>2*B466-B465+Misc!$B$6*$P$1^2</f>
        <v>12250.51392720812</v>
      </c>
    </row>
    <row r="468" spans="1:14" x14ac:dyDescent="0.25">
      <c r="A468">
        <f t="shared" si="65"/>
        <v>116.25</v>
      </c>
      <c r="B468">
        <f>MIN((-J467+SQRT(J467^2-4*I467*K467))/2/I467,2*$P$1*VLOOKUP(E467,Gearing!$B$3:$D$7,3,TRUE)+B466)</f>
        <v>12281.774552921699</v>
      </c>
      <c r="C468">
        <f t="shared" si="69"/>
        <v>125.61823999999979</v>
      </c>
      <c r="D468">
        <f t="shared" si="70"/>
        <v>-1.9897165446309373E-2</v>
      </c>
      <c r="E468">
        <f>MIN(VLOOKUP(C467+0.01,Gearing!$A$2:$F$7,2,TRUE)+1,5)</f>
        <v>5</v>
      </c>
      <c r="F468">
        <f>Misc!$B$4*Misc!$B$5/Misc!$B$2*VLOOKUP(E468,Gearing!$B$2:$F$7,5,FALSE)</f>
        <v>3601.903197661552</v>
      </c>
      <c r="G468">
        <f t="shared" si="63"/>
        <v>7.6315408967391054</v>
      </c>
      <c r="H468">
        <f t="shared" si="64"/>
        <v>280.99999999999955</v>
      </c>
      <c r="I468">
        <f t="shared" si="66"/>
        <v>0.19223050000000003</v>
      </c>
      <c r="J468">
        <f t="shared" si="67"/>
        <v>2090.2107412039586</v>
      </c>
      <c r="K468">
        <f t="shared" si="68"/>
        <v>-54882193.631586157</v>
      </c>
      <c r="L468">
        <f t="shared" si="71"/>
        <v>12281.794141138616</v>
      </c>
      <c r="M468">
        <f>2*$P$1*VLOOKUP(E467,Gearing!$B$3:$D$7,3)+B466</f>
        <v>12281.774552921699</v>
      </c>
      <c r="N468">
        <f>2*B467-B466+Misc!$B$6*$P$1^2</f>
        <v>12281.916621848859</v>
      </c>
    </row>
    <row r="469" spans="1:14" x14ac:dyDescent="0.25">
      <c r="A469">
        <f t="shared" si="65"/>
        <v>116.5</v>
      </c>
      <c r="B469">
        <f>MIN((-J468+SQRT(J468^2-4*I468*K468))/2/I468,2*$P$1*VLOOKUP(E468,Gearing!$B$3:$D$7,3,TRUE)+B467)</f>
        <v>12313.178491135279</v>
      </c>
      <c r="C469">
        <f t="shared" si="69"/>
        <v>125.61823999999979</v>
      </c>
      <c r="D469">
        <f t="shared" si="70"/>
        <v>1.9897165446309373E-2</v>
      </c>
      <c r="E469">
        <f>MIN(VLOOKUP(C468+0.01,Gearing!$A$2:$F$7,2,TRUE)+1,5)</f>
        <v>5</v>
      </c>
      <c r="F469">
        <f>Misc!$B$4*Misc!$B$5/Misc!$B$2*VLOOKUP(E469,Gearing!$B$2:$F$7,5,FALSE)</f>
        <v>3601.903197661552</v>
      </c>
      <c r="G469">
        <f t="shared" si="63"/>
        <v>7.6510543992678244</v>
      </c>
      <c r="H469">
        <f t="shared" si="64"/>
        <v>280.99999999999955</v>
      </c>
      <c r="I469">
        <f t="shared" si="66"/>
        <v>0.19223050000000003</v>
      </c>
      <c r="J469">
        <f t="shared" si="67"/>
        <v>2078.1366736091704</v>
      </c>
      <c r="K469">
        <f t="shared" si="68"/>
        <v>-54947630.573151112</v>
      </c>
      <c r="L469">
        <f t="shared" si="71"/>
        <v>12313.200557694054</v>
      </c>
      <c r="M469">
        <f>2*$P$1*VLOOKUP(E468,Gearing!$B$3:$D$7,3)+B467</f>
        <v>12313.178491135279</v>
      </c>
      <c r="N469">
        <f>2*B468-B467+Misc!$B$6*$P$1^2</f>
        <v>12313.32304720812</v>
      </c>
    </row>
    <row r="470" spans="1:14" x14ac:dyDescent="0.25">
      <c r="A470">
        <f t="shared" si="65"/>
        <v>116.75</v>
      </c>
      <c r="B470">
        <f>MIN((-J469+SQRT(J469^2-4*I469*K469))/2/I469,2*$P$1*VLOOKUP(E469,Gearing!$B$3:$D$7,3,TRUE)+B468)</f>
        <v>12344.583672921699</v>
      </c>
      <c r="C470">
        <f t="shared" si="69"/>
        <v>125.61823999999979</v>
      </c>
      <c r="D470">
        <f t="shared" si="70"/>
        <v>-1.9897165446309373E-2</v>
      </c>
      <c r="E470">
        <f>MIN(VLOOKUP(C469+0.01,Gearing!$A$2:$F$7,2,TRUE)+1,5)</f>
        <v>5</v>
      </c>
      <c r="F470">
        <f>Misc!$B$4*Misc!$B$5/Misc!$B$2*VLOOKUP(E470,Gearing!$B$2:$F$7,5,FALSE)</f>
        <v>3601.903197661552</v>
      </c>
      <c r="G470">
        <f t="shared" si="63"/>
        <v>7.6705686745168826</v>
      </c>
      <c r="H470">
        <f t="shared" si="64"/>
        <v>280.99999999999955</v>
      </c>
      <c r="I470">
        <f t="shared" si="66"/>
        <v>0.19223050000000003</v>
      </c>
      <c r="J470">
        <f t="shared" si="67"/>
        <v>2066.0630841196389</v>
      </c>
      <c r="K470">
        <f t="shared" si="68"/>
        <v>-55012719.582309961</v>
      </c>
      <c r="L470">
        <f t="shared" si="71"/>
        <v>12344.603261138614</v>
      </c>
      <c r="M470">
        <f>2*$P$1*VLOOKUP(E469,Gearing!$B$3:$D$7,3)+B468</f>
        <v>12344.583672921699</v>
      </c>
      <c r="N470">
        <f>2*B469-B468+Misc!$B$6*$P$1^2</f>
        <v>12344.725741848859</v>
      </c>
    </row>
    <row r="471" spans="1:14" x14ac:dyDescent="0.25">
      <c r="A471">
        <f t="shared" si="65"/>
        <v>117</v>
      </c>
      <c r="B471">
        <f>MIN((-J470+SQRT(J470^2-4*I470*K470))/2/I470,2*$P$1*VLOOKUP(E470,Gearing!$B$3:$D$7,3,TRUE)+B469)</f>
        <v>12375.987611135279</v>
      </c>
      <c r="C471">
        <f t="shared" si="69"/>
        <v>125.61823999999979</v>
      </c>
      <c r="D471">
        <f t="shared" si="70"/>
        <v>1.9897165446309373E-2</v>
      </c>
      <c r="E471">
        <f>MIN(VLOOKUP(C470+0.01,Gearing!$A$2:$F$7,2,TRUE)+1,5)</f>
        <v>5</v>
      </c>
      <c r="F471">
        <f>Misc!$B$4*Misc!$B$5/Misc!$B$2*VLOOKUP(E471,Gearing!$B$2:$F$7,5,FALSE)</f>
        <v>3601.903197661552</v>
      </c>
      <c r="G471">
        <f t="shared" si="63"/>
        <v>7.6900821770456025</v>
      </c>
      <c r="H471">
        <f t="shared" si="64"/>
        <v>280.99999999999955</v>
      </c>
      <c r="I471">
        <f t="shared" si="66"/>
        <v>0.19223050000000003</v>
      </c>
      <c r="J471">
        <f t="shared" si="67"/>
        <v>2053.9890165248498</v>
      </c>
      <c r="K471">
        <f t="shared" si="68"/>
        <v>-55077398.162314452</v>
      </c>
      <c r="L471">
        <f t="shared" si="71"/>
        <v>12376.009677694055</v>
      </c>
      <c r="M471">
        <f>2*$P$1*VLOOKUP(E470,Gearing!$B$3:$D$7,3)+B469</f>
        <v>12375.987611135279</v>
      </c>
      <c r="N471">
        <f>2*B470-B469+Misc!$B$6*$P$1^2</f>
        <v>12376.132167208119</v>
      </c>
    </row>
    <row r="472" spans="1:14" x14ac:dyDescent="0.25">
      <c r="A472">
        <f t="shared" si="65"/>
        <v>117.25</v>
      </c>
      <c r="B472">
        <f>MIN((-J471+SQRT(J471^2-4*I471*K471))/2/I471,2*$P$1*VLOOKUP(E471,Gearing!$B$3:$D$7,3,TRUE)+B470)</f>
        <v>12407.392792921699</v>
      </c>
      <c r="C472">
        <f t="shared" si="69"/>
        <v>125.61823999999979</v>
      </c>
      <c r="D472">
        <f t="shared" si="70"/>
        <v>-1.9897165446309373E-2</v>
      </c>
      <c r="E472">
        <f>MIN(VLOOKUP(C471+0.01,Gearing!$A$2:$F$7,2,TRUE)+1,5)</f>
        <v>5</v>
      </c>
      <c r="F472">
        <f>Misc!$B$4*Misc!$B$5/Misc!$B$2*VLOOKUP(E472,Gearing!$B$2:$F$7,5,FALSE)</f>
        <v>3601.903197661552</v>
      </c>
      <c r="G472">
        <f t="shared" si="63"/>
        <v>7.7095964522946607</v>
      </c>
      <c r="H472">
        <f t="shared" si="64"/>
        <v>280.99999999999955</v>
      </c>
      <c r="I472">
        <f t="shared" si="66"/>
        <v>0.19223050000000003</v>
      </c>
      <c r="J472">
        <f t="shared" si="67"/>
        <v>2041.9154270353192</v>
      </c>
      <c r="K472">
        <f t="shared" si="68"/>
        <v>-55141728.839942239</v>
      </c>
      <c r="L472">
        <f t="shared" si="71"/>
        <v>12407.412381138614</v>
      </c>
      <c r="M472">
        <f>2*$P$1*VLOOKUP(E471,Gearing!$B$3:$D$7,3)+B470</f>
        <v>12407.392792921699</v>
      </c>
      <c r="N472">
        <f>2*B471-B470+Misc!$B$6*$P$1^2</f>
        <v>12407.534861848859</v>
      </c>
    </row>
    <row r="473" spans="1:14" x14ac:dyDescent="0.25">
      <c r="A473">
        <f t="shared" si="65"/>
        <v>117.5</v>
      </c>
      <c r="B473">
        <f>MIN((-J472+SQRT(J472^2-4*I472*K472))/2/I472,2*$P$1*VLOOKUP(E472,Gearing!$B$3:$D$7,3,TRUE)+B471)</f>
        <v>12438.796731135279</v>
      </c>
      <c r="C473">
        <f t="shared" si="69"/>
        <v>125.61823999999979</v>
      </c>
      <c r="D473">
        <f t="shared" si="70"/>
        <v>1.9897165446309373E-2</v>
      </c>
      <c r="E473">
        <f>MIN(VLOOKUP(C472+0.01,Gearing!$A$2:$F$7,2,TRUE)+1,5)</f>
        <v>5</v>
      </c>
      <c r="F473">
        <f>Misc!$B$4*Misc!$B$5/Misc!$B$2*VLOOKUP(E473,Gearing!$B$2:$F$7,5,FALSE)</f>
        <v>3601.903197661552</v>
      </c>
      <c r="G473">
        <f t="shared" si="63"/>
        <v>7.7291099548233806</v>
      </c>
      <c r="H473">
        <f t="shared" si="64"/>
        <v>280.99999999999955</v>
      </c>
      <c r="I473">
        <f t="shared" si="66"/>
        <v>0.19223050000000003</v>
      </c>
      <c r="J473">
        <f t="shared" si="67"/>
        <v>2029.8413594405301</v>
      </c>
      <c r="K473">
        <f t="shared" si="68"/>
        <v>-55205649.058386289</v>
      </c>
      <c r="L473">
        <f t="shared" si="71"/>
        <v>12438.818797694055</v>
      </c>
      <c r="M473">
        <f>2*$P$1*VLOOKUP(E472,Gearing!$B$3:$D$7,3)+B471</f>
        <v>12438.796731135279</v>
      </c>
      <c r="N473">
        <f>2*B472-B471+Misc!$B$6*$P$1^2</f>
        <v>12438.941287208119</v>
      </c>
    </row>
    <row r="474" spans="1:14" x14ac:dyDescent="0.25">
      <c r="A474">
        <f t="shared" si="65"/>
        <v>117.75</v>
      </c>
      <c r="B474">
        <f>MIN((-J473+SQRT(J473^2-4*I473*K473))/2/I473,2*$P$1*VLOOKUP(E473,Gearing!$B$3:$D$7,3,TRUE)+B472)</f>
        <v>12470.201912921699</v>
      </c>
      <c r="C474">
        <f t="shared" si="69"/>
        <v>125.61823999999979</v>
      </c>
      <c r="D474">
        <f t="shared" si="70"/>
        <v>-1.9897165446309373E-2</v>
      </c>
      <c r="E474">
        <f>MIN(VLOOKUP(C473+0.01,Gearing!$A$2:$F$7,2,TRUE)+1,5)</f>
        <v>5</v>
      </c>
      <c r="F474">
        <f>Misc!$B$4*Misc!$B$5/Misc!$B$2*VLOOKUP(E474,Gearing!$B$2:$F$7,5,FALSE)</f>
        <v>3601.903197661552</v>
      </c>
      <c r="G474">
        <f t="shared" si="63"/>
        <v>7.7486242300724388</v>
      </c>
      <c r="H474">
        <f t="shared" si="64"/>
        <v>280.99999999999955</v>
      </c>
      <c r="I474">
        <f t="shared" si="66"/>
        <v>0.19223050000000003</v>
      </c>
      <c r="J474">
        <f t="shared" si="67"/>
        <v>2017.7677699509986</v>
      </c>
      <c r="K474">
        <f t="shared" si="68"/>
        <v>-55269221.404482976</v>
      </c>
      <c r="L474">
        <f t="shared" si="71"/>
        <v>12470.221501138616</v>
      </c>
      <c r="M474">
        <f>2*$P$1*VLOOKUP(E473,Gearing!$B$3:$D$7,3)+B472</f>
        <v>12470.201912921699</v>
      </c>
      <c r="N474">
        <f>2*B473-B472+Misc!$B$6*$P$1^2</f>
        <v>12470.343981848859</v>
      </c>
    </row>
    <row r="475" spans="1:14" x14ac:dyDescent="0.25">
      <c r="A475">
        <f t="shared" si="65"/>
        <v>118</v>
      </c>
      <c r="B475">
        <f>MIN((-J474+SQRT(J474^2-4*I474*K474))/2/I474,2*$P$1*VLOOKUP(E474,Gearing!$B$3:$D$7,3,TRUE)+B473)</f>
        <v>12501.605851135278</v>
      </c>
      <c r="C475">
        <f t="shared" si="69"/>
        <v>125.61823999999979</v>
      </c>
      <c r="D475">
        <f t="shared" si="70"/>
        <v>1.9897165446309373E-2</v>
      </c>
      <c r="E475">
        <f>MIN(VLOOKUP(C474+0.01,Gearing!$A$2:$F$7,2,TRUE)+1,5)</f>
        <v>5</v>
      </c>
      <c r="F475">
        <f>Misc!$B$4*Misc!$B$5/Misc!$B$2*VLOOKUP(E475,Gearing!$B$2:$F$7,5,FALSE)</f>
        <v>3601.903197661552</v>
      </c>
      <c r="G475">
        <f t="shared" si="63"/>
        <v>7.7681377326011578</v>
      </c>
      <c r="H475">
        <f t="shared" si="64"/>
        <v>280.99999999999955</v>
      </c>
      <c r="I475">
        <f t="shared" si="66"/>
        <v>0.19223050000000003</v>
      </c>
      <c r="J475">
        <f t="shared" si="67"/>
        <v>2005.6937023562105</v>
      </c>
      <c r="K475">
        <f t="shared" si="68"/>
        <v>-55332383.261366591</v>
      </c>
      <c r="L475">
        <f t="shared" si="71"/>
        <v>12501.627917694052</v>
      </c>
      <c r="M475">
        <f>2*$P$1*VLOOKUP(E474,Gearing!$B$3:$D$7,3)+B473</f>
        <v>12501.605851135278</v>
      </c>
      <c r="N475">
        <f>2*B474-B473+Misc!$B$6*$P$1^2</f>
        <v>12501.750407208119</v>
      </c>
    </row>
    <row r="476" spans="1:14" x14ac:dyDescent="0.25">
      <c r="A476">
        <f t="shared" si="65"/>
        <v>118.25</v>
      </c>
      <c r="B476">
        <f>MIN((-J475+SQRT(J475^2-4*I475*K475))/2/I475,2*$P$1*VLOOKUP(E475,Gearing!$B$3:$D$7,3,TRUE)+B474)</f>
        <v>12533.011032921699</v>
      </c>
      <c r="C476">
        <f t="shared" si="69"/>
        <v>125.61823999999979</v>
      </c>
      <c r="D476">
        <f t="shared" si="70"/>
        <v>-1.9897165446309373E-2</v>
      </c>
      <c r="E476">
        <f>MIN(VLOOKUP(C475+0.01,Gearing!$A$2:$F$7,2,TRUE)+1,5)</f>
        <v>5</v>
      </c>
      <c r="F476">
        <f>Misc!$B$4*Misc!$B$5/Misc!$B$2*VLOOKUP(E476,Gearing!$B$2:$F$7,5,FALSE)</f>
        <v>3601.903197661552</v>
      </c>
      <c r="G476">
        <f t="shared" si="63"/>
        <v>7.7876520078502161</v>
      </c>
      <c r="H476">
        <f t="shared" si="64"/>
        <v>280.99999999999955</v>
      </c>
      <c r="I476">
        <f t="shared" si="66"/>
        <v>0.19223050000000003</v>
      </c>
      <c r="J476">
        <f t="shared" si="67"/>
        <v>1993.6201128666789</v>
      </c>
      <c r="K476">
        <f t="shared" si="68"/>
        <v>-55395197.2759322</v>
      </c>
      <c r="L476">
        <f t="shared" si="71"/>
        <v>12533.030621138616</v>
      </c>
      <c r="M476">
        <f>2*$P$1*VLOOKUP(E475,Gearing!$B$3:$D$7,3)+B474</f>
        <v>12533.011032921699</v>
      </c>
      <c r="N476">
        <f>2*B475-B474+Misc!$B$6*$P$1^2</f>
        <v>12533.153101848859</v>
      </c>
    </row>
    <row r="477" spans="1:14" x14ac:dyDescent="0.25">
      <c r="A477">
        <f t="shared" si="65"/>
        <v>118.5</v>
      </c>
      <c r="B477">
        <f>MIN((-J476+SQRT(J476^2-4*I476*K476))/2/I476,2*$P$1*VLOOKUP(E476,Gearing!$B$3:$D$7,3,TRUE)+B475)</f>
        <v>12564.414971135278</v>
      </c>
      <c r="C477">
        <f t="shared" si="69"/>
        <v>125.61823999999979</v>
      </c>
      <c r="D477">
        <f t="shared" si="70"/>
        <v>1.9897165446309373E-2</v>
      </c>
      <c r="E477">
        <f>MIN(VLOOKUP(C476+0.01,Gearing!$A$2:$F$7,2,TRUE)+1,5)</f>
        <v>5</v>
      </c>
      <c r="F477">
        <f>Misc!$B$4*Misc!$B$5/Misc!$B$2*VLOOKUP(E477,Gearing!$B$2:$F$7,5,FALSE)</f>
        <v>3601.903197661552</v>
      </c>
      <c r="G477">
        <f t="shared" si="63"/>
        <v>7.8071655103789359</v>
      </c>
      <c r="H477">
        <f t="shared" si="64"/>
        <v>280.99999999999955</v>
      </c>
      <c r="I477">
        <f t="shared" si="66"/>
        <v>0.19223050000000003</v>
      </c>
      <c r="J477">
        <f t="shared" si="67"/>
        <v>1981.5460452718899</v>
      </c>
      <c r="K477">
        <f t="shared" si="68"/>
        <v>-55457600.771255359</v>
      </c>
      <c r="L477">
        <f t="shared" si="71"/>
        <v>12564.437037694053</v>
      </c>
      <c r="M477">
        <f>2*$P$1*VLOOKUP(E476,Gearing!$B$3:$D$7,3)+B475</f>
        <v>12564.414971135278</v>
      </c>
      <c r="N477">
        <f>2*B476-B475+Misc!$B$6*$P$1^2</f>
        <v>12564.559527208119</v>
      </c>
    </row>
    <row r="478" spans="1:14" x14ac:dyDescent="0.25">
      <c r="A478">
        <f t="shared" si="65"/>
        <v>118.75</v>
      </c>
      <c r="B478">
        <f>MIN((-J477+SQRT(J477^2-4*I477*K477))/2/I477,2*$P$1*VLOOKUP(E477,Gearing!$B$3:$D$7,3,TRUE)+B476)</f>
        <v>12595.820152921699</v>
      </c>
      <c r="C478">
        <f t="shared" si="69"/>
        <v>125.61823999999979</v>
      </c>
      <c r="D478">
        <f t="shared" si="70"/>
        <v>-1.9897165446309373E-2</v>
      </c>
      <c r="E478">
        <f>MIN(VLOOKUP(C477+0.01,Gearing!$A$2:$F$7,2,TRUE)+1,5)</f>
        <v>5</v>
      </c>
      <c r="F478">
        <f>Misc!$B$4*Misc!$B$5/Misc!$B$2*VLOOKUP(E478,Gearing!$B$2:$F$7,5,FALSE)</f>
        <v>3601.903197661552</v>
      </c>
      <c r="G478">
        <f t="shared" si="63"/>
        <v>7.8266797856279942</v>
      </c>
      <c r="H478">
        <f t="shared" si="64"/>
        <v>280.99999999999955</v>
      </c>
      <c r="I478">
        <f t="shared" si="66"/>
        <v>0.19223050000000003</v>
      </c>
      <c r="J478">
        <f t="shared" si="67"/>
        <v>1969.4724557823592</v>
      </c>
      <c r="K478">
        <f t="shared" si="68"/>
        <v>-55519656.454289898</v>
      </c>
      <c r="L478">
        <f t="shared" si="71"/>
        <v>12595.839741138618</v>
      </c>
      <c r="M478">
        <f>2*$P$1*VLOOKUP(E477,Gearing!$B$3:$D$7,3)+B476</f>
        <v>12595.820152921699</v>
      </c>
      <c r="N478">
        <f>2*B477-B476+Misc!$B$6*$P$1^2</f>
        <v>12595.962221848858</v>
      </c>
    </row>
    <row r="479" spans="1:14" x14ac:dyDescent="0.25">
      <c r="A479">
        <f t="shared" si="65"/>
        <v>119</v>
      </c>
      <c r="B479">
        <f>MIN((-J478+SQRT(J478^2-4*I478*K478))/2/I478,2*$P$1*VLOOKUP(E478,Gearing!$B$3:$D$7,3,TRUE)+B477)</f>
        <v>12627.224091135278</v>
      </c>
      <c r="C479">
        <f t="shared" si="69"/>
        <v>125.61823999999979</v>
      </c>
      <c r="D479">
        <f t="shared" si="70"/>
        <v>1.9897165446309373E-2</v>
      </c>
      <c r="E479">
        <f>MIN(VLOOKUP(C478+0.01,Gearing!$A$2:$F$7,2,TRUE)+1,5)</f>
        <v>5</v>
      </c>
      <c r="F479">
        <f>Misc!$B$4*Misc!$B$5/Misc!$B$2*VLOOKUP(E479,Gearing!$B$2:$F$7,5,FALSE)</f>
        <v>3601.903197661552</v>
      </c>
      <c r="G479">
        <f t="shared" si="63"/>
        <v>7.846193288156714</v>
      </c>
      <c r="H479">
        <f t="shared" si="64"/>
        <v>280.99999999999955</v>
      </c>
      <c r="I479">
        <f t="shared" si="66"/>
        <v>0.19223050000000003</v>
      </c>
      <c r="J479">
        <f t="shared" si="67"/>
        <v>1957.3983881875702</v>
      </c>
      <c r="K479">
        <f t="shared" si="68"/>
        <v>-55581301.588052608</v>
      </c>
      <c r="L479">
        <f t="shared" si="71"/>
        <v>12627.246157694055</v>
      </c>
      <c r="M479">
        <f>2*$P$1*VLOOKUP(E478,Gearing!$B$3:$D$7,3)+B477</f>
        <v>12627.224091135278</v>
      </c>
      <c r="N479">
        <f>2*B478-B477+Misc!$B$6*$P$1^2</f>
        <v>12627.368647208119</v>
      </c>
    </row>
    <row r="480" spans="1:14" x14ac:dyDescent="0.25">
      <c r="A480">
        <f t="shared" si="65"/>
        <v>119.25</v>
      </c>
      <c r="B480">
        <f>MIN((-J479+SQRT(J479^2-4*I479*K479))/2/I479,2*$P$1*VLOOKUP(E479,Gearing!$B$3:$D$7,3,TRUE)+B478)</f>
        <v>12658.629272921698</v>
      </c>
      <c r="C480">
        <f t="shared" si="69"/>
        <v>125.61823999999979</v>
      </c>
      <c r="D480">
        <f t="shared" si="70"/>
        <v>-1.9897165446309373E-2</v>
      </c>
      <c r="E480">
        <f>MIN(VLOOKUP(C479+0.01,Gearing!$A$2:$F$7,2,TRUE)+1,5)</f>
        <v>5</v>
      </c>
      <c r="F480">
        <f>Misc!$B$4*Misc!$B$5/Misc!$B$2*VLOOKUP(E480,Gearing!$B$2:$F$7,5,FALSE)</f>
        <v>3601.903197661552</v>
      </c>
      <c r="G480">
        <f t="shared" si="63"/>
        <v>7.8657075634057714</v>
      </c>
      <c r="H480">
        <f t="shared" si="64"/>
        <v>280.99999999999955</v>
      </c>
      <c r="I480">
        <f t="shared" si="66"/>
        <v>0.19223050000000003</v>
      </c>
      <c r="J480">
        <f t="shared" si="67"/>
        <v>1945.3247986980396</v>
      </c>
      <c r="K480">
        <f t="shared" si="68"/>
        <v>-55642598.93955607</v>
      </c>
      <c r="L480">
        <f t="shared" si="71"/>
        <v>12658.648861138616</v>
      </c>
      <c r="M480">
        <f>2*$P$1*VLOOKUP(E479,Gearing!$B$3:$D$7,3)+B478</f>
        <v>12658.629272921698</v>
      </c>
      <c r="N480">
        <f>2*B479-B478+Misc!$B$6*$P$1^2</f>
        <v>12658.771341848858</v>
      </c>
    </row>
    <row r="481" spans="1:14" x14ac:dyDescent="0.25">
      <c r="A481">
        <f t="shared" si="65"/>
        <v>119.5</v>
      </c>
      <c r="B481">
        <f>MIN((-J480+SQRT(J480^2-4*I480*K480))/2/I480,2*$P$1*VLOOKUP(E480,Gearing!$B$3:$D$7,3,TRUE)+B479)</f>
        <v>12690.033211135278</v>
      </c>
      <c r="C481">
        <f t="shared" si="69"/>
        <v>125.61823999999979</v>
      </c>
      <c r="D481">
        <f t="shared" si="70"/>
        <v>1.9897165446309373E-2</v>
      </c>
      <c r="E481">
        <f>MIN(VLOOKUP(C480+0.01,Gearing!$A$2:$F$7,2,TRUE)+1,5)</f>
        <v>5</v>
      </c>
      <c r="F481">
        <f>Misc!$B$4*Misc!$B$5/Misc!$B$2*VLOOKUP(E481,Gearing!$B$2:$F$7,5,FALSE)</f>
        <v>3601.903197661552</v>
      </c>
      <c r="G481">
        <f t="shared" si="63"/>
        <v>7.8852210659344912</v>
      </c>
      <c r="H481">
        <f t="shared" si="64"/>
        <v>280.99999999999955</v>
      </c>
      <c r="I481">
        <f t="shared" si="66"/>
        <v>0.19223050000000003</v>
      </c>
      <c r="J481">
        <f t="shared" si="67"/>
        <v>1933.2507311032505</v>
      </c>
      <c r="K481">
        <f t="shared" si="68"/>
        <v>-55703485.711758316</v>
      </c>
      <c r="L481">
        <f t="shared" si="71"/>
        <v>12690.055277694055</v>
      </c>
      <c r="M481">
        <f>2*$P$1*VLOOKUP(E480,Gearing!$B$3:$D$7,3)+B479</f>
        <v>12690.033211135278</v>
      </c>
      <c r="N481">
        <f>2*B480-B479+Misc!$B$6*$P$1^2</f>
        <v>12690.177767208119</v>
      </c>
    </row>
    <row r="482" spans="1:14" x14ac:dyDescent="0.25">
      <c r="A482">
        <f t="shared" si="65"/>
        <v>119.75</v>
      </c>
      <c r="B482">
        <f>MIN((-J481+SQRT(J481^2-4*I481*K481))/2/I481,2*$P$1*VLOOKUP(E481,Gearing!$B$3:$D$7,3,TRUE)+B480)</f>
        <v>12721.438392921698</v>
      </c>
      <c r="C482">
        <f t="shared" si="69"/>
        <v>125.61823999999979</v>
      </c>
      <c r="D482">
        <f t="shared" si="70"/>
        <v>-1.9897165446309373E-2</v>
      </c>
      <c r="E482">
        <f>MIN(VLOOKUP(C481+0.01,Gearing!$A$2:$F$7,2,TRUE)+1,5)</f>
        <v>5</v>
      </c>
      <c r="F482">
        <f>Misc!$B$4*Misc!$B$5/Misc!$B$2*VLOOKUP(E482,Gearing!$B$2:$F$7,5,FALSE)</f>
        <v>3601.903197661552</v>
      </c>
      <c r="G482">
        <f t="shared" si="63"/>
        <v>7.9047353411835495</v>
      </c>
      <c r="H482">
        <f t="shared" si="64"/>
        <v>280.99999999999955</v>
      </c>
      <c r="I482">
        <f t="shared" si="66"/>
        <v>0.19223050000000003</v>
      </c>
      <c r="J482">
        <f t="shared" si="67"/>
        <v>1921.177141613719</v>
      </c>
      <c r="K482">
        <f t="shared" si="68"/>
        <v>-55764024.731730707</v>
      </c>
      <c r="L482">
        <f t="shared" si="71"/>
        <v>12721.457981138616</v>
      </c>
      <c r="M482">
        <f>2*$P$1*VLOOKUP(E481,Gearing!$B$3:$D$7,3)+B480</f>
        <v>12721.438392921698</v>
      </c>
      <c r="N482">
        <f>2*B481-B480+Misc!$B$6*$P$1^2</f>
        <v>12721.580461848858</v>
      </c>
    </row>
    <row r="483" spans="1:14" x14ac:dyDescent="0.25">
      <c r="A483">
        <f t="shared" si="65"/>
        <v>120</v>
      </c>
      <c r="B483">
        <f>MIN((-J482+SQRT(J482^2-4*I482*K482))/2/I482,2*$P$1*VLOOKUP(E482,Gearing!$B$3:$D$7,3,TRUE)+B481)</f>
        <v>12752.842331135278</v>
      </c>
      <c r="C483">
        <f t="shared" si="69"/>
        <v>125.61823999999979</v>
      </c>
      <c r="D483">
        <f t="shared" si="70"/>
        <v>1.9897165446309373E-2</v>
      </c>
      <c r="E483">
        <f>MIN(VLOOKUP(C482+0.01,Gearing!$A$2:$F$7,2,TRUE)+1,5)</f>
        <v>5</v>
      </c>
      <c r="F483">
        <f>Misc!$B$4*Misc!$B$5/Misc!$B$2*VLOOKUP(E483,Gearing!$B$2:$F$7,5,FALSE)</f>
        <v>3601.903197661552</v>
      </c>
      <c r="G483">
        <f t="shared" si="63"/>
        <v>7.9242488437122693</v>
      </c>
      <c r="H483">
        <f t="shared" si="64"/>
        <v>280.99999999999955</v>
      </c>
      <c r="I483">
        <f t="shared" si="66"/>
        <v>0.19223050000000003</v>
      </c>
      <c r="J483">
        <f t="shared" si="67"/>
        <v>1909.1030740189299</v>
      </c>
      <c r="K483">
        <f t="shared" si="68"/>
        <v>-55824153.142372496</v>
      </c>
      <c r="L483">
        <f t="shared" si="71"/>
        <v>12752.864397694055</v>
      </c>
      <c r="M483">
        <f>2*$P$1*VLOOKUP(E482,Gearing!$B$3:$D$7,3)+B481</f>
        <v>12752.842331135278</v>
      </c>
      <c r="N483">
        <f>2*B482-B481+Misc!$B$6*$P$1^2</f>
        <v>12752.986887208119</v>
      </c>
    </row>
    <row r="484" spans="1:14" x14ac:dyDescent="0.25">
      <c r="A484">
        <f t="shared" si="65"/>
        <v>120.25</v>
      </c>
      <c r="B484">
        <f>MIN((-J483+SQRT(J483^2-4*I483*K483))/2/I483,2*$P$1*VLOOKUP(E483,Gearing!$B$3:$D$7,3,TRUE)+B482)</f>
        <v>12784.247512921698</v>
      </c>
      <c r="C484">
        <f t="shared" ref="C484:C547" si="72">(B485-B483)/2/$P$1</f>
        <v>125.61823999999979</v>
      </c>
      <c r="D484">
        <f t="shared" ref="D484:D547" si="73">(B485-2*B484+B483)/$P$1^2</f>
        <v>-1.9897165446309373E-2</v>
      </c>
      <c r="E484">
        <f>MIN(VLOOKUP(C483+0.01,Gearing!$A$2:$F$7,2,TRUE)+1,5)</f>
        <v>5</v>
      </c>
      <c r="F484">
        <f>Misc!$B$4*Misc!$B$5/Misc!$B$2*VLOOKUP(E484,Gearing!$B$2:$F$7,5,FALSE)</f>
        <v>3601.903197661552</v>
      </c>
      <c r="G484">
        <f t="shared" si="63"/>
        <v>7.9437631189613276</v>
      </c>
      <c r="H484">
        <f t="shared" si="64"/>
        <v>280.99999999999955</v>
      </c>
      <c r="I484">
        <f t="shared" ref="I484:I547" si="74">$P$3</f>
        <v>0.19223050000000003</v>
      </c>
      <c r="J484">
        <f t="shared" si="67"/>
        <v>1897.0294845293993</v>
      </c>
      <c r="K484">
        <f t="shared" si="68"/>
        <v>-55883933.830813803</v>
      </c>
      <c r="L484">
        <f t="shared" si="71"/>
        <v>12784.267101138614</v>
      </c>
      <c r="M484">
        <f>2*$P$1*VLOOKUP(E483,Gearing!$B$3:$D$7,3)+B482</f>
        <v>12784.247512921698</v>
      </c>
      <c r="N484">
        <f>2*B483-B482+Misc!$B$6*$P$1^2</f>
        <v>12784.389581848858</v>
      </c>
    </row>
    <row r="485" spans="1:14" x14ac:dyDescent="0.25">
      <c r="A485">
        <f t="shared" si="65"/>
        <v>120.5</v>
      </c>
      <c r="B485">
        <f>MIN((-J484+SQRT(J484^2-4*I484*K484))/2/I484,2*$P$1*VLOOKUP(E484,Gearing!$B$3:$D$7,3,TRUE)+B483)</f>
        <v>12815.651451135278</v>
      </c>
      <c r="C485">
        <f t="shared" si="72"/>
        <v>125.61823999999979</v>
      </c>
      <c r="D485">
        <f t="shared" si="73"/>
        <v>1.9897165446309373E-2</v>
      </c>
      <c r="E485">
        <f>MIN(VLOOKUP(C484+0.01,Gearing!$A$2:$F$7,2,TRUE)+1,5)</f>
        <v>5</v>
      </c>
      <c r="F485">
        <f>Misc!$B$4*Misc!$B$5/Misc!$B$2*VLOOKUP(E485,Gearing!$B$2:$F$7,5,FALSE)</f>
        <v>3601.903197661552</v>
      </c>
      <c r="G485">
        <f t="shared" si="63"/>
        <v>7.9632766214900466</v>
      </c>
      <c r="H485">
        <f t="shared" si="64"/>
        <v>280.99999999999955</v>
      </c>
      <c r="I485">
        <f t="shared" si="74"/>
        <v>0.19223050000000003</v>
      </c>
      <c r="J485">
        <f t="shared" si="67"/>
        <v>1884.9554169346102</v>
      </c>
      <c r="K485">
        <f t="shared" si="68"/>
        <v>-55943303.879895166</v>
      </c>
      <c r="L485">
        <f t="shared" si="71"/>
        <v>12815.673517694053</v>
      </c>
      <c r="M485">
        <f>2*$P$1*VLOOKUP(E484,Gearing!$B$3:$D$7,3)+B483</f>
        <v>12815.651451135278</v>
      </c>
      <c r="N485">
        <f>2*B484-B483+Misc!$B$6*$P$1^2</f>
        <v>12815.796007208119</v>
      </c>
    </row>
    <row r="486" spans="1:14" x14ac:dyDescent="0.25">
      <c r="A486">
        <f t="shared" si="65"/>
        <v>120.75</v>
      </c>
      <c r="B486">
        <f>MIN((-J485+SQRT(J485^2-4*I485*K485))/2/I485,2*$P$1*VLOOKUP(E485,Gearing!$B$3:$D$7,3,TRUE)+B484)</f>
        <v>12847.056632921698</v>
      </c>
      <c r="C486">
        <f t="shared" si="72"/>
        <v>125.61823999999979</v>
      </c>
      <c r="D486">
        <f t="shared" si="73"/>
        <v>-1.9897165446309373E-2</v>
      </c>
      <c r="E486">
        <f>MIN(VLOOKUP(C485+0.01,Gearing!$A$2:$F$7,2,TRUE)+1,5)</f>
        <v>5</v>
      </c>
      <c r="F486">
        <f>Misc!$B$4*Misc!$B$5/Misc!$B$2*VLOOKUP(E486,Gearing!$B$2:$F$7,5,FALSE)</f>
        <v>3601.903197661552</v>
      </c>
      <c r="G486">
        <f t="shared" si="63"/>
        <v>7.9827908967391048</v>
      </c>
      <c r="H486">
        <f t="shared" si="64"/>
        <v>280.99999999999955</v>
      </c>
      <c r="I486">
        <f t="shared" si="74"/>
        <v>0.19223050000000003</v>
      </c>
      <c r="J486">
        <f t="shared" si="67"/>
        <v>1872.8818274450796</v>
      </c>
      <c r="K486">
        <f t="shared" si="68"/>
        <v>-56002326.236805387</v>
      </c>
      <c r="L486">
        <f t="shared" si="71"/>
        <v>12847.076221138615</v>
      </c>
      <c r="M486">
        <f>2*$P$1*VLOOKUP(E485,Gearing!$B$3:$D$7,3)+B484</f>
        <v>12847.056632921698</v>
      </c>
      <c r="N486">
        <f>2*B485-B484+Misc!$B$6*$P$1^2</f>
        <v>12847.198701848858</v>
      </c>
    </row>
    <row r="487" spans="1:14" x14ac:dyDescent="0.25">
      <c r="A487">
        <f t="shared" si="65"/>
        <v>121</v>
      </c>
      <c r="B487">
        <f>MIN((-J486+SQRT(J486^2-4*I486*K486))/2/I486,2*$P$1*VLOOKUP(E486,Gearing!$B$3:$D$7,3,TRUE)+B485)</f>
        <v>12878.460571135278</v>
      </c>
      <c r="C487">
        <f t="shared" si="72"/>
        <v>125.61823999999979</v>
      </c>
      <c r="D487">
        <f t="shared" si="73"/>
        <v>1.9897165446309373E-2</v>
      </c>
      <c r="E487">
        <f>MIN(VLOOKUP(C486+0.01,Gearing!$A$2:$F$7,2,TRUE)+1,5)</f>
        <v>5</v>
      </c>
      <c r="F487">
        <f>Misc!$B$4*Misc!$B$5/Misc!$B$2*VLOOKUP(E487,Gearing!$B$2:$F$7,5,FALSE)</f>
        <v>3601.903197661552</v>
      </c>
      <c r="G487">
        <f t="shared" si="63"/>
        <v>8.0023043992678247</v>
      </c>
      <c r="H487">
        <f t="shared" si="64"/>
        <v>280.99999999999955</v>
      </c>
      <c r="I487">
        <f t="shared" si="74"/>
        <v>0.19223050000000003</v>
      </c>
      <c r="J487">
        <f t="shared" si="67"/>
        <v>1860.8077598502905</v>
      </c>
      <c r="K487">
        <f t="shared" si="68"/>
        <v>-56060937.924326308</v>
      </c>
      <c r="L487">
        <f t="shared" si="71"/>
        <v>12878.482637694055</v>
      </c>
      <c r="M487">
        <f>2*$P$1*VLOOKUP(E486,Gearing!$B$3:$D$7,3)+B485</f>
        <v>12878.460571135278</v>
      </c>
      <c r="N487">
        <f>2*B486-B485+Misc!$B$6*$P$1^2</f>
        <v>12878.605127208119</v>
      </c>
    </row>
    <row r="488" spans="1:14" x14ac:dyDescent="0.25">
      <c r="A488">
        <f t="shared" si="65"/>
        <v>121.25</v>
      </c>
      <c r="B488">
        <f>MIN((-J487+SQRT(J487^2-4*I487*K487))/2/I487,2*$P$1*VLOOKUP(E487,Gearing!$B$3:$D$7,3,TRUE)+B486)</f>
        <v>12909.865752921698</v>
      </c>
      <c r="C488">
        <f t="shared" si="72"/>
        <v>125.61823999999979</v>
      </c>
      <c r="D488">
        <f t="shared" si="73"/>
        <v>-1.9897165446309373E-2</v>
      </c>
      <c r="E488">
        <f>MIN(VLOOKUP(C487+0.01,Gearing!$A$2:$F$7,2,TRUE)+1,5)</f>
        <v>5</v>
      </c>
      <c r="F488">
        <f>Misc!$B$4*Misc!$B$5/Misc!$B$2*VLOOKUP(E488,Gearing!$B$2:$F$7,5,FALSE)</f>
        <v>3601.903197661552</v>
      </c>
      <c r="G488">
        <f t="shared" si="63"/>
        <v>8.0218186745168829</v>
      </c>
      <c r="H488">
        <f t="shared" si="64"/>
        <v>280.99999999999955</v>
      </c>
      <c r="I488">
        <f t="shared" si="74"/>
        <v>0.19223050000000003</v>
      </c>
      <c r="J488">
        <f t="shared" si="67"/>
        <v>1848.734170360759</v>
      </c>
      <c r="K488">
        <f t="shared" si="68"/>
        <v>-56119201.949705444</v>
      </c>
      <c r="L488">
        <f t="shared" si="71"/>
        <v>12909.885341138615</v>
      </c>
      <c r="M488">
        <f>2*$P$1*VLOOKUP(E487,Gearing!$B$3:$D$7,3)+B486</f>
        <v>12909.865752921698</v>
      </c>
      <c r="N488">
        <f>2*B487-B486+Misc!$B$6*$P$1^2</f>
        <v>12910.007821848858</v>
      </c>
    </row>
    <row r="489" spans="1:14" x14ac:dyDescent="0.25">
      <c r="A489">
        <f t="shared" si="65"/>
        <v>121.5</v>
      </c>
      <c r="B489">
        <f>MIN((-J488+SQRT(J488^2-4*I488*K488))/2/I488,2*$P$1*VLOOKUP(E488,Gearing!$B$3:$D$7,3,TRUE)+B487)</f>
        <v>12941.269691135278</v>
      </c>
      <c r="C489">
        <f t="shared" si="72"/>
        <v>125.61823999999979</v>
      </c>
      <c r="D489">
        <f t="shared" si="73"/>
        <v>1.9897165446309373E-2</v>
      </c>
      <c r="E489">
        <f>MIN(VLOOKUP(C488+0.01,Gearing!$A$2:$F$7,2,TRUE)+1,5)</f>
        <v>5</v>
      </c>
      <c r="F489">
        <f>Misc!$B$4*Misc!$B$5/Misc!$B$2*VLOOKUP(E489,Gearing!$B$2:$F$7,5,FALSE)</f>
        <v>3601.903197661552</v>
      </c>
      <c r="G489">
        <f t="shared" si="63"/>
        <v>8.0413321770456019</v>
      </c>
      <c r="H489">
        <f t="shared" si="64"/>
        <v>280.99999999999955</v>
      </c>
      <c r="I489">
        <f t="shared" si="74"/>
        <v>0.19223050000000003</v>
      </c>
      <c r="J489">
        <f t="shared" si="67"/>
        <v>1836.6601027659708</v>
      </c>
      <c r="K489">
        <f t="shared" si="68"/>
        <v>-56177055.275665902</v>
      </c>
      <c r="L489">
        <f t="shared" si="71"/>
        <v>12941.291757694056</v>
      </c>
      <c r="M489">
        <f>2*$P$1*VLOOKUP(E488,Gearing!$B$3:$D$7,3)+B487</f>
        <v>12941.269691135278</v>
      </c>
      <c r="N489">
        <f>2*B488-B487+Misc!$B$6*$P$1^2</f>
        <v>12941.414247208118</v>
      </c>
    </row>
    <row r="490" spans="1:14" x14ac:dyDescent="0.25">
      <c r="A490">
        <f t="shared" si="65"/>
        <v>121.75</v>
      </c>
      <c r="B490">
        <f>MIN((-J489+SQRT(J489^2-4*I489*K489))/2/I489,2*$P$1*VLOOKUP(E489,Gearing!$B$3:$D$7,3,TRUE)+B488)</f>
        <v>12972.674872921698</v>
      </c>
      <c r="C490">
        <f t="shared" si="72"/>
        <v>125.61823999999979</v>
      </c>
      <c r="D490">
        <f t="shared" si="73"/>
        <v>-1.9897165446309373E-2</v>
      </c>
      <c r="E490">
        <f>MIN(VLOOKUP(C489+0.01,Gearing!$A$2:$F$7,2,TRUE)+1,5)</f>
        <v>5</v>
      </c>
      <c r="F490">
        <f>Misc!$B$4*Misc!$B$5/Misc!$B$2*VLOOKUP(E490,Gearing!$B$2:$F$7,5,FALSE)</f>
        <v>3601.903197661552</v>
      </c>
      <c r="G490">
        <f t="shared" si="63"/>
        <v>8.0608464522946601</v>
      </c>
      <c r="H490">
        <f t="shared" si="64"/>
        <v>280.99999999999955</v>
      </c>
      <c r="I490">
        <f t="shared" si="74"/>
        <v>0.19223050000000003</v>
      </c>
      <c r="J490">
        <f t="shared" si="67"/>
        <v>1824.5865132764393</v>
      </c>
      <c r="K490">
        <f t="shared" si="68"/>
        <v>-56234560.969513975</v>
      </c>
      <c r="L490">
        <f t="shared" si="71"/>
        <v>12972.694461138613</v>
      </c>
      <c r="M490">
        <f>2*$P$1*VLOOKUP(E489,Gearing!$B$3:$D$7,3)+B488</f>
        <v>12972.674872921698</v>
      </c>
      <c r="N490">
        <f>2*B489-B488+Misc!$B$6*$P$1^2</f>
        <v>12972.816941848858</v>
      </c>
    </row>
    <row r="491" spans="1:14" x14ac:dyDescent="0.25">
      <c r="A491">
        <f t="shared" si="65"/>
        <v>122</v>
      </c>
      <c r="B491">
        <f>MIN((-J490+SQRT(J490^2-4*I490*K490))/2/I490,2*$P$1*VLOOKUP(E490,Gearing!$B$3:$D$7,3,TRUE)+B489)</f>
        <v>13004.078811135278</v>
      </c>
      <c r="C491">
        <f t="shared" si="72"/>
        <v>125.61823999999979</v>
      </c>
      <c r="D491">
        <f t="shared" si="73"/>
        <v>1.9897165446309373E-2</v>
      </c>
      <c r="E491">
        <f>MIN(VLOOKUP(C490+0.01,Gearing!$A$2:$F$7,2,TRUE)+1,5)</f>
        <v>5</v>
      </c>
      <c r="F491">
        <f>Misc!$B$4*Misc!$B$5/Misc!$B$2*VLOOKUP(E491,Gearing!$B$2:$F$7,5,FALSE)</f>
        <v>3601.903197661552</v>
      </c>
      <c r="G491">
        <f t="shared" si="63"/>
        <v>8.0803599548233809</v>
      </c>
      <c r="H491">
        <f t="shared" si="64"/>
        <v>280.99999999999955</v>
      </c>
      <c r="I491">
        <f t="shared" si="74"/>
        <v>0.19223050000000003</v>
      </c>
      <c r="J491">
        <f t="shared" si="67"/>
        <v>1812.5124456816502</v>
      </c>
      <c r="K491">
        <f t="shared" si="68"/>
        <v>-56291655.933913969</v>
      </c>
      <c r="L491">
        <f t="shared" si="71"/>
        <v>13004.100877694054</v>
      </c>
      <c r="M491">
        <f>2*$P$1*VLOOKUP(E490,Gearing!$B$3:$D$7,3)+B489</f>
        <v>13004.078811135278</v>
      </c>
      <c r="N491">
        <f>2*B490-B489+Misc!$B$6*$P$1^2</f>
        <v>13004.223367208118</v>
      </c>
    </row>
    <row r="492" spans="1:14" x14ac:dyDescent="0.25">
      <c r="A492">
        <f t="shared" si="65"/>
        <v>122.25</v>
      </c>
      <c r="B492">
        <f>MIN((-J491+SQRT(J491^2-4*I491*K491))/2/I491,2*$P$1*VLOOKUP(E491,Gearing!$B$3:$D$7,3,TRUE)+B490)</f>
        <v>13035.483992921698</v>
      </c>
      <c r="C492">
        <f t="shared" si="72"/>
        <v>125.61823999999979</v>
      </c>
      <c r="D492">
        <f t="shared" si="73"/>
        <v>-1.9897165446309373E-2</v>
      </c>
      <c r="E492">
        <f>MIN(VLOOKUP(C491+0.01,Gearing!$A$2:$F$7,2,TRUE)+1,5)</f>
        <v>5</v>
      </c>
      <c r="F492">
        <f>Misc!$B$4*Misc!$B$5/Misc!$B$2*VLOOKUP(E492,Gearing!$B$2:$F$7,5,FALSE)</f>
        <v>3601.903197661552</v>
      </c>
      <c r="G492">
        <f t="shared" si="63"/>
        <v>8.0998742300724391</v>
      </c>
      <c r="H492">
        <f t="shared" si="64"/>
        <v>280.99999999999955</v>
      </c>
      <c r="I492">
        <f t="shared" si="74"/>
        <v>0.19223050000000003</v>
      </c>
      <c r="J492">
        <f t="shared" si="67"/>
        <v>1800.4388561921196</v>
      </c>
      <c r="K492">
        <f t="shared" si="68"/>
        <v>-56348403.296230964</v>
      </c>
      <c r="L492">
        <f t="shared" si="71"/>
        <v>13035.503581138613</v>
      </c>
      <c r="M492">
        <f>2*$P$1*VLOOKUP(E491,Gearing!$B$3:$D$7,3)+B490</f>
        <v>13035.483992921698</v>
      </c>
      <c r="N492">
        <f>2*B491-B490+Misc!$B$6*$P$1^2</f>
        <v>13035.626061848858</v>
      </c>
    </row>
    <row r="493" spans="1:14" x14ac:dyDescent="0.25">
      <c r="A493">
        <f t="shared" si="65"/>
        <v>122.5</v>
      </c>
      <c r="B493">
        <f>MIN((-J492+SQRT(J492^2-4*I492*K492))/2/I492,2*$P$1*VLOOKUP(E492,Gearing!$B$3:$D$7,3,TRUE)+B491)</f>
        <v>13066.887931135278</v>
      </c>
      <c r="C493">
        <f t="shared" si="72"/>
        <v>125.61823999999979</v>
      </c>
      <c r="D493">
        <f t="shared" si="73"/>
        <v>1.9897165446309373E-2</v>
      </c>
      <c r="E493">
        <f>MIN(VLOOKUP(C492+0.01,Gearing!$A$2:$F$7,2,TRUE)+1,5)</f>
        <v>5</v>
      </c>
      <c r="F493">
        <f>Misc!$B$4*Misc!$B$5/Misc!$B$2*VLOOKUP(E493,Gearing!$B$2:$F$7,5,FALSE)</f>
        <v>3601.903197661552</v>
      </c>
      <c r="G493">
        <f t="shared" si="63"/>
        <v>8.1193877326011581</v>
      </c>
      <c r="H493">
        <f t="shared" si="64"/>
        <v>280.99999999999955</v>
      </c>
      <c r="I493">
        <f t="shared" si="74"/>
        <v>0.19223050000000003</v>
      </c>
      <c r="J493">
        <f t="shared" si="67"/>
        <v>1788.3647885973305</v>
      </c>
      <c r="K493">
        <f t="shared" si="68"/>
        <v>-56404739.899070524</v>
      </c>
      <c r="L493">
        <f t="shared" si="71"/>
        <v>13066.909997694054</v>
      </c>
      <c r="M493">
        <f>2*$P$1*VLOOKUP(E492,Gearing!$B$3:$D$7,3)+B491</f>
        <v>13066.887931135278</v>
      </c>
      <c r="N493">
        <f>2*B492-B491+Misc!$B$6*$P$1^2</f>
        <v>13067.032487208118</v>
      </c>
    </row>
    <row r="494" spans="1:14" x14ac:dyDescent="0.25">
      <c r="A494">
        <f t="shared" si="65"/>
        <v>122.75</v>
      </c>
      <c r="B494">
        <f>MIN((-J493+SQRT(J493^2-4*I493*K493))/2/I493,2*$P$1*VLOOKUP(E493,Gearing!$B$3:$D$7,3,TRUE)+B492)</f>
        <v>13098.293112921698</v>
      </c>
      <c r="C494">
        <f t="shared" si="72"/>
        <v>125.61823999999979</v>
      </c>
      <c r="D494">
        <f t="shared" si="73"/>
        <v>-1.9897165446309373E-2</v>
      </c>
      <c r="E494">
        <f>MIN(VLOOKUP(C493+0.01,Gearing!$A$2:$F$7,2,TRUE)+1,5)</f>
        <v>5</v>
      </c>
      <c r="F494">
        <f>Misc!$B$4*Misc!$B$5/Misc!$B$2*VLOOKUP(E494,Gearing!$B$2:$F$7,5,FALSE)</f>
        <v>3601.903197661552</v>
      </c>
      <c r="G494">
        <f t="shared" si="63"/>
        <v>8.1389020078502163</v>
      </c>
      <c r="H494">
        <f t="shared" si="64"/>
        <v>280.99999999999955</v>
      </c>
      <c r="I494">
        <f t="shared" si="74"/>
        <v>0.19223050000000003</v>
      </c>
      <c r="J494">
        <f t="shared" si="67"/>
        <v>1776.291199107799</v>
      </c>
      <c r="K494">
        <f t="shared" si="68"/>
        <v>-56460728.929856427</v>
      </c>
      <c r="L494">
        <f t="shared" si="71"/>
        <v>13098.312701138615</v>
      </c>
      <c r="M494">
        <f>2*$P$1*VLOOKUP(E493,Gearing!$B$3:$D$7,3)+B492</f>
        <v>13098.293112921698</v>
      </c>
      <c r="N494">
        <f>2*B493-B492+Misc!$B$6*$P$1^2</f>
        <v>13098.435181848858</v>
      </c>
    </row>
    <row r="495" spans="1:14" x14ac:dyDescent="0.25">
      <c r="A495">
        <f t="shared" si="65"/>
        <v>123</v>
      </c>
      <c r="B495">
        <f>MIN((-J494+SQRT(J494^2-4*I494*K494))/2/I494,2*$P$1*VLOOKUP(E494,Gearing!$B$3:$D$7,3,TRUE)+B493)</f>
        <v>13129.697051135277</v>
      </c>
      <c r="C495">
        <f t="shared" si="72"/>
        <v>125.61823999999979</v>
      </c>
      <c r="D495">
        <f t="shared" si="73"/>
        <v>1.9897165446309373E-2</v>
      </c>
      <c r="E495">
        <f>MIN(VLOOKUP(C494+0.01,Gearing!$A$2:$F$7,2,TRUE)+1,5)</f>
        <v>5</v>
      </c>
      <c r="F495">
        <f>Misc!$B$4*Misc!$B$5/Misc!$B$2*VLOOKUP(E495,Gearing!$B$2:$F$7,5,FALSE)</f>
        <v>3601.903197661552</v>
      </c>
      <c r="G495">
        <f t="shared" si="63"/>
        <v>8.1584155103789353</v>
      </c>
      <c r="H495">
        <f t="shared" si="64"/>
        <v>280.99999999999955</v>
      </c>
      <c r="I495">
        <f t="shared" si="74"/>
        <v>0.19223050000000003</v>
      </c>
      <c r="J495">
        <f t="shared" si="67"/>
        <v>1764.2171315130108</v>
      </c>
      <c r="K495">
        <f t="shared" si="68"/>
        <v>-56516307.171135552</v>
      </c>
      <c r="L495">
        <f t="shared" si="71"/>
        <v>13129.719117694052</v>
      </c>
      <c r="M495">
        <f>2*$P$1*VLOOKUP(E494,Gearing!$B$3:$D$7,3)+B493</f>
        <v>13129.697051135277</v>
      </c>
      <c r="N495">
        <f>2*B494-B493+Misc!$B$6*$P$1^2</f>
        <v>13129.841607208118</v>
      </c>
    </row>
    <row r="496" spans="1:14" x14ac:dyDescent="0.25">
      <c r="A496">
        <f t="shared" si="65"/>
        <v>123.25</v>
      </c>
      <c r="B496">
        <f>MIN((-J495+SQRT(J495^2-4*I495*K495))/2/I495,2*$P$1*VLOOKUP(E495,Gearing!$B$3:$D$7,3,TRUE)+B494)</f>
        <v>13161.102232921698</v>
      </c>
      <c r="C496">
        <f t="shared" si="72"/>
        <v>125.61823999999979</v>
      </c>
      <c r="D496">
        <f t="shared" si="73"/>
        <v>-1.9897165446309373E-2</v>
      </c>
      <c r="E496">
        <f>MIN(VLOOKUP(C495+0.01,Gearing!$A$2:$F$7,2,TRUE)+1,5)</f>
        <v>5</v>
      </c>
      <c r="F496">
        <f>Misc!$B$4*Misc!$B$5/Misc!$B$2*VLOOKUP(E496,Gearing!$B$2:$F$7,5,FALSE)</f>
        <v>3601.903197661552</v>
      </c>
      <c r="G496">
        <f t="shared" si="63"/>
        <v>8.1779297856279936</v>
      </c>
      <c r="H496">
        <f t="shared" si="64"/>
        <v>280.99999999999955</v>
      </c>
      <c r="I496">
        <f t="shared" si="74"/>
        <v>0.19223050000000003</v>
      </c>
      <c r="J496">
        <f t="shared" si="67"/>
        <v>1752.1435420234793</v>
      </c>
      <c r="K496">
        <f t="shared" si="68"/>
        <v>-56571537.870390378</v>
      </c>
      <c r="L496">
        <f t="shared" si="71"/>
        <v>13161.121821138615</v>
      </c>
      <c r="M496">
        <f>2*$P$1*VLOOKUP(E495,Gearing!$B$3:$D$7,3)+B494</f>
        <v>13161.102232921698</v>
      </c>
      <c r="N496">
        <f>2*B495-B494+Misc!$B$6*$P$1^2</f>
        <v>13161.244301848858</v>
      </c>
    </row>
    <row r="497" spans="1:14" x14ac:dyDescent="0.25">
      <c r="A497">
        <f t="shared" si="65"/>
        <v>123.5</v>
      </c>
      <c r="B497">
        <f>MIN((-J496+SQRT(J496^2-4*I496*K496))/2/I496,2*$P$1*VLOOKUP(E496,Gearing!$B$3:$D$7,3,TRUE)+B495)</f>
        <v>13192.506171135277</v>
      </c>
      <c r="C497">
        <f t="shared" si="72"/>
        <v>125.61823999999979</v>
      </c>
      <c r="D497">
        <f t="shared" si="73"/>
        <v>1.9897165446309373E-2</v>
      </c>
      <c r="E497">
        <f>MIN(VLOOKUP(C496+0.01,Gearing!$A$2:$F$7,2,TRUE)+1,5)</f>
        <v>5</v>
      </c>
      <c r="F497">
        <f>Misc!$B$4*Misc!$B$5/Misc!$B$2*VLOOKUP(E497,Gearing!$B$2:$F$7,5,FALSE)</f>
        <v>3601.903197661552</v>
      </c>
      <c r="G497">
        <f t="shared" si="63"/>
        <v>8.1974432881567125</v>
      </c>
      <c r="H497">
        <f t="shared" si="64"/>
        <v>280.99999999999955</v>
      </c>
      <c r="I497">
        <f t="shared" si="74"/>
        <v>0.19223050000000003</v>
      </c>
      <c r="J497">
        <f t="shared" si="67"/>
        <v>1740.0694744286902</v>
      </c>
      <c r="K497">
        <f t="shared" si="68"/>
        <v>-56626357.750109039</v>
      </c>
      <c r="L497">
        <f t="shared" si="71"/>
        <v>13192.528237694054</v>
      </c>
      <c r="M497">
        <f>2*$P$1*VLOOKUP(E496,Gearing!$B$3:$D$7,3)+B495</f>
        <v>13192.506171135277</v>
      </c>
      <c r="N497">
        <f>2*B496-B495+Misc!$B$6*$P$1^2</f>
        <v>13192.650727208118</v>
      </c>
    </row>
    <row r="498" spans="1:14" x14ac:dyDescent="0.25">
      <c r="A498">
        <f t="shared" si="65"/>
        <v>123.75</v>
      </c>
      <c r="B498">
        <f>MIN((-J497+SQRT(J497^2-4*I497*K497))/2/I497,2*$P$1*VLOOKUP(E497,Gearing!$B$3:$D$7,3,TRUE)+B496)</f>
        <v>13223.911352921697</v>
      </c>
      <c r="C498">
        <f t="shared" si="72"/>
        <v>125.61823999999979</v>
      </c>
      <c r="D498">
        <f t="shared" si="73"/>
        <v>-1.9897165446309373E-2</v>
      </c>
      <c r="E498">
        <f>MIN(VLOOKUP(C497+0.01,Gearing!$A$2:$F$7,2,TRUE)+1,5)</f>
        <v>5</v>
      </c>
      <c r="F498">
        <f>Misc!$B$4*Misc!$B$5/Misc!$B$2*VLOOKUP(E498,Gearing!$B$2:$F$7,5,FALSE)</f>
        <v>3601.903197661552</v>
      </c>
      <c r="G498">
        <f t="shared" si="63"/>
        <v>8.2169575634057708</v>
      </c>
      <c r="H498">
        <f t="shared" si="64"/>
        <v>280.99999999999955</v>
      </c>
      <c r="I498">
        <f t="shared" si="74"/>
        <v>0.19223050000000003</v>
      </c>
      <c r="J498">
        <f t="shared" si="67"/>
        <v>1727.9958849391596</v>
      </c>
      <c r="K498">
        <f t="shared" si="68"/>
        <v>-56680830.117832795</v>
      </c>
      <c r="L498">
        <f t="shared" si="71"/>
        <v>13223.930941138617</v>
      </c>
      <c r="M498">
        <f>2*$P$1*VLOOKUP(E497,Gearing!$B$3:$D$7,3)+B496</f>
        <v>13223.911352921697</v>
      </c>
      <c r="N498">
        <f>2*B497-B496+Misc!$B$6*$P$1^2</f>
        <v>13224.053421848857</v>
      </c>
    </row>
    <row r="499" spans="1:14" x14ac:dyDescent="0.25">
      <c r="A499">
        <f t="shared" si="65"/>
        <v>124</v>
      </c>
      <c r="B499">
        <f>MIN((-J498+SQRT(J498^2-4*I498*K498))/2/I498,2*$P$1*VLOOKUP(E498,Gearing!$B$3:$D$7,3,TRUE)+B497)</f>
        <v>13255.315291135277</v>
      </c>
      <c r="C499">
        <f t="shared" si="72"/>
        <v>125.61823999999979</v>
      </c>
      <c r="D499">
        <f t="shared" si="73"/>
        <v>1.9897165446309373E-2</v>
      </c>
      <c r="E499">
        <f>MIN(VLOOKUP(C498+0.01,Gearing!$A$2:$F$7,2,TRUE)+1,5)</f>
        <v>5</v>
      </c>
      <c r="F499">
        <f>Misc!$B$4*Misc!$B$5/Misc!$B$2*VLOOKUP(E499,Gearing!$B$2:$F$7,5,FALSE)</f>
        <v>3601.903197661552</v>
      </c>
      <c r="G499">
        <f t="shared" si="63"/>
        <v>8.2364710659344897</v>
      </c>
      <c r="H499">
        <f t="shared" si="64"/>
        <v>280.99999999999955</v>
      </c>
      <c r="I499">
        <f t="shared" si="74"/>
        <v>0.19223050000000003</v>
      </c>
      <c r="J499">
        <f t="shared" si="67"/>
        <v>1715.9218173443705</v>
      </c>
      <c r="K499">
        <f t="shared" si="68"/>
        <v>-56734891.635991</v>
      </c>
      <c r="L499">
        <f t="shared" si="71"/>
        <v>13255.337357694054</v>
      </c>
      <c r="M499">
        <f>2*$P$1*VLOOKUP(E498,Gearing!$B$3:$D$7,3)+B497</f>
        <v>13255.315291135277</v>
      </c>
      <c r="N499">
        <f>2*B498-B497+Misc!$B$6*$P$1^2</f>
        <v>13255.459847208118</v>
      </c>
    </row>
    <row r="500" spans="1:14" x14ac:dyDescent="0.25">
      <c r="A500">
        <f t="shared" si="65"/>
        <v>124.25</v>
      </c>
      <c r="B500">
        <f>MIN((-J499+SQRT(J499^2-4*I499*K499))/2/I499,2*$P$1*VLOOKUP(E499,Gearing!$B$3:$D$7,3,TRUE)+B498)</f>
        <v>13286.720472921697</v>
      </c>
      <c r="C500">
        <f t="shared" si="72"/>
        <v>125.61823999999979</v>
      </c>
      <c r="D500">
        <f t="shared" si="73"/>
        <v>-1.9897165446309373E-2</v>
      </c>
      <c r="E500">
        <f>MIN(VLOOKUP(C499+0.01,Gearing!$A$2:$F$7,2,TRUE)+1,5)</f>
        <v>5</v>
      </c>
      <c r="F500">
        <f>Misc!$B$4*Misc!$B$5/Misc!$B$2*VLOOKUP(E500,Gearing!$B$2:$F$7,5,FALSE)</f>
        <v>3601.903197661552</v>
      </c>
      <c r="G500">
        <f t="shared" si="63"/>
        <v>8.255985341183548</v>
      </c>
      <c r="H500">
        <f t="shared" si="64"/>
        <v>280.99999999999955</v>
      </c>
      <c r="I500">
        <f t="shared" si="74"/>
        <v>0.19223050000000003</v>
      </c>
      <c r="J500">
        <f t="shared" si="67"/>
        <v>1703.8482278548399</v>
      </c>
      <c r="K500">
        <f t="shared" si="68"/>
        <v>-56788605.672183685</v>
      </c>
      <c r="L500">
        <f t="shared" si="71"/>
        <v>13286.740061138615</v>
      </c>
      <c r="M500">
        <f>2*$P$1*VLOOKUP(E499,Gearing!$B$3:$D$7,3)+B498</f>
        <v>13286.720472921697</v>
      </c>
      <c r="N500">
        <f>2*B499-B498+Misc!$B$6*$P$1^2</f>
        <v>13286.862541848857</v>
      </c>
    </row>
    <row r="501" spans="1:14" x14ac:dyDescent="0.25">
      <c r="A501">
        <f t="shared" si="65"/>
        <v>124.5</v>
      </c>
      <c r="B501">
        <f>MIN((-J500+SQRT(J500^2-4*I500*K500))/2/I500,2*$P$1*VLOOKUP(E500,Gearing!$B$3:$D$7,3,TRUE)+B499)</f>
        <v>13318.124411135277</v>
      </c>
      <c r="C501">
        <f t="shared" si="72"/>
        <v>125.61823999999979</v>
      </c>
      <c r="D501">
        <f t="shared" si="73"/>
        <v>1.9897165446309373E-2</v>
      </c>
      <c r="E501">
        <f>MIN(VLOOKUP(C500+0.01,Gearing!$A$2:$F$7,2,TRUE)+1,5)</f>
        <v>5</v>
      </c>
      <c r="F501">
        <f>Misc!$B$4*Misc!$B$5/Misc!$B$2*VLOOKUP(E501,Gearing!$B$2:$F$7,5,FALSE)</f>
        <v>3601.903197661552</v>
      </c>
      <c r="G501">
        <f t="shared" si="63"/>
        <v>8.2754988437122687</v>
      </c>
      <c r="H501">
        <f t="shared" si="64"/>
        <v>280.99999999999955</v>
      </c>
      <c r="I501">
        <f t="shared" si="74"/>
        <v>0.19223050000000003</v>
      </c>
      <c r="J501">
        <f t="shared" si="67"/>
        <v>1691.7741602600508</v>
      </c>
      <c r="K501">
        <f t="shared" si="68"/>
        <v>-56841908.828781441</v>
      </c>
      <c r="L501">
        <f t="shared" si="71"/>
        <v>13318.146477694054</v>
      </c>
      <c r="M501">
        <f>2*$P$1*VLOOKUP(E500,Gearing!$B$3:$D$7,3)+B499</f>
        <v>13318.124411135277</v>
      </c>
      <c r="N501">
        <f>2*B500-B499+Misc!$B$6*$P$1^2</f>
        <v>13318.268967208118</v>
      </c>
    </row>
    <row r="502" spans="1:14" x14ac:dyDescent="0.25">
      <c r="A502">
        <f t="shared" si="65"/>
        <v>124.75</v>
      </c>
      <c r="B502">
        <f>MIN((-J501+SQRT(J501^2-4*I501*K501))/2/I501,2*$P$1*VLOOKUP(E501,Gearing!$B$3:$D$7,3,TRUE)+B500)</f>
        <v>13349.529592921697</v>
      </c>
      <c r="C502">
        <f t="shared" si="72"/>
        <v>125.61823999999979</v>
      </c>
      <c r="D502">
        <f t="shared" si="73"/>
        <v>-1.9897165446309373E-2</v>
      </c>
      <c r="E502">
        <f>MIN(VLOOKUP(C501+0.01,Gearing!$A$2:$F$7,2,TRUE)+1,5)</f>
        <v>5</v>
      </c>
      <c r="F502">
        <f>Misc!$B$4*Misc!$B$5/Misc!$B$2*VLOOKUP(E502,Gearing!$B$2:$F$7,5,FALSE)</f>
        <v>3601.903197661552</v>
      </c>
      <c r="G502">
        <f t="shared" si="63"/>
        <v>8.295013118961327</v>
      </c>
      <c r="H502">
        <f t="shared" si="64"/>
        <v>280.99999999999955</v>
      </c>
      <c r="I502">
        <f t="shared" si="74"/>
        <v>0.19223050000000003</v>
      </c>
      <c r="J502">
        <f t="shared" si="67"/>
        <v>1679.7005707705193</v>
      </c>
      <c r="K502">
        <f t="shared" si="68"/>
        <v>-56894864.533443026</v>
      </c>
      <c r="L502">
        <f t="shared" si="71"/>
        <v>13349.549181138615</v>
      </c>
      <c r="M502">
        <f>2*$P$1*VLOOKUP(E501,Gearing!$B$3:$D$7,3)+B500</f>
        <v>13349.529592921697</v>
      </c>
      <c r="N502">
        <f>2*B501-B500+Misc!$B$6*$P$1^2</f>
        <v>13349.671661848857</v>
      </c>
    </row>
    <row r="503" spans="1:14" x14ac:dyDescent="0.25">
      <c r="A503">
        <f t="shared" si="65"/>
        <v>125</v>
      </c>
      <c r="B503">
        <f>MIN((-J502+SQRT(J502^2-4*I502*K502))/2/I502,2*$P$1*VLOOKUP(E502,Gearing!$B$3:$D$7,3,TRUE)+B501)</f>
        <v>13380.933531135277</v>
      </c>
      <c r="C503">
        <f t="shared" si="72"/>
        <v>125.61823999999979</v>
      </c>
      <c r="D503">
        <f t="shared" si="73"/>
        <v>1.9897165446309373E-2</v>
      </c>
      <c r="E503">
        <f>MIN(VLOOKUP(C502+0.01,Gearing!$A$2:$F$7,2,TRUE)+1,5)</f>
        <v>5</v>
      </c>
      <c r="F503">
        <f>Misc!$B$4*Misc!$B$5/Misc!$B$2*VLOOKUP(E503,Gearing!$B$2:$F$7,5,FALSE)</f>
        <v>3601.903197661552</v>
      </c>
      <c r="G503">
        <f t="shared" si="63"/>
        <v>8.314526621490046</v>
      </c>
      <c r="H503">
        <f t="shared" si="64"/>
        <v>280.99999999999955</v>
      </c>
      <c r="I503">
        <f t="shared" si="74"/>
        <v>0.19223050000000003</v>
      </c>
      <c r="J503">
        <f t="shared" si="67"/>
        <v>1667.6265031757302</v>
      </c>
      <c r="K503">
        <f t="shared" si="68"/>
        <v>-56947409.328480348</v>
      </c>
      <c r="L503">
        <f t="shared" si="71"/>
        <v>13380.955597694052</v>
      </c>
      <c r="M503">
        <f>2*$P$1*VLOOKUP(E502,Gearing!$B$3:$D$7,3)+B501</f>
        <v>13380.933531135277</v>
      </c>
      <c r="N503">
        <f>2*B502-B501+Misc!$B$6*$P$1^2</f>
        <v>13381.078087208118</v>
      </c>
    </row>
    <row r="504" spans="1:14" x14ac:dyDescent="0.25">
      <c r="A504">
        <f t="shared" si="65"/>
        <v>125.25</v>
      </c>
      <c r="B504">
        <f>MIN((-J503+SQRT(J503^2-4*I503*K503))/2/I503,2*$P$1*VLOOKUP(E503,Gearing!$B$3:$D$7,3,TRUE)+B502)</f>
        <v>13412.338712921697</v>
      </c>
      <c r="C504">
        <f t="shared" si="72"/>
        <v>125.61823999999979</v>
      </c>
      <c r="D504">
        <f t="shared" si="73"/>
        <v>-1.9897165446309373E-2</v>
      </c>
      <c r="E504">
        <f>MIN(VLOOKUP(C503+0.01,Gearing!$A$2:$F$7,2,TRUE)+1,5)</f>
        <v>5</v>
      </c>
      <c r="F504">
        <f>Misc!$B$4*Misc!$B$5/Misc!$B$2*VLOOKUP(E504,Gearing!$B$2:$F$7,5,FALSE)</f>
        <v>3601.903197661552</v>
      </c>
      <c r="G504">
        <f t="shared" si="63"/>
        <v>8.3340408967391042</v>
      </c>
      <c r="H504">
        <f t="shared" si="64"/>
        <v>280.99999999999955</v>
      </c>
      <c r="I504">
        <f t="shared" si="74"/>
        <v>0.19223050000000003</v>
      </c>
      <c r="J504">
        <f t="shared" si="67"/>
        <v>1655.5529136861996</v>
      </c>
      <c r="K504">
        <f t="shared" si="68"/>
        <v>-56999606.701610863</v>
      </c>
      <c r="L504">
        <f t="shared" si="71"/>
        <v>13412.358301138616</v>
      </c>
      <c r="M504">
        <f>2*$P$1*VLOOKUP(E503,Gearing!$B$3:$D$7,3)+B502</f>
        <v>13412.338712921697</v>
      </c>
      <c r="N504">
        <f>2*B503-B502+Misc!$B$6*$P$1^2</f>
        <v>13412.480781848857</v>
      </c>
    </row>
    <row r="505" spans="1:14" x14ac:dyDescent="0.25">
      <c r="A505">
        <f t="shared" si="65"/>
        <v>125.5</v>
      </c>
      <c r="B505">
        <f>MIN((-J504+SQRT(J504^2-4*I504*K504))/2/I504,2*$P$1*VLOOKUP(E504,Gearing!$B$3:$D$7,3,TRUE)+B503)</f>
        <v>13443.742651135277</v>
      </c>
      <c r="C505">
        <f t="shared" si="72"/>
        <v>125.61823999999979</v>
      </c>
      <c r="D505">
        <f t="shared" si="73"/>
        <v>1.9897165446309373E-2</v>
      </c>
      <c r="E505">
        <f>MIN(VLOOKUP(C504+0.01,Gearing!$A$2:$F$7,2,TRUE)+1,5)</f>
        <v>5</v>
      </c>
      <c r="F505">
        <f>Misc!$B$4*Misc!$B$5/Misc!$B$2*VLOOKUP(E505,Gearing!$B$2:$F$7,5,FALSE)</f>
        <v>3601.903197661552</v>
      </c>
      <c r="G505">
        <f t="shared" si="63"/>
        <v>8.3535543992678232</v>
      </c>
      <c r="H505">
        <f t="shared" si="64"/>
        <v>280.99999999999955</v>
      </c>
      <c r="I505">
        <f t="shared" si="74"/>
        <v>0.19223050000000003</v>
      </c>
      <c r="J505">
        <f t="shared" si="67"/>
        <v>1643.4788460914106</v>
      </c>
      <c r="K505">
        <f t="shared" si="68"/>
        <v>-57051393.135087729</v>
      </c>
      <c r="L505">
        <f t="shared" si="71"/>
        <v>13443.764717694054</v>
      </c>
      <c r="M505">
        <f>2*$P$1*VLOOKUP(E504,Gearing!$B$3:$D$7,3)+B503</f>
        <v>13443.742651135277</v>
      </c>
      <c r="N505">
        <f>2*B504-B503+Misc!$B$6*$P$1^2</f>
        <v>13443.887207208118</v>
      </c>
    </row>
    <row r="506" spans="1:14" x14ac:dyDescent="0.25">
      <c r="A506">
        <f t="shared" si="65"/>
        <v>125.75</v>
      </c>
      <c r="B506">
        <f>MIN((-J505+SQRT(J505^2-4*I505*K505))/2/I505,2*$P$1*VLOOKUP(E505,Gearing!$B$3:$D$7,3,TRUE)+B504)</f>
        <v>13475.147832921697</v>
      </c>
      <c r="C506">
        <f t="shared" si="72"/>
        <v>125.61823999999979</v>
      </c>
      <c r="D506">
        <f t="shared" si="73"/>
        <v>-1.9897165446309373E-2</v>
      </c>
      <c r="E506">
        <f>MIN(VLOOKUP(C505+0.01,Gearing!$A$2:$F$7,2,TRUE)+1,5)</f>
        <v>5</v>
      </c>
      <c r="F506">
        <f>Misc!$B$4*Misc!$B$5/Misc!$B$2*VLOOKUP(E506,Gearing!$B$2:$F$7,5,FALSE)</f>
        <v>3601.903197661552</v>
      </c>
      <c r="G506">
        <f t="shared" si="63"/>
        <v>8.3730686745168814</v>
      </c>
      <c r="H506">
        <f t="shared" si="64"/>
        <v>280.99999999999955</v>
      </c>
      <c r="I506">
        <f t="shared" si="74"/>
        <v>0.19223050000000003</v>
      </c>
      <c r="J506">
        <f t="shared" si="67"/>
        <v>1631.40525660188</v>
      </c>
      <c r="K506">
        <f t="shared" si="68"/>
        <v>-57102832.176687166</v>
      </c>
      <c r="L506">
        <f t="shared" si="71"/>
        <v>13475.167421138614</v>
      </c>
      <c r="M506">
        <f>2*$P$1*VLOOKUP(E505,Gearing!$B$3:$D$7,3)+B504</f>
        <v>13475.147832921697</v>
      </c>
      <c r="N506">
        <f>2*B505-B504+Misc!$B$6*$P$1^2</f>
        <v>13475.289901848857</v>
      </c>
    </row>
    <row r="507" spans="1:14" x14ac:dyDescent="0.25">
      <c r="A507">
        <f t="shared" si="65"/>
        <v>126</v>
      </c>
      <c r="B507">
        <f>MIN((-J506+SQRT(J506^2-4*I506*K506))/2/I506,2*$P$1*VLOOKUP(E506,Gearing!$B$3:$D$7,3,TRUE)+B505)</f>
        <v>13506.551771135277</v>
      </c>
      <c r="C507">
        <f t="shared" si="72"/>
        <v>125.61823999999979</v>
      </c>
      <c r="D507">
        <f t="shared" si="73"/>
        <v>1.9897165446309373E-2</v>
      </c>
      <c r="E507">
        <f>MIN(VLOOKUP(C506+0.01,Gearing!$A$2:$F$7,2,TRUE)+1,5)</f>
        <v>5</v>
      </c>
      <c r="F507">
        <f>Misc!$B$4*Misc!$B$5/Misc!$B$2*VLOOKUP(E507,Gearing!$B$2:$F$7,5,FALSE)</f>
        <v>3601.903197661552</v>
      </c>
      <c r="G507">
        <f t="shared" si="63"/>
        <v>8.3925821770456022</v>
      </c>
      <c r="H507">
        <f t="shared" si="64"/>
        <v>280.99999999999955</v>
      </c>
      <c r="I507">
        <f t="shared" si="74"/>
        <v>0.19223050000000003</v>
      </c>
      <c r="J507">
        <f t="shared" si="67"/>
        <v>1619.3311890070909</v>
      </c>
      <c r="K507">
        <f t="shared" si="68"/>
        <v>-57153860.248603575</v>
      </c>
      <c r="L507">
        <f t="shared" si="71"/>
        <v>13506.573837694054</v>
      </c>
      <c r="M507">
        <f>2*$P$1*VLOOKUP(E506,Gearing!$B$3:$D$7,3)+B505</f>
        <v>13506.551771135277</v>
      </c>
      <c r="N507">
        <f>2*B506-B505+Misc!$B$6*$P$1^2</f>
        <v>13506.696327208118</v>
      </c>
    </row>
    <row r="508" spans="1:14" x14ac:dyDescent="0.25">
      <c r="A508">
        <f t="shared" si="65"/>
        <v>126.25</v>
      </c>
      <c r="B508">
        <f>MIN((-J507+SQRT(J507^2-4*I507*K507))/2/I507,2*$P$1*VLOOKUP(E507,Gearing!$B$3:$D$7,3,TRUE)+B506)</f>
        <v>13537.956952921697</v>
      </c>
      <c r="C508">
        <f t="shared" si="72"/>
        <v>125.61823999999979</v>
      </c>
      <c r="D508">
        <f t="shared" si="73"/>
        <v>-1.9897165446309373E-2</v>
      </c>
      <c r="E508">
        <f>MIN(VLOOKUP(C507+0.01,Gearing!$A$2:$F$7,2,TRUE)+1,5)</f>
        <v>5</v>
      </c>
      <c r="F508">
        <f>Misc!$B$4*Misc!$B$5/Misc!$B$2*VLOOKUP(E508,Gearing!$B$2:$F$7,5,FALSE)</f>
        <v>3601.903197661552</v>
      </c>
      <c r="G508">
        <f t="shared" si="63"/>
        <v>8.4120964522946604</v>
      </c>
      <c r="H508">
        <f t="shared" si="64"/>
        <v>280.99999999999955</v>
      </c>
      <c r="I508">
        <f t="shared" si="74"/>
        <v>0.19223050000000003</v>
      </c>
      <c r="J508">
        <f t="shared" si="67"/>
        <v>1607.2575995175594</v>
      </c>
      <c r="K508">
        <f t="shared" si="68"/>
        <v>-57204540.958671942</v>
      </c>
      <c r="L508">
        <f t="shared" si="71"/>
        <v>13537.976541138614</v>
      </c>
      <c r="M508">
        <f>2*$P$1*VLOOKUP(E507,Gearing!$B$3:$D$7,3)+B506</f>
        <v>13537.956952921697</v>
      </c>
      <c r="N508">
        <f>2*B507-B506+Misc!$B$6*$P$1^2</f>
        <v>13538.099021848857</v>
      </c>
    </row>
    <row r="509" spans="1:14" x14ac:dyDescent="0.25">
      <c r="A509">
        <f t="shared" si="65"/>
        <v>126.5</v>
      </c>
      <c r="B509">
        <f>MIN((-J508+SQRT(J508^2-4*I508*K508))/2/I508,2*$P$1*VLOOKUP(E508,Gearing!$B$3:$D$7,3,TRUE)+B507)</f>
        <v>13569.360891135277</v>
      </c>
      <c r="C509">
        <f t="shared" si="72"/>
        <v>125.61823999999979</v>
      </c>
      <c r="D509">
        <f t="shared" si="73"/>
        <v>1.9897165446309373E-2</v>
      </c>
      <c r="E509">
        <f>MIN(VLOOKUP(C508+0.01,Gearing!$A$2:$F$7,2,TRUE)+1,5)</f>
        <v>5</v>
      </c>
      <c r="F509">
        <f>Misc!$B$4*Misc!$B$5/Misc!$B$2*VLOOKUP(E509,Gearing!$B$2:$F$7,5,FALSE)</f>
        <v>3601.903197661552</v>
      </c>
      <c r="G509">
        <f t="shared" si="63"/>
        <v>8.4316099548233794</v>
      </c>
      <c r="H509">
        <f t="shared" si="64"/>
        <v>280.99999999999955</v>
      </c>
      <c r="I509">
        <f t="shared" si="74"/>
        <v>0.19223050000000003</v>
      </c>
      <c r="J509">
        <f t="shared" si="67"/>
        <v>1595.1835319227712</v>
      </c>
      <c r="K509">
        <f t="shared" si="68"/>
        <v>-57254810.669027902</v>
      </c>
      <c r="L509">
        <f t="shared" si="71"/>
        <v>13569.382957694052</v>
      </c>
      <c r="M509">
        <f>2*$P$1*VLOOKUP(E508,Gearing!$B$3:$D$7,3)+B507</f>
        <v>13569.360891135277</v>
      </c>
      <c r="N509">
        <f>2*B508-B507+Misc!$B$6*$P$1^2</f>
        <v>13569.505447208117</v>
      </c>
    </row>
    <row r="510" spans="1:14" x14ac:dyDescent="0.25">
      <c r="A510">
        <f t="shared" si="65"/>
        <v>126.75</v>
      </c>
      <c r="B510">
        <f>MIN((-J509+SQRT(J509^2-4*I509*K509))/2/I509,2*$P$1*VLOOKUP(E509,Gearing!$B$3:$D$7,3,TRUE)+B508)</f>
        <v>13600.766072921697</v>
      </c>
      <c r="C510">
        <f t="shared" si="72"/>
        <v>125.61823999999979</v>
      </c>
      <c r="D510">
        <f t="shared" si="73"/>
        <v>-1.9897165446309373E-2</v>
      </c>
      <c r="E510">
        <f>MIN(VLOOKUP(C509+0.01,Gearing!$A$2:$F$7,2,TRUE)+1,5)</f>
        <v>5</v>
      </c>
      <c r="F510">
        <f>Misc!$B$4*Misc!$B$5/Misc!$B$2*VLOOKUP(E510,Gearing!$B$2:$F$7,5,FALSE)</f>
        <v>3601.903197661552</v>
      </c>
      <c r="G510">
        <f t="shared" si="63"/>
        <v>8.4511242300724376</v>
      </c>
      <c r="H510">
        <f t="shared" si="64"/>
        <v>280.99999999999955</v>
      </c>
      <c r="I510">
        <f t="shared" si="74"/>
        <v>0.19223050000000003</v>
      </c>
      <c r="J510">
        <f t="shared" si="67"/>
        <v>1583.1099424332397</v>
      </c>
      <c r="K510">
        <f t="shared" si="68"/>
        <v>-57304733.047565177</v>
      </c>
      <c r="L510">
        <f t="shared" si="71"/>
        <v>13600.785661138612</v>
      </c>
      <c r="M510">
        <f>2*$P$1*VLOOKUP(E509,Gearing!$B$3:$D$7,3)+B508</f>
        <v>13600.766072921697</v>
      </c>
      <c r="N510">
        <f>2*B509-B508+Misc!$B$6*$P$1^2</f>
        <v>13600.908141848857</v>
      </c>
    </row>
    <row r="511" spans="1:14" x14ac:dyDescent="0.25">
      <c r="A511">
        <f t="shared" si="65"/>
        <v>127</v>
      </c>
      <c r="B511">
        <f>MIN((-J510+SQRT(J510^2-4*I510*K510))/2/I510,2*$P$1*VLOOKUP(E510,Gearing!$B$3:$D$7,3,TRUE)+B509)</f>
        <v>13632.170011135277</v>
      </c>
      <c r="C511">
        <f t="shared" si="72"/>
        <v>125.61823999999979</v>
      </c>
      <c r="D511">
        <f t="shared" si="73"/>
        <v>1.9897165446309373E-2</v>
      </c>
      <c r="E511">
        <f>MIN(VLOOKUP(C510+0.01,Gearing!$A$2:$F$7,2,TRUE)+1,5)</f>
        <v>5</v>
      </c>
      <c r="F511">
        <f>Misc!$B$4*Misc!$B$5/Misc!$B$2*VLOOKUP(E511,Gearing!$B$2:$F$7,5,FALSE)</f>
        <v>3601.903197661552</v>
      </c>
      <c r="G511">
        <f t="shared" si="63"/>
        <v>8.4706377326011566</v>
      </c>
      <c r="H511">
        <f t="shared" si="64"/>
        <v>280.99999999999955</v>
      </c>
      <c r="I511">
        <f t="shared" si="74"/>
        <v>0.19223050000000003</v>
      </c>
      <c r="J511">
        <f t="shared" si="67"/>
        <v>1571.0358748384506</v>
      </c>
      <c r="K511">
        <f t="shared" si="68"/>
        <v>-57354244.396360703</v>
      </c>
      <c r="L511">
        <f t="shared" si="71"/>
        <v>13632.19207769405</v>
      </c>
      <c r="M511">
        <f>2*$P$1*VLOOKUP(E510,Gearing!$B$3:$D$7,3)+B509</f>
        <v>13632.170011135277</v>
      </c>
      <c r="N511">
        <f>2*B510-B509+Misc!$B$6*$P$1^2</f>
        <v>13632.314567208117</v>
      </c>
    </row>
    <row r="512" spans="1:14" x14ac:dyDescent="0.25">
      <c r="A512">
        <f t="shared" si="65"/>
        <v>127.25</v>
      </c>
      <c r="B512">
        <f>MIN((-J511+SQRT(J511^2-4*I511*K511))/2/I511,2*$P$1*VLOOKUP(E511,Gearing!$B$3:$D$7,3,TRUE)+B510)</f>
        <v>13663.575192921697</v>
      </c>
      <c r="C512">
        <f t="shared" si="72"/>
        <v>125.61823999999979</v>
      </c>
      <c r="D512">
        <f t="shared" si="73"/>
        <v>-1.9897165446309373E-2</v>
      </c>
      <c r="E512">
        <f>MIN(VLOOKUP(C511+0.01,Gearing!$A$2:$F$7,2,TRUE)+1,5)</f>
        <v>5</v>
      </c>
      <c r="F512">
        <f>Misc!$B$4*Misc!$B$5/Misc!$B$2*VLOOKUP(E512,Gearing!$B$2:$F$7,5,FALSE)</f>
        <v>3601.903197661552</v>
      </c>
      <c r="G512">
        <f t="shared" si="63"/>
        <v>8.4901520078502148</v>
      </c>
      <c r="H512">
        <f t="shared" si="64"/>
        <v>280.99999999999955</v>
      </c>
      <c r="I512">
        <f t="shared" si="74"/>
        <v>0.19223050000000003</v>
      </c>
      <c r="J512">
        <f t="shared" si="67"/>
        <v>1558.96228534892</v>
      </c>
      <c r="K512">
        <f t="shared" si="68"/>
        <v>-57403408.4433669</v>
      </c>
      <c r="L512">
        <f t="shared" si="71"/>
        <v>13663.594781138614</v>
      </c>
      <c r="M512">
        <f>2*$P$1*VLOOKUP(E511,Gearing!$B$3:$D$7,3)+B510</f>
        <v>13663.575192921697</v>
      </c>
      <c r="N512">
        <f>2*B511-B510+Misc!$B$6*$P$1^2</f>
        <v>13663.717261848857</v>
      </c>
    </row>
    <row r="513" spans="1:14" x14ac:dyDescent="0.25">
      <c r="A513">
        <f t="shared" si="65"/>
        <v>127.5</v>
      </c>
      <c r="B513">
        <f>MIN((-J512+SQRT(J512^2-4*I512*K512))/2/I512,2*$P$1*VLOOKUP(E512,Gearing!$B$3:$D$7,3,TRUE)+B511)</f>
        <v>13694.979131135276</v>
      </c>
      <c r="C513">
        <f t="shared" si="72"/>
        <v>125.61823999999979</v>
      </c>
      <c r="D513">
        <f t="shared" si="73"/>
        <v>1.9897165446309373E-2</v>
      </c>
      <c r="E513">
        <f>MIN(VLOOKUP(C512+0.01,Gearing!$A$2:$F$7,2,TRUE)+1,5)</f>
        <v>5</v>
      </c>
      <c r="F513">
        <f>Misc!$B$4*Misc!$B$5/Misc!$B$2*VLOOKUP(E513,Gearing!$B$2:$F$7,5,FALSE)</f>
        <v>3601.903197661552</v>
      </c>
      <c r="G513">
        <f t="shared" si="63"/>
        <v>8.5096655103789356</v>
      </c>
      <c r="H513">
        <f t="shared" si="64"/>
        <v>280.99999999999955</v>
      </c>
      <c r="I513">
        <f t="shared" si="74"/>
        <v>0.19223050000000003</v>
      </c>
      <c r="J513">
        <f t="shared" si="67"/>
        <v>1546.8882177541309</v>
      </c>
      <c r="K513">
        <f t="shared" si="68"/>
        <v>-57452161.430601977</v>
      </c>
      <c r="L513">
        <f t="shared" si="71"/>
        <v>13695.001197694053</v>
      </c>
      <c r="M513">
        <f>2*$P$1*VLOOKUP(E512,Gearing!$B$3:$D$7,3)+B511</f>
        <v>13694.979131135276</v>
      </c>
      <c r="N513">
        <f>2*B512-B511+Misc!$B$6*$P$1^2</f>
        <v>13695.123687208117</v>
      </c>
    </row>
    <row r="514" spans="1:14" x14ac:dyDescent="0.25">
      <c r="A514">
        <f t="shared" si="65"/>
        <v>127.75</v>
      </c>
      <c r="B514">
        <f>MIN((-J513+SQRT(J513^2-4*I513*K513))/2/I513,2*$P$1*VLOOKUP(E513,Gearing!$B$3:$D$7,3,TRUE)+B512)</f>
        <v>13726.384312921697</v>
      </c>
      <c r="C514">
        <f t="shared" si="72"/>
        <v>125.61823999999979</v>
      </c>
      <c r="D514">
        <f t="shared" si="73"/>
        <v>-1.9897165446309373E-2</v>
      </c>
      <c r="E514">
        <f>MIN(VLOOKUP(C513+0.01,Gearing!$A$2:$F$7,2,TRUE)+1,5)</f>
        <v>5</v>
      </c>
      <c r="F514">
        <f>Misc!$B$4*Misc!$B$5/Misc!$B$2*VLOOKUP(E514,Gearing!$B$2:$F$7,5,FALSE)</f>
        <v>3601.903197661552</v>
      </c>
      <c r="G514">
        <f t="shared" si="63"/>
        <v>8.5291797856279938</v>
      </c>
      <c r="H514">
        <f t="shared" si="64"/>
        <v>280.99999999999955</v>
      </c>
      <c r="I514">
        <f t="shared" si="74"/>
        <v>0.19223050000000003</v>
      </c>
      <c r="J514">
        <f t="shared" si="67"/>
        <v>1534.8146282645994</v>
      </c>
      <c r="K514">
        <f t="shared" si="68"/>
        <v>-57500567.146077089</v>
      </c>
      <c r="L514">
        <f t="shared" si="71"/>
        <v>13726.403901138614</v>
      </c>
      <c r="M514">
        <f>2*$P$1*VLOOKUP(E513,Gearing!$B$3:$D$7,3)+B512</f>
        <v>13726.384312921697</v>
      </c>
      <c r="N514">
        <f>2*B513-B512+Misc!$B$6*$P$1^2</f>
        <v>13726.526381848857</v>
      </c>
    </row>
    <row r="515" spans="1:14" x14ac:dyDescent="0.25">
      <c r="A515">
        <f t="shared" si="65"/>
        <v>128</v>
      </c>
      <c r="B515">
        <f>MIN((-J514+SQRT(J514^2-4*I514*K514))/2/I514,2*$P$1*VLOOKUP(E514,Gearing!$B$3:$D$7,3,TRUE)+B513)</f>
        <v>13757.788251135276</v>
      </c>
      <c r="C515">
        <f t="shared" si="72"/>
        <v>125.61823999999979</v>
      </c>
      <c r="D515">
        <f t="shared" si="73"/>
        <v>1.9897165446309373E-2</v>
      </c>
      <c r="E515">
        <f>MIN(VLOOKUP(C514+0.01,Gearing!$A$2:$F$7,2,TRUE)+1,5)</f>
        <v>5</v>
      </c>
      <c r="F515">
        <f>Misc!$B$4*Misc!$B$5/Misc!$B$2*VLOOKUP(E515,Gearing!$B$2:$F$7,5,FALSE)</f>
        <v>3601.903197661552</v>
      </c>
      <c r="G515">
        <f t="shared" ref="G515:G578" si="75">CONVERT(B515,$B$1,$G$1)</f>
        <v>8.5486932881567128</v>
      </c>
      <c r="H515">
        <f t="shared" ref="H515:H578" si="76">CONVERT(C515,$C$1,$H$1)</f>
        <v>280.99999999999955</v>
      </c>
      <c r="I515">
        <f t="shared" si="74"/>
        <v>0.19223050000000003</v>
      </c>
      <c r="J515">
        <f t="shared" si="67"/>
        <v>1522.7405606698112</v>
      </c>
      <c r="K515">
        <f t="shared" si="68"/>
        <v>-57548561.771751724</v>
      </c>
      <c r="L515">
        <f t="shared" si="71"/>
        <v>13757.810317694051</v>
      </c>
      <c r="M515">
        <f>2*$P$1*VLOOKUP(E514,Gearing!$B$3:$D$7,3)+B513</f>
        <v>13757.788251135276</v>
      </c>
      <c r="N515">
        <f>2*B514-B513+Misc!$B$6*$P$1^2</f>
        <v>13757.932807208117</v>
      </c>
    </row>
    <row r="516" spans="1:14" x14ac:dyDescent="0.25">
      <c r="A516">
        <f t="shared" ref="A516:A579" si="77">A515+$P$1</f>
        <v>128.25</v>
      </c>
      <c r="B516">
        <f>MIN((-J515+SQRT(J515^2-4*I515*K515))/2/I515,2*$P$1*VLOOKUP(E515,Gearing!$B$3:$D$7,3,TRUE)+B514)</f>
        <v>13789.193432921697</v>
      </c>
      <c r="C516">
        <f t="shared" si="72"/>
        <v>125.61823999999979</v>
      </c>
      <c r="D516">
        <f t="shared" si="73"/>
        <v>-1.9897165446309373E-2</v>
      </c>
      <c r="E516">
        <f>MIN(VLOOKUP(C515+0.01,Gearing!$A$2:$F$7,2,TRUE)+1,5)</f>
        <v>5</v>
      </c>
      <c r="F516">
        <f>Misc!$B$4*Misc!$B$5/Misc!$B$2*VLOOKUP(E516,Gearing!$B$2:$F$7,5,FALSE)</f>
        <v>3601.903197661552</v>
      </c>
      <c r="G516">
        <f t="shared" si="75"/>
        <v>8.5682075634057711</v>
      </c>
      <c r="H516">
        <f t="shared" si="76"/>
        <v>280.99999999999955</v>
      </c>
      <c r="I516">
        <f t="shared" si="74"/>
        <v>0.19223050000000003</v>
      </c>
      <c r="J516">
        <f t="shared" ref="J516:J579" si="78">(4*$P$2-2*$P$3*B515)</f>
        <v>1510.6669711802797</v>
      </c>
      <c r="K516">
        <f t="shared" ref="K516:K579" si="79">4*$P$2*(B515-2*B516)+$P$3*B515*B515-4*F516*$P$1*$P$1</f>
        <v>-57596209.155695759</v>
      </c>
      <c r="L516">
        <f t="shared" si="71"/>
        <v>13789.213021138616</v>
      </c>
      <c r="M516">
        <f>2*$P$1*VLOOKUP(E515,Gearing!$B$3:$D$7,3)+B514</f>
        <v>13789.193432921697</v>
      </c>
      <c r="N516">
        <f>2*B515-B514+Misc!$B$6*$P$1^2</f>
        <v>13789.335501848856</v>
      </c>
    </row>
    <row r="517" spans="1:14" x14ac:dyDescent="0.25">
      <c r="A517">
        <f t="shared" si="77"/>
        <v>128.5</v>
      </c>
      <c r="B517">
        <f>MIN((-J516+SQRT(J516^2-4*I516*K516))/2/I516,2*$P$1*VLOOKUP(E516,Gearing!$B$3:$D$7,3,TRUE)+B515)</f>
        <v>13820.597371135276</v>
      </c>
      <c r="C517">
        <f t="shared" si="72"/>
        <v>125.61823999999979</v>
      </c>
      <c r="D517">
        <f t="shared" si="73"/>
        <v>1.9897165446309373E-2</v>
      </c>
      <c r="E517">
        <f>MIN(VLOOKUP(C516+0.01,Gearing!$A$2:$F$7,2,TRUE)+1,5)</f>
        <v>5</v>
      </c>
      <c r="F517">
        <f>Misc!$B$4*Misc!$B$5/Misc!$B$2*VLOOKUP(E517,Gearing!$B$2:$F$7,5,FALSE)</f>
        <v>3601.903197661552</v>
      </c>
      <c r="G517">
        <f t="shared" si="75"/>
        <v>8.58772106593449</v>
      </c>
      <c r="H517">
        <f t="shared" si="76"/>
        <v>280.99999999999955</v>
      </c>
      <c r="I517">
        <f t="shared" si="74"/>
        <v>0.19223050000000003</v>
      </c>
      <c r="J517">
        <f t="shared" si="78"/>
        <v>1498.5929035854906</v>
      </c>
      <c r="K517">
        <f t="shared" si="79"/>
        <v>-57643445.419809923</v>
      </c>
      <c r="L517">
        <f t="shared" si="71"/>
        <v>13820.619437694053</v>
      </c>
      <c r="M517">
        <f>2*$P$1*VLOOKUP(E516,Gearing!$B$3:$D$7,3)+B515</f>
        <v>13820.597371135276</v>
      </c>
      <c r="N517">
        <f>2*B516-B515+Misc!$B$6*$P$1^2</f>
        <v>13820.741927208117</v>
      </c>
    </row>
    <row r="518" spans="1:14" x14ac:dyDescent="0.25">
      <c r="A518">
        <f t="shared" si="77"/>
        <v>128.75</v>
      </c>
      <c r="B518">
        <f>MIN((-J517+SQRT(J517^2-4*I517*K517))/2/I517,2*$P$1*VLOOKUP(E517,Gearing!$B$3:$D$7,3,TRUE)+B516)</f>
        <v>13852.002552921696</v>
      </c>
      <c r="C518">
        <f t="shared" si="72"/>
        <v>125.61823999999979</v>
      </c>
      <c r="D518">
        <f t="shared" si="73"/>
        <v>-1.9897165446309373E-2</v>
      </c>
      <c r="E518">
        <f>MIN(VLOOKUP(C517+0.01,Gearing!$A$2:$F$7,2,TRUE)+1,5)</f>
        <v>5</v>
      </c>
      <c r="F518">
        <f>Misc!$B$4*Misc!$B$5/Misc!$B$2*VLOOKUP(E518,Gearing!$B$2:$F$7,5,FALSE)</f>
        <v>3601.903197661552</v>
      </c>
      <c r="G518">
        <f t="shared" si="75"/>
        <v>8.6072353411835483</v>
      </c>
      <c r="H518">
        <f t="shared" si="76"/>
        <v>280.99999999999955</v>
      </c>
      <c r="I518">
        <f t="shared" si="74"/>
        <v>0.19223050000000003</v>
      </c>
      <c r="J518">
        <f t="shared" si="78"/>
        <v>1486.51931409596</v>
      </c>
      <c r="K518">
        <f t="shared" si="79"/>
        <v>-57690334.472222887</v>
      </c>
      <c r="L518">
        <f t="shared" ref="L518:L581" si="80">(-J517+SQRT(J517^2-4*I517*K517))/2/I517</f>
        <v>13852.022141138616</v>
      </c>
      <c r="M518">
        <f>2*$P$1*VLOOKUP(E517,Gearing!$B$3:$D$7,3)+B516</f>
        <v>13852.002552921696</v>
      </c>
      <c r="N518">
        <f>2*B517-B516+Misc!$B$6*$P$1^2</f>
        <v>13852.144621848856</v>
      </c>
    </row>
    <row r="519" spans="1:14" x14ac:dyDescent="0.25">
      <c r="A519">
        <f t="shared" si="77"/>
        <v>129</v>
      </c>
      <c r="B519">
        <f>MIN((-J518+SQRT(J518^2-4*I518*K518))/2/I518,2*$P$1*VLOOKUP(E518,Gearing!$B$3:$D$7,3,TRUE)+B517)</f>
        <v>13883.406491135276</v>
      </c>
      <c r="C519">
        <f t="shared" si="72"/>
        <v>125.61823999999979</v>
      </c>
      <c r="D519">
        <f t="shared" si="73"/>
        <v>1.9897165446309373E-2</v>
      </c>
      <c r="E519">
        <f>MIN(VLOOKUP(C518+0.01,Gearing!$A$2:$F$7,2,TRUE)+1,5)</f>
        <v>5</v>
      </c>
      <c r="F519">
        <f>Misc!$B$4*Misc!$B$5/Misc!$B$2*VLOOKUP(E519,Gearing!$B$2:$F$7,5,FALSE)</f>
        <v>3601.903197661552</v>
      </c>
      <c r="G519">
        <f t="shared" si="75"/>
        <v>8.626748843712269</v>
      </c>
      <c r="H519">
        <f t="shared" si="76"/>
        <v>280.99999999999955</v>
      </c>
      <c r="I519">
        <f t="shared" si="74"/>
        <v>0.19223050000000003</v>
      </c>
      <c r="J519">
        <f t="shared" si="78"/>
        <v>1474.4452465011709</v>
      </c>
      <c r="K519">
        <f t="shared" si="79"/>
        <v>-57736812.374776609</v>
      </c>
      <c r="L519">
        <f t="shared" si="80"/>
        <v>13883.428557694051</v>
      </c>
      <c r="M519">
        <f>2*$P$1*VLOOKUP(E518,Gearing!$B$3:$D$7,3)+B517</f>
        <v>13883.406491135276</v>
      </c>
      <c r="N519">
        <f>2*B518-B517+Misc!$B$6*$P$1^2</f>
        <v>13883.551047208117</v>
      </c>
    </row>
    <row r="520" spans="1:14" x14ac:dyDescent="0.25">
      <c r="A520">
        <f t="shared" si="77"/>
        <v>129.25</v>
      </c>
      <c r="B520">
        <f>MIN((-J519+SQRT(J519^2-4*I519*K519))/2/I519,2*$P$1*VLOOKUP(E519,Gearing!$B$3:$D$7,3,TRUE)+B518)</f>
        <v>13914.811672921696</v>
      </c>
      <c r="C520">
        <f t="shared" si="72"/>
        <v>125.61823999999979</v>
      </c>
      <c r="D520">
        <f t="shared" si="73"/>
        <v>-1.9897165446309373E-2</v>
      </c>
      <c r="E520">
        <f>MIN(VLOOKUP(C519+0.01,Gearing!$A$2:$F$7,2,TRUE)+1,5)</f>
        <v>5</v>
      </c>
      <c r="F520">
        <f>Misc!$B$4*Misc!$B$5/Misc!$B$2*VLOOKUP(E520,Gearing!$B$2:$F$7,5,FALSE)</f>
        <v>3601.903197661552</v>
      </c>
      <c r="G520">
        <f t="shared" si="75"/>
        <v>8.6462631189613273</v>
      </c>
      <c r="H520">
        <f t="shared" si="76"/>
        <v>280.99999999999955</v>
      </c>
      <c r="I520">
        <f t="shared" si="74"/>
        <v>0.19223050000000003</v>
      </c>
      <c r="J520">
        <f t="shared" si="78"/>
        <v>1462.3716570116403</v>
      </c>
      <c r="K520">
        <f t="shared" si="79"/>
        <v>-57782943.095658496</v>
      </c>
      <c r="L520">
        <f t="shared" si="80"/>
        <v>13914.831261138614</v>
      </c>
      <c r="M520">
        <f>2*$P$1*VLOOKUP(E519,Gearing!$B$3:$D$7,3)+B518</f>
        <v>13914.811672921696</v>
      </c>
      <c r="N520">
        <f>2*B519-B518+Misc!$B$6*$P$1^2</f>
        <v>13914.953741848856</v>
      </c>
    </row>
    <row r="521" spans="1:14" x14ac:dyDescent="0.25">
      <c r="A521">
        <f t="shared" si="77"/>
        <v>129.5</v>
      </c>
      <c r="B521">
        <f>MIN((-J520+SQRT(J520^2-4*I520*K520))/2/I520,2*$P$1*VLOOKUP(E520,Gearing!$B$3:$D$7,3,TRUE)+B519)</f>
        <v>13946.215611135276</v>
      </c>
      <c r="C521">
        <f t="shared" si="72"/>
        <v>125.61823999999979</v>
      </c>
      <c r="D521">
        <f t="shared" si="73"/>
        <v>1.9897165446309373E-2</v>
      </c>
      <c r="E521">
        <f>MIN(VLOOKUP(C520+0.01,Gearing!$A$2:$F$7,2,TRUE)+1,5)</f>
        <v>5</v>
      </c>
      <c r="F521">
        <f>Misc!$B$4*Misc!$B$5/Misc!$B$2*VLOOKUP(E521,Gearing!$B$2:$F$7,5,FALSE)</f>
        <v>3601.903197661552</v>
      </c>
      <c r="G521">
        <f t="shared" si="75"/>
        <v>8.6657766214900462</v>
      </c>
      <c r="H521">
        <f t="shared" si="76"/>
        <v>280.99999999999955</v>
      </c>
      <c r="I521">
        <f t="shared" si="74"/>
        <v>0.19223050000000003</v>
      </c>
      <c r="J521">
        <f t="shared" si="78"/>
        <v>1450.2975894168512</v>
      </c>
      <c r="K521">
        <f t="shared" si="79"/>
        <v>-57828662.636651769</v>
      </c>
      <c r="L521">
        <f t="shared" si="80"/>
        <v>13946.237677694053</v>
      </c>
      <c r="M521">
        <f>2*$P$1*VLOOKUP(E520,Gearing!$B$3:$D$7,3)+B519</f>
        <v>13946.215611135276</v>
      </c>
      <c r="N521">
        <f>2*B520-B519+Misc!$B$6*$P$1^2</f>
        <v>13946.360167208117</v>
      </c>
    </row>
    <row r="522" spans="1:14" x14ac:dyDescent="0.25">
      <c r="A522">
        <f t="shared" si="77"/>
        <v>129.75</v>
      </c>
      <c r="B522">
        <f>MIN((-J521+SQRT(J521^2-4*I521*K521))/2/I521,2*$P$1*VLOOKUP(E521,Gearing!$B$3:$D$7,3,TRUE)+B520)</f>
        <v>13977.620792921696</v>
      </c>
      <c r="C522">
        <f t="shared" si="72"/>
        <v>125.61823999999979</v>
      </c>
      <c r="D522">
        <f t="shared" si="73"/>
        <v>-1.9897165446309373E-2</v>
      </c>
      <c r="E522">
        <f>MIN(VLOOKUP(C521+0.01,Gearing!$A$2:$F$7,2,TRUE)+1,5)</f>
        <v>5</v>
      </c>
      <c r="F522">
        <f>Misc!$B$4*Misc!$B$5/Misc!$B$2*VLOOKUP(E522,Gearing!$B$2:$F$7,5,FALSE)</f>
        <v>3601.903197661552</v>
      </c>
      <c r="G522">
        <f t="shared" si="75"/>
        <v>8.6852908967391045</v>
      </c>
      <c r="H522">
        <f t="shared" si="76"/>
        <v>280.99999999999955</v>
      </c>
      <c r="I522">
        <f t="shared" si="74"/>
        <v>0.19223050000000003</v>
      </c>
      <c r="J522">
        <f t="shared" si="78"/>
        <v>1438.2239999273197</v>
      </c>
      <c r="K522">
        <f t="shared" si="79"/>
        <v>-57874035.026002571</v>
      </c>
      <c r="L522">
        <f t="shared" si="80"/>
        <v>13977.640381138614</v>
      </c>
      <c r="M522">
        <f>2*$P$1*VLOOKUP(E521,Gearing!$B$3:$D$7,3)+B520</f>
        <v>13977.620792921696</v>
      </c>
      <c r="N522">
        <f>2*B521-B520+Misc!$B$6*$P$1^2</f>
        <v>13977.762861848856</v>
      </c>
    </row>
    <row r="523" spans="1:14" x14ac:dyDescent="0.25">
      <c r="A523">
        <f t="shared" si="77"/>
        <v>130</v>
      </c>
      <c r="B523">
        <f>MIN((-J522+SQRT(J522^2-4*I522*K522))/2/I522,2*$P$1*VLOOKUP(E522,Gearing!$B$3:$D$7,3,TRUE)+B521)</f>
        <v>14009.024731135276</v>
      </c>
      <c r="C523">
        <f t="shared" si="72"/>
        <v>125.61823999999979</v>
      </c>
      <c r="D523">
        <f t="shared" si="73"/>
        <v>1.9897165446309373E-2</v>
      </c>
      <c r="E523">
        <f>MIN(VLOOKUP(C522+0.01,Gearing!$A$2:$F$7,2,TRUE)+1,5)</f>
        <v>5</v>
      </c>
      <c r="F523">
        <f>Misc!$B$4*Misc!$B$5/Misc!$B$2*VLOOKUP(E523,Gearing!$B$2:$F$7,5,FALSE)</f>
        <v>3601.903197661552</v>
      </c>
      <c r="G523">
        <f t="shared" si="75"/>
        <v>8.7048043992678235</v>
      </c>
      <c r="H523">
        <f t="shared" si="76"/>
        <v>280.99999999999955</v>
      </c>
      <c r="I523">
        <f t="shared" si="74"/>
        <v>0.19223050000000003</v>
      </c>
      <c r="J523">
        <f t="shared" si="78"/>
        <v>1426.1499323325306</v>
      </c>
      <c r="K523">
        <f t="shared" si="79"/>
        <v>-57918996.205435403</v>
      </c>
      <c r="L523">
        <f t="shared" si="80"/>
        <v>14009.046797694051</v>
      </c>
      <c r="M523">
        <f>2*$P$1*VLOOKUP(E522,Gearing!$B$3:$D$7,3)+B521</f>
        <v>14009.024731135276</v>
      </c>
      <c r="N523">
        <f>2*B522-B521+Misc!$B$6*$P$1^2</f>
        <v>14009.169287208117</v>
      </c>
    </row>
    <row r="524" spans="1:14" x14ac:dyDescent="0.25">
      <c r="A524">
        <f t="shared" si="77"/>
        <v>130.25</v>
      </c>
      <c r="B524">
        <f>MIN((-J523+SQRT(J523^2-4*I523*K523))/2/I523,2*$P$1*VLOOKUP(E523,Gearing!$B$3:$D$7,3,TRUE)+B522)</f>
        <v>14040.429912921696</v>
      </c>
      <c r="C524">
        <f t="shared" si="72"/>
        <v>125.61823999999979</v>
      </c>
      <c r="D524">
        <f t="shared" si="73"/>
        <v>-1.9897165446309373E-2</v>
      </c>
      <c r="E524">
        <f>MIN(VLOOKUP(C523+0.01,Gearing!$A$2:$F$7,2,TRUE)+1,5)</f>
        <v>5</v>
      </c>
      <c r="F524">
        <f>Misc!$B$4*Misc!$B$5/Misc!$B$2*VLOOKUP(E524,Gearing!$B$2:$F$7,5,FALSE)</f>
        <v>3601.903197661552</v>
      </c>
      <c r="G524">
        <f t="shared" si="75"/>
        <v>8.7243186745168817</v>
      </c>
      <c r="H524">
        <f t="shared" si="76"/>
        <v>280.99999999999955</v>
      </c>
      <c r="I524">
        <f t="shared" si="74"/>
        <v>0.19223050000000003</v>
      </c>
      <c r="J524">
        <f t="shared" si="78"/>
        <v>1414.076342843</v>
      </c>
      <c r="K524">
        <f t="shared" si="79"/>
        <v>-57963610.263255127</v>
      </c>
      <c r="L524">
        <f t="shared" si="80"/>
        <v>14040.449501138615</v>
      </c>
      <c r="M524">
        <f>2*$P$1*VLOOKUP(E523,Gearing!$B$3:$D$7,3)+B522</f>
        <v>14040.429912921696</v>
      </c>
      <c r="N524">
        <f>2*B523-B522+Misc!$B$6*$P$1^2</f>
        <v>14040.571981848856</v>
      </c>
    </row>
    <row r="525" spans="1:14" x14ac:dyDescent="0.25">
      <c r="A525">
        <f t="shared" si="77"/>
        <v>130.5</v>
      </c>
      <c r="B525">
        <f>MIN((-J524+SQRT(J524^2-4*I524*K524))/2/I524,2*$P$1*VLOOKUP(E524,Gearing!$B$3:$D$7,3,TRUE)+B523)</f>
        <v>14071.833851135276</v>
      </c>
      <c r="C525">
        <f t="shared" si="72"/>
        <v>125.61823999999979</v>
      </c>
      <c r="D525">
        <f t="shared" si="73"/>
        <v>1.9897165446309373E-2</v>
      </c>
      <c r="E525">
        <f>MIN(VLOOKUP(C524+0.01,Gearing!$A$2:$F$7,2,TRUE)+1,5)</f>
        <v>5</v>
      </c>
      <c r="F525">
        <f>Misc!$B$4*Misc!$B$5/Misc!$B$2*VLOOKUP(E525,Gearing!$B$2:$F$7,5,FALSE)</f>
        <v>3601.903197661552</v>
      </c>
      <c r="G525">
        <f t="shared" si="75"/>
        <v>8.7438321770456007</v>
      </c>
      <c r="H525">
        <f t="shared" si="76"/>
        <v>280.99999999999955</v>
      </c>
      <c r="I525">
        <f t="shared" si="74"/>
        <v>0.19223050000000003</v>
      </c>
      <c r="J525">
        <f t="shared" si="78"/>
        <v>1402.0022752482109</v>
      </c>
      <c r="K525">
        <f t="shared" si="79"/>
        <v>-58007813.081127495</v>
      </c>
      <c r="L525">
        <f t="shared" si="80"/>
        <v>14071.855917694051</v>
      </c>
      <c r="M525">
        <f>2*$P$1*VLOOKUP(E524,Gearing!$B$3:$D$7,3)+B523</f>
        <v>14071.833851135276</v>
      </c>
      <c r="N525">
        <f>2*B524-B523+Misc!$B$6*$P$1^2</f>
        <v>14071.978407208117</v>
      </c>
    </row>
    <row r="526" spans="1:14" x14ac:dyDescent="0.25">
      <c r="A526">
        <f t="shared" si="77"/>
        <v>130.75</v>
      </c>
      <c r="B526">
        <f>MIN((-J525+SQRT(J525^2-4*I525*K525))/2/I525,2*$P$1*VLOOKUP(E525,Gearing!$B$3:$D$7,3,TRUE)+B524)</f>
        <v>14103.239032921696</v>
      </c>
      <c r="C526">
        <f t="shared" si="72"/>
        <v>125.61823999999979</v>
      </c>
      <c r="D526">
        <f t="shared" si="73"/>
        <v>-1.9897165446309373E-2</v>
      </c>
      <c r="E526">
        <f>MIN(VLOOKUP(C525+0.01,Gearing!$A$2:$F$7,2,TRUE)+1,5)</f>
        <v>5</v>
      </c>
      <c r="F526">
        <f>Misc!$B$4*Misc!$B$5/Misc!$B$2*VLOOKUP(E526,Gearing!$B$2:$F$7,5,FALSE)</f>
        <v>3601.903197661552</v>
      </c>
      <c r="G526">
        <f t="shared" si="75"/>
        <v>8.7633464522946589</v>
      </c>
      <c r="H526">
        <f t="shared" si="76"/>
        <v>280.99999999999955</v>
      </c>
      <c r="I526">
        <f t="shared" si="74"/>
        <v>0.19223050000000003</v>
      </c>
      <c r="J526">
        <f t="shared" si="78"/>
        <v>1389.9286857586803</v>
      </c>
      <c r="K526">
        <f t="shared" si="79"/>
        <v>-58051668.807416156</v>
      </c>
      <c r="L526">
        <f t="shared" si="80"/>
        <v>14103.258621138613</v>
      </c>
      <c r="M526">
        <f>2*$P$1*VLOOKUP(E525,Gearing!$B$3:$D$7,3)+B524</f>
        <v>14103.239032921696</v>
      </c>
      <c r="N526">
        <f>2*B525-B524+Misc!$B$6*$P$1^2</f>
        <v>14103.381101848856</v>
      </c>
    </row>
    <row r="527" spans="1:14" x14ac:dyDescent="0.25">
      <c r="A527">
        <f t="shared" si="77"/>
        <v>131</v>
      </c>
      <c r="B527">
        <f>MIN((-J526+SQRT(J526^2-4*I526*K526))/2/I526,2*$P$1*VLOOKUP(E526,Gearing!$B$3:$D$7,3,TRUE)+B525)</f>
        <v>14134.642971135276</v>
      </c>
      <c r="C527">
        <f t="shared" si="72"/>
        <v>125.61823999999979</v>
      </c>
      <c r="D527">
        <f t="shared" si="73"/>
        <v>1.9897165446309373E-2</v>
      </c>
      <c r="E527">
        <f>MIN(VLOOKUP(C526+0.01,Gearing!$A$2:$F$7,2,TRUE)+1,5)</f>
        <v>5</v>
      </c>
      <c r="F527">
        <f>Misc!$B$4*Misc!$B$5/Misc!$B$2*VLOOKUP(E527,Gearing!$B$2:$F$7,5,FALSE)</f>
        <v>3601.903197661552</v>
      </c>
      <c r="G527">
        <f t="shared" si="75"/>
        <v>8.7828599548233779</v>
      </c>
      <c r="H527">
        <f t="shared" si="76"/>
        <v>280.99999999999955</v>
      </c>
      <c r="I527">
        <f t="shared" si="74"/>
        <v>0.19223050000000003</v>
      </c>
      <c r="J527">
        <f t="shared" si="78"/>
        <v>1377.8546181638912</v>
      </c>
      <c r="K527">
        <f t="shared" si="79"/>
        <v>-58095113.263728075</v>
      </c>
      <c r="L527">
        <f t="shared" si="80"/>
        <v>14134.665037694052</v>
      </c>
      <c r="M527">
        <f>2*$P$1*VLOOKUP(E526,Gearing!$B$3:$D$7,3)+B525</f>
        <v>14134.642971135276</v>
      </c>
      <c r="N527">
        <f>2*B526-B525+Misc!$B$6*$P$1^2</f>
        <v>14134.787527208116</v>
      </c>
    </row>
    <row r="528" spans="1:14" x14ac:dyDescent="0.25">
      <c r="A528">
        <f t="shared" si="77"/>
        <v>131.25</v>
      </c>
      <c r="B528">
        <f>MIN((-J527+SQRT(J527^2-4*I527*K527))/2/I527,2*$P$1*VLOOKUP(E527,Gearing!$B$3:$D$7,3,TRUE)+B526)</f>
        <v>14166.048152921696</v>
      </c>
      <c r="C528">
        <f t="shared" si="72"/>
        <v>125.61823999999979</v>
      </c>
      <c r="D528">
        <f t="shared" si="73"/>
        <v>-1.9897165446309373E-2</v>
      </c>
      <c r="E528">
        <f>MIN(VLOOKUP(C527+0.01,Gearing!$A$2:$F$7,2,TRUE)+1,5)</f>
        <v>5</v>
      </c>
      <c r="F528">
        <f>Misc!$B$4*Misc!$B$5/Misc!$B$2*VLOOKUP(E528,Gearing!$B$2:$F$7,5,FALSE)</f>
        <v>3601.903197661552</v>
      </c>
      <c r="G528">
        <f t="shared" si="75"/>
        <v>8.8023742300724379</v>
      </c>
      <c r="H528">
        <f t="shared" si="76"/>
        <v>280.99999999999955</v>
      </c>
      <c r="I528">
        <f t="shared" si="74"/>
        <v>0.19223050000000003</v>
      </c>
      <c r="J528">
        <f t="shared" si="78"/>
        <v>1365.7810286743597</v>
      </c>
      <c r="K528">
        <f t="shared" si="79"/>
        <v>-58138210.658485636</v>
      </c>
      <c r="L528">
        <f t="shared" si="80"/>
        <v>14166.067741138613</v>
      </c>
      <c r="M528">
        <f>2*$P$1*VLOOKUP(E527,Gearing!$B$3:$D$7,3)+B526</f>
        <v>14166.048152921696</v>
      </c>
      <c r="N528">
        <f>2*B527-B526+Misc!$B$6*$P$1^2</f>
        <v>14166.190221848856</v>
      </c>
    </row>
    <row r="529" spans="1:14" x14ac:dyDescent="0.25">
      <c r="A529">
        <f t="shared" si="77"/>
        <v>131.5</v>
      </c>
      <c r="B529">
        <f>MIN((-J528+SQRT(J528^2-4*I528*K528))/2/I528,2*$P$1*VLOOKUP(E528,Gearing!$B$3:$D$7,3,TRUE)+B527)</f>
        <v>14197.452091135276</v>
      </c>
      <c r="C529">
        <f t="shared" si="72"/>
        <v>125.61823999999979</v>
      </c>
      <c r="D529">
        <f t="shared" si="73"/>
        <v>1.9897165446309373E-2</v>
      </c>
      <c r="E529">
        <f>MIN(VLOOKUP(C528+0.01,Gearing!$A$2:$F$7,2,TRUE)+1,5)</f>
        <v>5</v>
      </c>
      <c r="F529">
        <f>Misc!$B$4*Misc!$B$5/Misc!$B$2*VLOOKUP(E529,Gearing!$B$2:$F$7,5,FALSE)</f>
        <v>3601.903197661552</v>
      </c>
      <c r="G529">
        <f t="shared" si="75"/>
        <v>8.8218877326011569</v>
      </c>
      <c r="H529">
        <f t="shared" si="76"/>
        <v>280.99999999999955</v>
      </c>
      <c r="I529">
        <f t="shared" si="74"/>
        <v>0.19223050000000003</v>
      </c>
      <c r="J529">
        <f t="shared" si="78"/>
        <v>1353.7069610795716</v>
      </c>
      <c r="K529">
        <f t="shared" si="79"/>
        <v>-58180896.753237121</v>
      </c>
      <c r="L529">
        <f t="shared" si="80"/>
        <v>14197.474157694049</v>
      </c>
      <c r="M529">
        <f>2*$P$1*VLOOKUP(E528,Gearing!$B$3:$D$7,3)+B527</f>
        <v>14197.452091135276</v>
      </c>
      <c r="N529">
        <f>2*B528-B527+Misc!$B$6*$P$1^2</f>
        <v>14197.596647208116</v>
      </c>
    </row>
    <row r="530" spans="1:14" x14ac:dyDescent="0.25">
      <c r="A530">
        <f t="shared" si="77"/>
        <v>131.75</v>
      </c>
      <c r="B530">
        <f>MIN((-J529+SQRT(J529^2-4*I529*K529))/2/I529,2*$P$1*VLOOKUP(E529,Gearing!$B$3:$D$7,3,TRUE)+B528)</f>
        <v>14228.857272921696</v>
      </c>
      <c r="C530">
        <f t="shared" si="72"/>
        <v>125.61823999999979</v>
      </c>
      <c r="D530">
        <f t="shared" si="73"/>
        <v>-1.9897165446309373E-2</v>
      </c>
      <c r="E530">
        <f>MIN(VLOOKUP(C529+0.01,Gearing!$A$2:$F$7,2,TRUE)+1,5)</f>
        <v>5</v>
      </c>
      <c r="F530">
        <f>Misc!$B$4*Misc!$B$5/Misc!$B$2*VLOOKUP(E530,Gearing!$B$2:$F$7,5,FALSE)</f>
        <v>3601.903197661552</v>
      </c>
      <c r="G530">
        <f t="shared" si="75"/>
        <v>8.8414020078502151</v>
      </c>
      <c r="H530">
        <f t="shared" si="76"/>
        <v>280.99999999999955</v>
      </c>
      <c r="I530">
        <f t="shared" si="74"/>
        <v>0.19223050000000003</v>
      </c>
      <c r="J530">
        <f t="shared" si="78"/>
        <v>1341.63337159004</v>
      </c>
      <c r="K530">
        <f t="shared" si="79"/>
        <v>-58223235.816463612</v>
      </c>
      <c r="L530">
        <f t="shared" si="80"/>
        <v>14228.876861138611</v>
      </c>
      <c r="M530">
        <f>2*$P$1*VLOOKUP(E529,Gearing!$B$3:$D$7,3)+B528</f>
        <v>14228.857272921696</v>
      </c>
      <c r="N530">
        <f>2*B529-B528+Misc!$B$6*$P$1^2</f>
        <v>14228.999341848856</v>
      </c>
    </row>
    <row r="531" spans="1:14" x14ac:dyDescent="0.25">
      <c r="A531">
        <f t="shared" si="77"/>
        <v>132</v>
      </c>
      <c r="B531">
        <f>MIN((-J530+SQRT(J530^2-4*I530*K530))/2/I530,2*$P$1*VLOOKUP(E530,Gearing!$B$3:$D$7,3,TRUE)+B529)</f>
        <v>14260.261211135276</v>
      </c>
      <c r="C531">
        <f t="shared" si="72"/>
        <v>125.61823999999979</v>
      </c>
      <c r="D531">
        <f t="shared" si="73"/>
        <v>1.9897165446309373E-2</v>
      </c>
      <c r="E531">
        <f>MIN(VLOOKUP(C530+0.01,Gearing!$A$2:$F$7,2,TRUE)+1,5)</f>
        <v>5</v>
      </c>
      <c r="F531">
        <f>Misc!$B$4*Misc!$B$5/Misc!$B$2*VLOOKUP(E531,Gearing!$B$2:$F$7,5,FALSE)</f>
        <v>3601.903197661552</v>
      </c>
      <c r="G531">
        <f t="shared" si="75"/>
        <v>8.8609155103789341</v>
      </c>
      <c r="H531">
        <f t="shared" si="76"/>
        <v>280.99999999999955</v>
      </c>
      <c r="I531">
        <f t="shared" si="74"/>
        <v>0.19223050000000003</v>
      </c>
      <c r="J531">
        <f t="shared" si="78"/>
        <v>1329.559303995251</v>
      </c>
      <c r="K531">
        <f t="shared" si="79"/>
        <v>-58265163.54965464</v>
      </c>
      <c r="L531">
        <f t="shared" si="80"/>
        <v>14260.28327769405</v>
      </c>
      <c r="M531">
        <f>2*$P$1*VLOOKUP(E530,Gearing!$B$3:$D$7,3)+B529</f>
        <v>14260.261211135276</v>
      </c>
      <c r="N531">
        <f>2*B530-B529+Misc!$B$6*$P$1^2</f>
        <v>14260.405767208116</v>
      </c>
    </row>
    <row r="532" spans="1:14" x14ac:dyDescent="0.25">
      <c r="A532">
        <f t="shared" si="77"/>
        <v>132.25</v>
      </c>
      <c r="B532">
        <f>MIN((-J531+SQRT(J531^2-4*I531*K531))/2/I531,2*$P$1*VLOOKUP(E531,Gearing!$B$3:$D$7,3,TRUE)+B530)</f>
        <v>14291.666392921696</v>
      </c>
      <c r="C532">
        <f t="shared" si="72"/>
        <v>125.61823999999979</v>
      </c>
      <c r="D532">
        <f t="shared" si="73"/>
        <v>-1.9897165446309373E-2</v>
      </c>
      <c r="E532">
        <f>MIN(VLOOKUP(C531+0.01,Gearing!$A$2:$F$7,2,TRUE)+1,5)</f>
        <v>5</v>
      </c>
      <c r="F532">
        <f>Misc!$B$4*Misc!$B$5/Misc!$B$2*VLOOKUP(E532,Gearing!$B$2:$F$7,5,FALSE)</f>
        <v>3601.903197661552</v>
      </c>
      <c r="G532">
        <f t="shared" si="75"/>
        <v>8.8804297856279923</v>
      </c>
      <c r="H532">
        <f t="shared" si="76"/>
        <v>280.99999999999955</v>
      </c>
      <c r="I532">
        <f t="shared" si="74"/>
        <v>0.19223050000000003</v>
      </c>
      <c r="J532">
        <f t="shared" si="78"/>
        <v>1317.4857145057204</v>
      </c>
      <c r="K532">
        <f t="shared" si="79"/>
        <v>-58306744.281350054</v>
      </c>
      <c r="L532">
        <f t="shared" si="80"/>
        <v>14291.685981138613</v>
      </c>
      <c r="M532">
        <f>2*$P$1*VLOOKUP(E531,Gearing!$B$3:$D$7,3)+B530</f>
        <v>14291.666392921696</v>
      </c>
      <c r="N532">
        <f>2*B531-B530+Misc!$B$6*$P$1^2</f>
        <v>14291.808461848856</v>
      </c>
    </row>
    <row r="533" spans="1:14" x14ac:dyDescent="0.25">
      <c r="A533">
        <f t="shared" si="77"/>
        <v>132.5</v>
      </c>
      <c r="B533">
        <f>MIN((-J532+SQRT(J532^2-4*I532*K532))/2/I532,2*$P$1*VLOOKUP(E532,Gearing!$B$3:$D$7,3,TRUE)+B531)</f>
        <v>14323.070331135275</v>
      </c>
      <c r="C533">
        <f t="shared" si="72"/>
        <v>125.61823999999979</v>
      </c>
      <c r="D533">
        <f t="shared" si="73"/>
        <v>1.9897165446309373E-2</v>
      </c>
      <c r="E533">
        <f>MIN(VLOOKUP(C532+0.01,Gearing!$A$2:$F$7,2,TRUE)+1,5)</f>
        <v>5</v>
      </c>
      <c r="F533">
        <f>Misc!$B$4*Misc!$B$5/Misc!$B$2*VLOOKUP(E533,Gearing!$B$2:$F$7,5,FALSE)</f>
        <v>3601.903197661552</v>
      </c>
      <c r="G533">
        <f t="shared" si="75"/>
        <v>8.8999432881567113</v>
      </c>
      <c r="H533">
        <f t="shared" si="76"/>
        <v>280.99999999999955</v>
      </c>
      <c r="I533">
        <f t="shared" si="74"/>
        <v>0.19223050000000003</v>
      </c>
      <c r="J533">
        <f t="shared" si="78"/>
        <v>1305.4116469109313</v>
      </c>
      <c r="K533">
        <f t="shared" si="79"/>
        <v>-58347913.652980618</v>
      </c>
      <c r="L533">
        <f t="shared" si="80"/>
        <v>14323.092397694052</v>
      </c>
      <c r="M533">
        <f>2*$P$1*VLOOKUP(E532,Gearing!$B$3:$D$7,3)+B531</f>
        <v>14323.070331135275</v>
      </c>
      <c r="N533">
        <f>2*B532-B531+Misc!$B$6*$P$1^2</f>
        <v>14323.214887208116</v>
      </c>
    </row>
    <row r="534" spans="1:14" x14ac:dyDescent="0.25">
      <c r="A534">
        <f t="shared" si="77"/>
        <v>132.75</v>
      </c>
      <c r="B534">
        <f>MIN((-J533+SQRT(J533^2-4*I533*K533))/2/I533,2*$P$1*VLOOKUP(E533,Gearing!$B$3:$D$7,3,TRUE)+B532)</f>
        <v>14354.475512921696</v>
      </c>
      <c r="C534">
        <f t="shared" si="72"/>
        <v>125.61823999999979</v>
      </c>
      <c r="D534">
        <f t="shared" si="73"/>
        <v>-1.9897165446309373E-2</v>
      </c>
      <c r="E534">
        <f>MIN(VLOOKUP(C533+0.01,Gearing!$A$2:$F$7,2,TRUE)+1,5)</f>
        <v>5</v>
      </c>
      <c r="F534">
        <f>Misc!$B$4*Misc!$B$5/Misc!$B$2*VLOOKUP(E534,Gearing!$B$2:$F$7,5,FALSE)</f>
        <v>3601.903197661552</v>
      </c>
      <c r="G534">
        <f t="shared" si="75"/>
        <v>8.9194575634057713</v>
      </c>
      <c r="H534">
        <f t="shared" si="76"/>
        <v>280.99999999999955</v>
      </c>
      <c r="I534">
        <f t="shared" si="74"/>
        <v>0.19223050000000003</v>
      </c>
      <c r="J534">
        <f t="shared" si="78"/>
        <v>1293.3380574213998</v>
      </c>
      <c r="K534">
        <f t="shared" si="79"/>
        <v>-58388736.053144962</v>
      </c>
      <c r="L534">
        <f t="shared" si="80"/>
        <v>14354.495101138611</v>
      </c>
      <c r="M534">
        <f>2*$P$1*VLOOKUP(E533,Gearing!$B$3:$D$7,3)+B532</f>
        <v>14354.475512921696</v>
      </c>
      <c r="N534">
        <f>2*B533-B532+Misc!$B$6*$P$1^2</f>
        <v>14354.617581848855</v>
      </c>
    </row>
    <row r="535" spans="1:14" x14ac:dyDescent="0.25">
      <c r="A535">
        <f t="shared" si="77"/>
        <v>133</v>
      </c>
      <c r="B535">
        <f>MIN((-J534+SQRT(J534^2-4*I534*K534))/2/I534,2*$P$1*VLOOKUP(E534,Gearing!$B$3:$D$7,3,TRUE)+B533)</f>
        <v>14385.879451135275</v>
      </c>
      <c r="C535">
        <f t="shared" si="72"/>
        <v>125.61823999999979</v>
      </c>
      <c r="D535">
        <f t="shared" si="73"/>
        <v>1.9897165446309373E-2</v>
      </c>
      <c r="E535">
        <f>MIN(VLOOKUP(C534+0.01,Gearing!$A$2:$F$7,2,TRUE)+1,5)</f>
        <v>5</v>
      </c>
      <c r="F535">
        <f>Misc!$B$4*Misc!$B$5/Misc!$B$2*VLOOKUP(E535,Gearing!$B$2:$F$7,5,FALSE)</f>
        <v>3601.903197661552</v>
      </c>
      <c r="G535">
        <f t="shared" si="75"/>
        <v>8.9389710659344903</v>
      </c>
      <c r="H535">
        <f t="shared" si="76"/>
        <v>280.99999999999955</v>
      </c>
      <c r="I535">
        <f t="shared" si="74"/>
        <v>0.19223050000000003</v>
      </c>
      <c r="J535">
        <f t="shared" si="78"/>
        <v>1281.2639898266116</v>
      </c>
      <c r="K535">
        <f t="shared" si="79"/>
        <v>-58429147.063215092</v>
      </c>
      <c r="L535">
        <f t="shared" si="80"/>
        <v>14385.90151769405</v>
      </c>
      <c r="M535">
        <f>2*$P$1*VLOOKUP(E534,Gearing!$B$3:$D$7,3)+B533</f>
        <v>14385.879451135275</v>
      </c>
      <c r="N535">
        <f>2*B534-B533+Misc!$B$6*$P$1^2</f>
        <v>14386.024007208116</v>
      </c>
    </row>
    <row r="536" spans="1:14" x14ac:dyDescent="0.25">
      <c r="A536">
        <f t="shared" si="77"/>
        <v>133.25</v>
      </c>
      <c r="B536">
        <f>MIN((-J535+SQRT(J535^2-4*I535*K535))/2/I535,2*$P$1*VLOOKUP(E535,Gearing!$B$3:$D$7,3,TRUE)+B534)</f>
        <v>14417.284632921695</v>
      </c>
      <c r="C536">
        <f t="shared" si="72"/>
        <v>125.61823999999979</v>
      </c>
      <c r="D536">
        <f t="shared" si="73"/>
        <v>-1.9897165446309373E-2</v>
      </c>
      <c r="E536">
        <f>MIN(VLOOKUP(C535+0.01,Gearing!$A$2:$F$7,2,TRUE)+1,5)</f>
        <v>5</v>
      </c>
      <c r="F536">
        <f>Misc!$B$4*Misc!$B$5/Misc!$B$2*VLOOKUP(E536,Gearing!$B$2:$F$7,5,FALSE)</f>
        <v>3601.903197661552</v>
      </c>
      <c r="G536">
        <f t="shared" si="75"/>
        <v>8.9584853411835486</v>
      </c>
      <c r="H536">
        <f t="shared" si="76"/>
        <v>280.99999999999955</v>
      </c>
      <c r="I536">
        <f t="shared" si="74"/>
        <v>0.19223050000000003</v>
      </c>
      <c r="J536">
        <f t="shared" si="78"/>
        <v>1269.1904003370801</v>
      </c>
      <c r="K536">
        <f t="shared" si="79"/>
        <v>-58469211.131848335</v>
      </c>
      <c r="L536">
        <f t="shared" si="80"/>
        <v>14417.304221138613</v>
      </c>
      <c r="M536">
        <f>2*$P$1*VLOOKUP(E535,Gearing!$B$3:$D$7,3)+B534</f>
        <v>14417.284632921695</v>
      </c>
      <c r="N536">
        <f>2*B535-B534+Misc!$B$6*$P$1^2</f>
        <v>14417.426701848855</v>
      </c>
    </row>
    <row r="537" spans="1:14" x14ac:dyDescent="0.25">
      <c r="A537">
        <f t="shared" si="77"/>
        <v>133.5</v>
      </c>
      <c r="B537">
        <f>MIN((-J536+SQRT(J536^2-4*I536*K536))/2/I536,2*$P$1*VLOOKUP(E536,Gearing!$B$3:$D$7,3,TRUE)+B535)</f>
        <v>14448.688571135275</v>
      </c>
      <c r="C537">
        <f t="shared" si="72"/>
        <v>125.61823999999979</v>
      </c>
      <c r="D537">
        <f t="shared" si="73"/>
        <v>1.9897165446309373E-2</v>
      </c>
      <c r="E537">
        <f>MIN(VLOOKUP(C536+0.01,Gearing!$A$2:$F$7,2,TRUE)+1,5)</f>
        <v>5</v>
      </c>
      <c r="F537">
        <f>Misc!$B$4*Misc!$B$5/Misc!$B$2*VLOOKUP(E537,Gearing!$B$2:$F$7,5,FALSE)</f>
        <v>3601.903197661552</v>
      </c>
      <c r="G537">
        <f t="shared" si="75"/>
        <v>8.9779988437122675</v>
      </c>
      <c r="H537">
        <f t="shared" si="76"/>
        <v>280.99999999999955</v>
      </c>
      <c r="I537">
        <f t="shared" si="74"/>
        <v>0.19223050000000003</v>
      </c>
      <c r="J537">
        <f t="shared" si="78"/>
        <v>1257.116332742291</v>
      </c>
      <c r="K537">
        <f t="shared" si="79"/>
        <v>-58508863.780358024</v>
      </c>
      <c r="L537">
        <f t="shared" si="80"/>
        <v>14448.710637694048</v>
      </c>
      <c r="M537">
        <f>2*$P$1*VLOOKUP(E536,Gearing!$B$3:$D$7,3)+B535</f>
        <v>14448.688571135275</v>
      </c>
      <c r="N537">
        <f>2*B536-B535+Misc!$B$6*$P$1^2</f>
        <v>14448.833127208116</v>
      </c>
    </row>
    <row r="538" spans="1:14" x14ac:dyDescent="0.25">
      <c r="A538">
        <f t="shared" si="77"/>
        <v>133.75</v>
      </c>
      <c r="B538">
        <f>MIN((-J537+SQRT(J537^2-4*I537*K537))/2/I537,2*$P$1*VLOOKUP(E537,Gearing!$B$3:$D$7,3,TRUE)+B536)</f>
        <v>14480.093752921695</v>
      </c>
      <c r="C538">
        <f t="shared" si="72"/>
        <v>125.61823999999979</v>
      </c>
      <c r="D538">
        <f t="shared" si="73"/>
        <v>-1.9897165446309373E-2</v>
      </c>
      <c r="E538">
        <f>MIN(VLOOKUP(C537+0.01,Gearing!$A$2:$F$7,2,TRUE)+1,5)</f>
        <v>5</v>
      </c>
      <c r="F538">
        <f>Misc!$B$4*Misc!$B$5/Misc!$B$2*VLOOKUP(E538,Gearing!$B$2:$F$7,5,FALSE)</f>
        <v>3601.903197661552</v>
      </c>
      <c r="G538">
        <f t="shared" si="75"/>
        <v>8.9975131189613258</v>
      </c>
      <c r="H538">
        <f t="shared" si="76"/>
        <v>280.99999999999955</v>
      </c>
      <c r="I538">
        <f t="shared" si="74"/>
        <v>0.19223050000000003</v>
      </c>
      <c r="J538">
        <f t="shared" si="78"/>
        <v>1245.0427432527604</v>
      </c>
      <c r="K538">
        <f t="shared" si="79"/>
        <v>-58548169.517460197</v>
      </c>
      <c r="L538">
        <f t="shared" si="80"/>
        <v>14480.113341138614</v>
      </c>
      <c r="M538">
        <f>2*$P$1*VLOOKUP(E537,Gearing!$B$3:$D$7,3)+B536</f>
        <v>14480.093752921695</v>
      </c>
      <c r="N538">
        <f>2*B537-B536+Misc!$B$6*$P$1^2</f>
        <v>14480.235821848855</v>
      </c>
    </row>
    <row r="539" spans="1:14" x14ac:dyDescent="0.25">
      <c r="A539">
        <f t="shared" si="77"/>
        <v>134</v>
      </c>
      <c r="B539">
        <f>MIN((-J538+SQRT(J538^2-4*I538*K538))/2/I538,2*$P$1*VLOOKUP(E538,Gearing!$B$3:$D$7,3,TRUE)+B537)</f>
        <v>14511.497691135275</v>
      </c>
      <c r="C539">
        <f t="shared" si="72"/>
        <v>125.61823999999979</v>
      </c>
      <c r="D539">
        <f t="shared" si="73"/>
        <v>1.9897165446309373E-2</v>
      </c>
      <c r="E539">
        <f>MIN(VLOOKUP(C538+0.01,Gearing!$A$2:$F$7,2,TRUE)+1,5)</f>
        <v>5</v>
      </c>
      <c r="F539">
        <f>Misc!$B$4*Misc!$B$5/Misc!$B$2*VLOOKUP(E539,Gearing!$B$2:$F$7,5,FALSE)</f>
        <v>3601.903197661552</v>
      </c>
      <c r="G539">
        <f t="shared" si="75"/>
        <v>9.0170266214900447</v>
      </c>
      <c r="H539">
        <f t="shared" si="76"/>
        <v>280.99999999999955</v>
      </c>
      <c r="I539">
        <f t="shared" si="74"/>
        <v>0.19223050000000003</v>
      </c>
      <c r="J539">
        <f t="shared" si="78"/>
        <v>1232.9686756579713</v>
      </c>
      <c r="K539">
        <f t="shared" si="79"/>
        <v>-58587063.804409437</v>
      </c>
      <c r="L539">
        <f t="shared" si="80"/>
        <v>14511.51975769405</v>
      </c>
      <c r="M539">
        <f>2*$P$1*VLOOKUP(E538,Gearing!$B$3:$D$7,3)+B537</f>
        <v>14511.497691135275</v>
      </c>
      <c r="N539">
        <f>2*B538-B537+Misc!$B$6*$P$1^2</f>
        <v>14511.642247208116</v>
      </c>
    </row>
    <row r="540" spans="1:14" x14ac:dyDescent="0.25">
      <c r="A540">
        <f t="shared" si="77"/>
        <v>134.25</v>
      </c>
      <c r="B540">
        <f>MIN((-J539+SQRT(J539^2-4*I539*K539))/2/I539,2*$P$1*VLOOKUP(E539,Gearing!$B$3:$D$7,3,TRUE)+B538)</f>
        <v>14542.902872921695</v>
      </c>
      <c r="C540">
        <f t="shared" si="72"/>
        <v>125.61823999999979</v>
      </c>
      <c r="D540">
        <f t="shared" si="73"/>
        <v>-1.9897165446309373E-2</v>
      </c>
      <c r="E540">
        <f>MIN(VLOOKUP(C539+0.01,Gearing!$A$2:$F$7,2,TRUE)+1,5)</f>
        <v>5</v>
      </c>
      <c r="F540">
        <f>Misc!$B$4*Misc!$B$5/Misc!$B$2*VLOOKUP(E540,Gearing!$B$2:$F$7,5,FALSE)</f>
        <v>3601.903197661552</v>
      </c>
      <c r="G540">
        <f t="shared" si="75"/>
        <v>9.036540896739103</v>
      </c>
      <c r="H540">
        <f t="shared" si="76"/>
        <v>280.99999999999955</v>
      </c>
      <c r="I540">
        <f t="shared" si="74"/>
        <v>0.19223050000000003</v>
      </c>
      <c r="J540">
        <f t="shared" si="78"/>
        <v>1220.8950861684407</v>
      </c>
      <c r="K540">
        <f t="shared" si="79"/>
        <v>-58625611.209980533</v>
      </c>
      <c r="L540">
        <f t="shared" si="80"/>
        <v>14542.922461138613</v>
      </c>
      <c r="M540">
        <f>2*$P$1*VLOOKUP(E539,Gearing!$B$3:$D$7,3)+B538</f>
        <v>14542.902872921695</v>
      </c>
      <c r="N540">
        <f>2*B539-B538+Misc!$B$6*$P$1^2</f>
        <v>14543.044941848855</v>
      </c>
    </row>
    <row r="541" spans="1:14" x14ac:dyDescent="0.25">
      <c r="A541">
        <f t="shared" si="77"/>
        <v>134.5</v>
      </c>
      <c r="B541">
        <f>MIN((-J540+SQRT(J540^2-4*I540*K540))/2/I540,2*$P$1*VLOOKUP(E540,Gearing!$B$3:$D$7,3,TRUE)+B539)</f>
        <v>14574.306811135275</v>
      </c>
      <c r="C541">
        <f t="shared" si="72"/>
        <v>125.61823999999979</v>
      </c>
      <c r="D541">
        <f t="shared" si="73"/>
        <v>1.9897165446309373E-2</v>
      </c>
      <c r="E541">
        <f>MIN(VLOOKUP(C540+0.01,Gearing!$A$2:$F$7,2,TRUE)+1,5)</f>
        <v>5</v>
      </c>
      <c r="F541">
        <f>Misc!$B$4*Misc!$B$5/Misc!$B$2*VLOOKUP(E541,Gearing!$B$2:$F$7,5,FALSE)</f>
        <v>3601.903197661552</v>
      </c>
      <c r="G541">
        <f t="shared" si="75"/>
        <v>9.056054399267822</v>
      </c>
      <c r="H541">
        <f t="shared" si="76"/>
        <v>280.99999999999955</v>
      </c>
      <c r="I541">
        <f t="shared" si="74"/>
        <v>0.19223050000000003</v>
      </c>
      <c r="J541">
        <f t="shared" si="78"/>
        <v>1208.8210185736516</v>
      </c>
      <c r="K541">
        <f t="shared" si="79"/>
        <v>-58663747.135369316</v>
      </c>
      <c r="L541">
        <f t="shared" si="80"/>
        <v>14574.328877694052</v>
      </c>
      <c r="M541">
        <f>2*$P$1*VLOOKUP(E540,Gearing!$B$3:$D$7,3)+B539</f>
        <v>14574.306811135275</v>
      </c>
      <c r="N541">
        <f>2*B540-B539+Misc!$B$6*$P$1^2</f>
        <v>14574.451367208116</v>
      </c>
    </row>
    <row r="542" spans="1:14" x14ac:dyDescent="0.25">
      <c r="A542">
        <f t="shared" si="77"/>
        <v>134.75</v>
      </c>
      <c r="B542">
        <f>MIN((-J541+SQRT(J541^2-4*I541*K541))/2/I541,2*$P$1*VLOOKUP(E541,Gearing!$B$3:$D$7,3,TRUE)+B540)</f>
        <v>14605.711992921695</v>
      </c>
      <c r="C542">
        <f t="shared" si="72"/>
        <v>125.61823999999979</v>
      </c>
      <c r="D542">
        <f t="shared" si="73"/>
        <v>-1.9897165446309373E-2</v>
      </c>
      <c r="E542">
        <f>MIN(VLOOKUP(C541+0.01,Gearing!$A$2:$F$7,2,TRUE)+1,5)</f>
        <v>5</v>
      </c>
      <c r="F542">
        <f>Misc!$B$4*Misc!$B$5/Misc!$B$2*VLOOKUP(E542,Gearing!$B$2:$F$7,5,FALSE)</f>
        <v>3601.903197661552</v>
      </c>
      <c r="G542">
        <f t="shared" si="75"/>
        <v>9.0755686745168802</v>
      </c>
      <c r="H542">
        <f t="shared" si="76"/>
        <v>280.99999999999955</v>
      </c>
      <c r="I542">
        <f t="shared" si="74"/>
        <v>0.19223050000000003</v>
      </c>
      <c r="J542">
        <f t="shared" si="78"/>
        <v>1196.7474290841201</v>
      </c>
      <c r="K542">
        <f t="shared" si="79"/>
        <v>-58701536.209409334</v>
      </c>
      <c r="L542">
        <f t="shared" si="80"/>
        <v>14605.731581138612</v>
      </c>
      <c r="M542">
        <f>2*$P$1*VLOOKUP(E541,Gearing!$B$3:$D$7,3)+B540</f>
        <v>14605.711992921695</v>
      </c>
      <c r="N542">
        <f>2*B541-B540+Misc!$B$6*$P$1^2</f>
        <v>14605.854061848855</v>
      </c>
    </row>
    <row r="543" spans="1:14" x14ac:dyDescent="0.25">
      <c r="A543">
        <f t="shared" si="77"/>
        <v>135</v>
      </c>
      <c r="B543">
        <f>MIN((-J542+SQRT(J542^2-4*I542*K542))/2/I542,2*$P$1*VLOOKUP(E542,Gearing!$B$3:$D$7,3,TRUE)+B541)</f>
        <v>14637.115931135275</v>
      </c>
      <c r="C543">
        <f t="shared" si="72"/>
        <v>125.61823999999979</v>
      </c>
      <c r="D543">
        <f t="shared" si="73"/>
        <v>1.9897165446309373E-2</v>
      </c>
      <c r="E543">
        <f>MIN(VLOOKUP(C542+0.01,Gearing!$A$2:$F$7,2,TRUE)+1,5)</f>
        <v>5</v>
      </c>
      <c r="F543">
        <f>Misc!$B$4*Misc!$B$5/Misc!$B$2*VLOOKUP(E543,Gearing!$B$2:$F$7,5,FALSE)</f>
        <v>3601.903197661552</v>
      </c>
      <c r="G543">
        <f t="shared" si="75"/>
        <v>9.095082177045601</v>
      </c>
      <c r="H543">
        <f t="shared" si="76"/>
        <v>280.99999999999955</v>
      </c>
      <c r="I543">
        <f t="shared" si="74"/>
        <v>0.19223050000000003</v>
      </c>
      <c r="J543">
        <f t="shared" si="78"/>
        <v>1184.673361489331</v>
      </c>
      <c r="K543">
        <f t="shared" si="79"/>
        <v>-58738913.773237653</v>
      </c>
      <c r="L543">
        <f t="shared" si="80"/>
        <v>14637.13799769405</v>
      </c>
      <c r="M543">
        <f>2*$P$1*VLOOKUP(E542,Gearing!$B$3:$D$7,3)+B541</f>
        <v>14637.115931135275</v>
      </c>
      <c r="N543">
        <f>2*B542-B541+Misc!$B$6*$P$1^2</f>
        <v>14637.260487208116</v>
      </c>
    </row>
    <row r="544" spans="1:14" x14ac:dyDescent="0.25">
      <c r="A544">
        <f t="shared" si="77"/>
        <v>135.25</v>
      </c>
      <c r="B544">
        <f>MIN((-J543+SQRT(J543^2-4*I543*K543))/2/I543,2*$P$1*VLOOKUP(E543,Gearing!$B$3:$D$7,3,TRUE)+B542)</f>
        <v>14668.521112921695</v>
      </c>
      <c r="C544">
        <f t="shared" si="72"/>
        <v>125.61823999999979</v>
      </c>
      <c r="D544">
        <f t="shared" si="73"/>
        <v>-1.9897165446309373E-2</v>
      </c>
      <c r="E544">
        <f>MIN(VLOOKUP(C543+0.01,Gearing!$A$2:$F$7,2,TRUE)+1,5)</f>
        <v>5</v>
      </c>
      <c r="F544">
        <f>Misc!$B$4*Misc!$B$5/Misc!$B$2*VLOOKUP(E544,Gearing!$B$2:$F$7,5,FALSE)</f>
        <v>3601.903197661552</v>
      </c>
      <c r="G544">
        <f t="shared" si="75"/>
        <v>9.1145964522946574</v>
      </c>
      <c r="H544">
        <f t="shared" si="76"/>
        <v>280.99999999999955</v>
      </c>
      <c r="I544">
        <f t="shared" si="74"/>
        <v>0.19223050000000003</v>
      </c>
      <c r="J544">
        <f t="shared" si="78"/>
        <v>1172.5997719998004</v>
      </c>
      <c r="K544">
        <f t="shared" si="79"/>
        <v>-58775944.515746608</v>
      </c>
      <c r="L544">
        <f t="shared" si="80"/>
        <v>14668.540701138611</v>
      </c>
      <c r="M544">
        <f>2*$P$1*VLOOKUP(E543,Gearing!$B$3:$D$7,3)+B542</f>
        <v>14668.521112921695</v>
      </c>
      <c r="N544">
        <f>2*B543-B542+Misc!$B$6*$P$1^2</f>
        <v>14668.663181848855</v>
      </c>
    </row>
    <row r="545" spans="1:14" x14ac:dyDescent="0.25">
      <c r="A545">
        <f t="shared" si="77"/>
        <v>135.5</v>
      </c>
      <c r="B545">
        <f>MIN((-J544+SQRT(J544^2-4*I544*K544))/2/I544,2*$P$1*VLOOKUP(E544,Gearing!$B$3:$D$7,3,TRUE)+B543)</f>
        <v>14699.925051135275</v>
      </c>
      <c r="C545">
        <f t="shared" si="72"/>
        <v>125.61823999999979</v>
      </c>
      <c r="D545">
        <f t="shared" si="73"/>
        <v>1.9897165446309373E-2</v>
      </c>
      <c r="E545">
        <f>MIN(VLOOKUP(C544+0.01,Gearing!$A$2:$F$7,2,TRUE)+1,5)</f>
        <v>5</v>
      </c>
      <c r="F545">
        <f>Misc!$B$4*Misc!$B$5/Misc!$B$2*VLOOKUP(E545,Gearing!$B$2:$F$7,5,FALSE)</f>
        <v>3601.903197661552</v>
      </c>
      <c r="G545">
        <f t="shared" si="75"/>
        <v>9.1341099548233782</v>
      </c>
      <c r="H545">
        <f t="shared" si="76"/>
        <v>280.99999999999955</v>
      </c>
      <c r="I545">
        <f t="shared" si="74"/>
        <v>0.19223050000000003</v>
      </c>
      <c r="J545">
        <f t="shared" si="78"/>
        <v>1160.5257044050113</v>
      </c>
      <c r="K545">
        <f t="shared" si="79"/>
        <v>-58812563.718014479</v>
      </c>
      <c r="L545">
        <f t="shared" si="80"/>
        <v>14699.947117694051</v>
      </c>
      <c r="M545">
        <f>2*$P$1*VLOOKUP(E544,Gearing!$B$3:$D$7,3)+B543</f>
        <v>14699.925051135275</v>
      </c>
      <c r="N545">
        <f>2*B544-B543+Misc!$B$6*$P$1^2</f>
        <v>14700.069607208115</v>
      </c>
    </row>
    <row r="546" spans="1:14" x14ac:dyDescent="0.25">
      <c r="A546">
        <f t="shared" si="77"/>
        <v>135.75</v>
      </c>
      <c r="B546">
        <f>MIN((-J545+SQRT(J545^2-4*I545*K545))/2/I545,2*$P$1*VLOOKUP(E545,Gearing!$B$3:$D$7,3,TRUE)+B544)</f>
        <v>14731.330232921695</v>
      </c>
      <c r="C546">
        <f t="shared" si="72"/>
        <v>125.61823999999979</v>
      </c>
      <c r="D546">
        <f t="shared" si="73"/>
        <v>-1.9897165446309373E-2</v>
      </c>
      <c r="E546">
        <f>MIN(VLOOKUP(C545+0.01,Gearing!$A$2:$F$7,2,TRUE)+1,5)</f>
        <v>5</v>
      </c>
      <c r="F546">
        <f>Misc!$B$4*Misc!$B$5/Misc!$B$2*VLOOKUP(E546,Gearing!$B$2:$F$7,5,FALSE)</f>
        <v>3601.903197661552</v>
      </c>
      <c r="G546">
        <f t="shared" si="75"/>
        <v>9.1536242300724364</v>
      </c>
      <c r="H546">
        <f t="shared" si="76"/>
        <v>280.99999999999955</v>
      </c>
      <c r="I546">
        <f t="shared" si="74"/>
        <v>0.19223050000000003</v>
      </c>
      <c r="J546">
        <f t="shared" si="78"/>
        <v>1148.4521149154807</v>
      </c>
      <c r="K546">
        <f t="shared" si="79"/>
        <v>-58848836.128992341</v>
      </c>
      <c r="L546">
        <f t="shared" si="80"/>
        <v>14731.349821138612</v>
      </c>
      <c r="M546">
        <f>2*$P$1*VLOOKUP(E545,Gearing!$B$3:$D$7,3)+B544</f>
        <v>14731.330232921695</v>
      </c>
      <c r="N546">
        <f>2*B545-B544+Misc!$B$6*$P$1^2</f>
        <v>14731.472301848855</v>
      </c>
    </row>
    <row r="547" spans="1:14" x14ac:dyDescent="0.25">
      <c r="A547">
        <f t="shared" si="77"/>
        <v>136</v>
      </c>
      <c r="B547">
        <f>MIN((-J546+SQRT(J546^2-4*I546*K546))/2/I546,2*$P$1*VLOOKUP(E546,Gearing!$B$3:$D$7,3,TRUE)+B545)</f>
        <v>14762.734171135275</v>
      </c>
      <c r="C547">
        <f t="shared" si="72"/>
        <v>125.61823999999979</v>
      </c>
      <c r="D547">
        <f t="shared" si="73"/>
        <v>1.9897165446309373E-2</v>
      </c>
      <c r="E547">
        <f>MIN(VLOOKUP(C546+0.01,Gearing!$A$2:$F$7,2,TRUE)+1,5)</f>
        <v>5</v>
      </c>
      <c r="F547">
        <f>Misc!$B$4*Misc!$B$5/Misc!$B$2*VLOOKUP(E547,Gearing!$B$2:$F$7,5,FALSE)</f>
        <v>3601.903197661552</v>
      </c>
      <c r="G547">
        <f t="shared" si="75"/>
        <v>9.1731377326011554</v>
      </c>
      <c r="H547">
        <f t="shared" si="76"/>
        <v>280.99999999999955</v>
      </c>
      <c r="I547">
        <f t="shared" si="74"/>
        <v>0.19223050000000003</v>
      </c>
      <c r="J547">
        <f t="shared" si="78"/>
        <v>1136.3780473206916</v>
      </c>
      <c r="K547">
        <f t="shared" si="79"/>
        <v>-58884696.969699778</v>
      </c>
      <c r="L547">
        <f t="shared" si="80"/>
        <v>14762.756237694048</v>
      </c>
      <c r="M547">
        <f>2*$P$1*VLOOKUP(E546,Gearing!$B$3:$D$7,3)+B545</f>
        <v>14762.734171135275</v>
      </c>
      <c r="N547">
        <f>2*B546-B545+Misc!$B$6*$P$1^2</f>
        <v>14762.878727208115</v>
      </c>
    </row>
    <row r="548" spans="1:14" x14ac:dyDescent="0.25">
      <c r="A548">
        <f t="shared" si="77"/>
        <v>136.25</v>
      </c>
      <c r="B548">
        <f>MIN((-J547+SQRT(J547^2-4*I547*K547))/2/I547,2*$P$1*VLOOKUP(E547,Gearing!$B$3:$D$7,3,TRUE)+B546)</f>
        <v>14794.139352921695</v>
      </c>
      <c r="C548">
        <f t="shared" ref="C548:C611" si="81">(B549-B547)/2/$P$1</f>
        <v>125.61823999999979</v>
      </c>
      <c r="D548">
        <f t="shared" ref="D548:D611" si="82">(B549-2*B548+B547)/$P$1^2</f>
        <v>-1.9897165446309373E-2</v>
      </c>
      <c r="E548">
        <f>MIN(VLOOKUP(C547+0.01,Gearing!$A$2:$F$7,2,TRUE)+1,5)</f>
        <v>5</v>
      </c>
      <c r="F548">
        <f>Misc!$B$4*Misc!$B$5/Misc!$B$2*VLOOKUP(E548,Gearing!$B$2:$F$7,5,FALSE)</f>
        <v>3601.903197661552</v>
      </c>
      <c r="G548">
        <f t="shared" si="75"/>
        <v>9.1926520078502136</v>
      </c>
      <c r="H548">
        <f t="shared" si="76"/>
        <v>280.99999999999955</v>
      </c>
      <c r="I548">
        <f t="shared" ref="I548:I611" si="83">$P$3</f>
        <v>0.19223050000000003</v>
      </c>
      <c r="J548">
        <f t="shared" si="78"/>
        <v>1124.3044578311601</v>
      </c>
      <c r="K548">
        <f t="shared" si="79"/>
        <v>-58920211.049146555</v>
      </c>
      <c r="L548">
        <f t="shared" si="80"/>
        <v>14794.158941138612</v>
      </c>
      <c r="M548">
        <f>2*$P$1*VLOOKUP(E547,Gearing!$B$3:$D$7,3)+B546</f>
        <v>14794.139352921695</v>
      </c>
      <c r="N548">
        <f>2*B547-B546+Misc!$B$6*$P$1^2</f>
        <v>14794.281421848855</v>
      </c>
    </row>
    <row r="549" spans="1:14" x14ac:dyDescent="0.25">
      <c r="A549">
        <f t="shared" si="77"/>
        <v>136.5</v>
      </c>
      <c r="B549">
        <f>MIN((-J548+SQRT(J548^2-4*I548*K548))/2/I548,2*$P$1*VLOOKUP(E548,Gearing!$B$3:$D$7,3,TRUE)+B547)</f>
        <v>14825.543291135275</v>
      </c>
      <c r="C549">
        <f t="shared" si="81"/>
        <v>125.61823999999979</v>
      </c>
      <c r="D549">
        <f t="shared" si="82"/>
        <v>1.9897165446309373E-2</v>
      </c>
      <c r="E549">
        <f>MIN(VLOOKUP(C548+0.01,Gearing!$A$2:$F$7,2,TRUE)+1,5)</f>
        <v>5</v>
      </c>
      <c r="F549">
        <f>Misc!$B$4*Misc!$B$5/Misc!$B$2*VLOOKUP(E549,Gearing!$B$2:$F$7,5,FALSE)</f>
        <v>3601.903197661552</v>
      </c>
      <c r="G549">
        <f t="shared" si="75"/>
        <v>9.2121655103789344</v>
      </c>
      <c r="H549">
        <f t="shared" si="76"/>
        <v>280.99999999999955</v>
      </c>
      <c r="I549">
        <f t="shared" si="83"/>
        <v>0.19223050000000003</v>
      </c>
      <c r="J549">
        <f t="shared" si="78"/>
        <v>1112.2303902363719</v>
      </c>
      <c r="K549">
        <f t="shared" si="79"/>
        <v>-58955313.52829355</v>
      </c>
      <c r="L549">
        <f t="shared" si="80"/>
        <v>14825.565357694049</v>
      </c>
      <c r="M549">
        <f>2*$P$1*VLOOKUP(E548,Gearing!$B$3:$D$7,3)+B547</f>
        <v>14825.543291135275</v>
      </c>
      <c r="N549">
        <f>2*B548-B547+Misc!$B$6*$P$1^2</f>
        <v>14825.687847208115</v>
      </c>
    </row>
    <row r="550" spans="1:14" x14ac:dyDescent="0.25">
      <c r="A550">
        <f t="shared" si="77"/>
        <v>136.75</v>
      </c>
      <c r="B550">
        <f>MIN((-J549+SQRT(J549^2-4*I549*K549))/2/I549,2*$P$1*VLOOKUP(E549,Gearing!$B$3:$D$7,3,TRUE)+B548)</f>
        <v>14856.948472921695</v>
      </c>
      <c r="C550">
        <f t="shared" si="81"/>
        <v>125.61823999999979</v>
      </c>
      <c r="D550">
        <f t="shared" si="82"/>
        <v>-1.9897165446309373E-2</v>
      </c>
      <c r="E550">
        <f>MIN(VLOOKUP(C549+0.01,Gearing!$A$2:$F$7,2,TRUE)+1,5)</f>
        <v>5</v>
      </c>
      <c r="F550">
        <f>Misc!$B$4*Misc!$B$5/Misc!$B$2*VLOOKUP(E550,Gearing!$B$2:$F$7,5,FALSE)</f>
        <v>3601.903197661552</v>
      </c>
      <c r="G550">
        <f t="shared" si="75"/>
        <v>9.2316797856279909</v>
      </c>
      <c r="H550">
        <f t="shared" si="76"/>
        <v>280.99999999999955</v>
      </c>
      <c r="I550">
        <f t="shared" si="83"/>
        <v>0.19223050000000003</v>
      </c>
      <c r="J550">
        <f t="shared" si="78"/>
        <v>1100.1568007468404</v>
      </c>
      <c r="K550">
        <f t="shared" si="79"/>
        <v>-58990069.27620925</v>
      </c>
      <c r="L550">
        <f t="shared" si="80"/>
        <v>14856.96806113861</v>
      </c>
      <c r="M550">
        <f>2*$P$1*VLOOKUP(E549,Gearing!$B$3:$D$7,3)+B548</f>
        <v>14856.948472921695</v>
      </c>
      <c r="N550">
        <f>2*B549-B548+Misc!$B$6*$P$1^2</f>
        <v>14857.090541848855</v>
      </c>
    </row>
    <row r="551" spans="1:14" x14ac:dyDescent="0.25">
      <c r="A551">
        <f t="shared" si="77"/>
        <v>137</v>
      </c>
      <c r="B551">
        <f>MIN((-J550+SQRT(J550^2-4*I550*K550))/2/I550,2*$P$1*VLOOKUP(E550,Gearing!$B$3:$D$7,3,TRUE)+B549)</f>
        <v>14888.352411135274</v>
      </c>
      <c r="C551">
        <f t="shared" si="81"/>
        <v>125.61823999999979</v>
      </c>
      <c r="D551">
        <f t="shared" si="82"/>
        <v>1.9897165446309373E-2</v>
      </c>
      <c r="E551">
        <f>MIN(VLOOKUP(C550+0.01,Gearing!$A$2:$F$7,2,TRUE)+1,5)</f>
        <v>5</v>
      </c>
      <c r="F551">
        <f>Misc!$B$4*Misc!$B$5/Misc!$B$2*VLOOKUP(E551,Gearing!$B$2:$F$7,5,FALSE)</f>
        <v>3601.903197661552</v>
      </c>
      <c r="G551">
        <f t="shared" si="75"/>
        <v>9.2511932881567116</v>
      </c>
      <c r="H551">
        <f t="shared" si="76"/>
        <v>280.99999999999955</v>
      </c>
      <c r="I551">
        <f t="shared" si="83"/>
        <v>0.19223050000000003</v>
      </c>
      <c r="J551">
        <f t="shared" si="78"/>
        <v>1088.0827331520513</v>
      </c>
      <c r="K551">
        <f t="shared" si="79"/>
        <v>-59024413.393795773</v>
      </c>
      <c r="L551">
        <f t="shared" si="80"/>
        <v>14888.374477694051</v>
      </c>
      <c r="M551">
        <f>2*$P$1*VLOOKUP(E550,Gearing!$B$3:$D$7,3)+B549</f>
        <v>14888.352411135274</v>
      </c>
      <c r="N551">
        <f>2*B550-B549+Misc!$B$6*$P$1^2</f>
        <v>14888.496967208115</v>
      </c>
    </row>
    <row r="552" spans="1:14" x14ac:dyDescent="0.25">
      <c r="A552">
        <f t="shared" si="77"/>
        <v>137.25</v>
      </c>
      <c r="B552">
        <f>MIN((-J551+SQRT(J551^2-4*I551*K551))/2/I551,2*$P$1*VLOOKUP(E551,Gearing!$B$3:$D$7,3,TRUE)+B550)</f>
        <v>14919.757592921695</v>
      </c>
      <c r="C552">
        <f t="shared" si="81"/>
        <v>125.61823999999979</v>
      </c>
      <c r="D552">
        <f t="shared" si="82"/>
        <v>-1.9897165446309373E-2</v>
      </c>
      <c r="E552">
        <f>MIN(VLOOKUP(C551+0.01,Gearing!$A$2:$F$7,2,TRUE)+1,5)</f>
        <v>5</v>
      </c>
      <c r="F552">
        <f>Misc!$B$4*Misc!$B$5/Misc!$B$2*VLOOKUP(E552,Gearing!$B$2:$F$7,5,FALSE)</f>
        <v>3601.903197661552</v>
      </c>
      <c r="G552">
        <f t="shared" si="75"/>
        <v>9.2707075634057681</v>
      </c>
      <c r="H552">
        <f t="shared" si="76"/>
        <v>280.99999999999955</v>
      </c>
      <c r="I552">
        <f t="shared" si="83"/>
        <v>0.19223050000000003</v>
      </c>
      <c r="J552">
        <f t="shared" si="78"/>
        <v>1076.0091436625207</v>
      </c>
      <c r="K552">
        <f t="shared" si="79"/>
        <v>-59058410.810180418</v>
      </c>
      <c r="L552">
        <f t="shared" si="80"/>
        <v>14919.77718113861</v>
      </c>
      <c r="M552">
        <f>2*$P$1*VLOOKUP(E551,Gearing!$B$3:$D$7,3)+B550</f>
        <v>14919.757592921695</v>
      </c>
      <c r="N552">
        <f>2*B551-B550+Misc!$B$6*$P$1^2</f>
        <v>14919.899661848855</v>
      </c>
    </row>
    <row r="553" spans="1:14" x14ac:dyDescent="0.25">
      <c r="A553">
        <f t="shared" si="77"/>
        <v>137.5</v>
      </c>
      <c r="B553">
        <f>MIN((-J552+SQRT(J552^2-4*I552*K552))/2/I552,2*$P$1*VLOOKUP(E552,Gearing!$B$3:$D$7,3,TRUE)+B551)</f>
        <v>14951.161531135274</v>
      </c>
      <c r="C553">
        <f t="shared" si="81"/>
        <v>125.61823999999979</v>
      </c>
      <c r="D553">
        <f t="shared" si="82"/>
        <v>1.9897165446309373E-2</v>
      </c>
      <c r="E553">
        <f>MIN(VLOOKUP(C552+0.01,Gearing!$A$2:$F$7,2,TRUE)+1,5)</f>
        <v>5</v>
      </c>
      <c r="F553">
        <f>Misc!$B$4*Misc!$B$5/Misc!$B$2*VLOOKUP(E553,Gearing!$B$2:$F$7,5,FALSE)</f>
        <v>3601.903197661552</v>
      </c>
      <c r="G553">
        <f t="shared" si="75"/>
        <v>9.2902210659344888</v>
      </c>
      <c r="H553">
        <f t="shared" si="76"/>
        <v>280.99999999999955</v>
      </c>
      <c r="I553">
        <f t="shared" si="83"/>
        <v>0.19223050000000003</v>
      </c>
      <c r="J553">
        <f t="shared" si="78"/>
        <v>1063.9350760677316</v>
      </c>
      <c r="K553">
        <f t="shared" si="79"/>
        <v>-59091996.566206492</v>
      </c>
      <c r="L553">
        <f t="shared" si="80"/>
        <v>14951.183597694051</v>
      </c>
      <c r="M553">
        <f>2*$P$1*VLOOKUP(E552,Gearing!$B$3:$D$7,3)+B551</f>
        <v>14951.161531135274</v>
      </c>
      <c r="N553">
        <f>2*B552-B551+Misc!$B$6*$P$1^2</f>
        <v>14951.306087208115</v>
      </c>
    </row>
    <row r="554" spans="1:14" x14ac:dyDescent="0.25">
      <c r="A554">
        <f t="shared" si="77"/>
        <v>137.75</v>
      </c>
      <c r="B554">
        <f>MIN((-J553+SQRT(J553^2-4*I553*K553))/2/I553,2*$P$1*VLOOKUP(E553,Gearing!$B$3:$D$7,3,TRUE)+B552)</f>
        <v>14982.566712921694</v>
      </c>
      <c r="C554">
        <f t="shared" si="81"/>
        <v>125.61823999999979</v>
      </c>
      <c r="D554">
        <f t="shared" si="82"/>
        <v>-1.9897165446309373E-2</v>
      </c>
      <c r="E554">
        <f>MIN(VLOOKUP(C553+0.01,Gearing!$A$2:$F$7,2,TRUE)+1,5)</f>
        <v>5</v>
      </c>
      <c r="F554">
        <f>Misc!$B$4*Misc!$B$5/Misc!$B$2*VLOOKUP(E554,Gearing!$B$2:$F$7,5,FALSE)</f>
        <v>3601.903197661552</v>
      </c>
      <c r="G554">
        <f t="shared" si="75"/>
        <v>9.3097353411835471</v>
      </c>
      <c r="H554">
        <f t="shared" si="76"/>
        <v>280.99999999999955</v>
      </c>
      <c r="I554">
        <f t="shared" si="83"/>
        <v>0.19223050000000003</v>
      </c>
      <c r="J554">
        <f t="shared" si="78"/>
        <v>1051.8614865782001</v>
      </c>
      <c r="K554">
        <f t="shared" si="79"/>
        <v>-59125235.65106003</v>
      </c>
      <c r="L554">
        <f t="shared" si="80"/>
        <v>14982.58630113861</v>
      </c>
      <c r="M554">
        <f>2*$P$1*VLOOKUP(E553,Gearing!$B$3:$D$7,3)+B552</f>
        <v>14982.566712921694</v>
      </c>
      <c r="N554">
        <f>2*B553-B552+Misc!$B$6*$P$1^2</f>
        <v>14982.708781848854</v>
      </c>
    </row>
    <row r="555" spans="1:14" x14ac:dyDescent="0.25">
      <c r="A555">
        <f t="shared" si="77"/>
        <v>138</v>
      </c>
      <c r="B555">
        <f>MIN((-J554+SQRT(J554^2-4*I554*K554))/2/I554,2*$P$1*VLOOKUP(E554,Gearing!$B$3:$D$7,3,TRUE)+B553)</f>
        <v>15013.970651135274</v>
      </c>
      <c r="C555">
        <f t="shared" si="81"/>
        <v>125.61823999999979</v>
      </c>
      <c r="D555">
        <f t="shared" si="82"/>
        <v>1.9897165446309373E-2</v>
      </c>
      <c r="E555">
        <f>MIN(VLOOKUP(C554+0.01,Gearing!$A$2:$F$7,2,TRUE)+1,5)</f>
        <v>5</v>
      </c>
      <c r="F555">
        <f>Misc!$B$4*Misc!$B$5/Misc!$B$2*VLOOKUP(E555,Gearing!$B$2:$F$7,5,FALSE)</f>
        <v>3601.903197661552</v>
      </c>
      <c r="G555">
        <f t="shared" si="75"/>
        <v>9.3292488437122678</v>
      </c>
      <c r="H555">
        <f t="shared" si="76"/>
        <v>280.99999999999955</v>
      </c>
      <c r="I555">
        <f t="shared" si="83"/>
        <v>0.19223050000000003</v>
      </c>
      <c r="J555">
        <f t="shared" si="78"/>
        <v>1039.787418983412</v>
      </c>
      <c r="K555">
        <f t="shared" si="79"/>
        <v>-59158063.045525678</v>
      </c>
      <c r="L555">
        <f t="shared" si="80"/>
        <v>15013.992717694047</v>
      </c>
      <c r="M555">
        <f>2*$P$1*VLOOKUP(E554,Gearing!$B$3:$D$7,3)+B553</f>
        <v>15013.970651135274</v>
      </c>
      <c r="N555">
        <f>2*B554-B553+Misc!$B$6*$P$1^2</f>
        <v>15014.115207208115</v>
      </c>
    </row>
    <row r="556" spans="1:14" x14ac:dyDescent="0.25">
      <c r="A556">
        <f t="shared" si="77"/>
        <v>138.25</v>
      </c>
      <c r="B556">
        <f>MIN((-J555+SQRT(J555^2-4*I555*K555))/2/I555,2*$P$1*VLOOKUP(E555,Gearing!$B$3:$D$7,3,TRUE)+B554)</f>
        <v>15045.375832921694</v>
      </c>
      <c r="C556">
        <f t="shared" si="81"/>
        <v>125.61823999999979</v>
      </c>
      <c r="D556">
        <f t="shared" si="82"/>
        <v>-1.9897165446309373E-2</v>
      </c>
      <c r="E556">
        <f>MIN(VLOOKUP(C555+0.01,Gearing!$A$2:$F$7,2,TRUE)+1,5)</f>
        <v>5</v>
      </c>
      <c r="F556">
        <f>Misc!$B$4*Misc!$B$5/Misc!$B$2*VLOOKUP(E556,Gearing!$B$2:$F$7,5,FALSE)</f>
        <v>3601.903197661552</v>
      </c>
      <c r="G556">
        <f t="shared" si="75"/>
        <v>9.3487631189613243</v>
      </c>
      <c r="H556">
        <f t="shared" si="76"/>
        <v>280.99999999999955</v>
      </c>
      <c r="I556">
        <f t="shared" si="83"/>
        <v>0.19223050000000003</v>
      </c>
      <c r="J556">
        <f t="shared" si="78"/>
        <v>1027.7138294938804</v>
      </c>
      <c r="K556">
        <f t="shared" si="79"/>
        <v>-59190543.798848145</v>
      </c>
      <c r="L556">
        <f t="shared" si="80"/>
        <v>15045.395421138612</v>
      </c>
      <c r="M556">
        <f>2*$P$1*VLOOKUP(E555,Gearing!$B$3:$D$7,3)+B554</f>
        <v>15045.375832921694</v>
      </c>
      <c r="N556">
        <f>2*B555-B554+Misc!$B$6*$P$1^2</f>
        <v>15045.517901848854</v>
      </c>
    </row>
    <row r="557" spans="1:14" x14ac:dyDescent="0.25">
      <c r="A557">
        <f t="shared" si="77"/>
        <v>138.5</v>
      </c>
      <c r="B557">
        <f>MIN((-J556+SQRT(J556^2-4*I556*K556))/2/I556,2*$P$1*VLOOKUP(E556,Gearing!$B$3:$D$7,3,TRUE)+B555)</f>
        <v>15076.779771135274</v>
      </c>
      <c r="C557">
        <f t="shared" si="81"/>
        <v>125.61823999999979</v>
      </c>
      <c r="D557">
        <f t="shared" si="82"/>
        <v>1.9897165446309373E-2</v>
      </c>
      <c r="E557">
        <f>MIN(VLOOKUP(C556+0.01,Gearing!$A$2:$F$7,2,TRUE)+1,5)</f>
        <v>5</v>
      </c>
      <c r="F557">
        <f>Misc!$B$4*Misc!$B$5/Misc!$B$2*VLOOKUP(E557,Gearing!$B$2:$F$7,5,FALSE)</f>
        <v>3601.903197661552</v>
      </c>
      <c r="G557">
        <f t="shared" si="75"/>
        <v>9.368276621490045</v>
      </c>
      <c r="H557">
        <f t="shared" si="76"/>
        <v>280.99999999999955</v>
      </c>
      <c r="I557">
        <f t="shared" si="83"/>
        <v>0.19223050000000003</v>
      </c>
      <c r="J557">
        <f t="shared" si="78"/>
        <v>1015.6397618990914</v>
      </c>
      <c r="K557">
        <f t="shared" si="79"/>
        <v>-59222612.831753336</v>
      </c>
      <c r="L557">
        <f t="shared" si="80"/>
        <v>15076.801837694049</v>
      </c>
      <c r="M557">
        <f>2*$P$1*VLOOKUP(E556,Gearing!$B$3:$D$7,3)+B555</f>
        <v>15076.779771135274</v>
      </c>
      <c r="N557">
        <f>2*B556-B555+Misc!$B$6*$P$1^2</f>
        <v>15076.924327208115</v>
      </c>
    </row>
    <row r="558" spans="1:14" x14ac:dyDescent="0.25">
      <c r="A558">
        <f t="shared" si="77"/>
        <v>138.75</v>
      </c>
      <c r="B558">
        <f>MIN((-J557+SQRT(J557^2-4*I557*K557))/2/I557,2*$P$1*VLOOKUP(E557,Gearing!$B$3:$D$7,3,TRUE)+B556)</f>
        <v>15108.184952921694</v>
      </c>
      <c r="C558">
        <f t="shared" si="81"/>
        <v>125.61823999999979</v>
      </c>
      <c r="D558">
        <f t="shared" si="82"/>
        <v>-1.9897165446309373E-2</v>
      </c>
      <c r="E558">
        <f>MIN(VLOOKUP(C557+0.01,Gearing!$A$2:$F$7,2,TRUE)+1,5)</f>
        <v>5</v>
      </c>
      <c r="F558">
        <f>Misc!$B$4*Misc!$B$5/Misc!$B$2*VLOOKUP(E558,Gearing!$B$2:$F$7,5,FALSE)</f>
        <v>3601.903197661552</v>
      </c>
      <c r="G558">
        <f t="shared" si="75"/>
        <v>9.3877908967391015</v>
      </c>
      <c r="H558">
        <f t="shared" si="76"/>
        <v>280.99999999999955</v>
      </c>
      <c r="I558">
        <f t="shared" si="83"/>
        <v>0.19223050000000003</v>
      </c>
      <c r="J558">
        <f t="shared" si="78"/>
        <v>1003.5661724095607</v>
      </c>
      <c r="K558">
        <f t="shared" si="79"/>
        <v>-59254335.253544725</v>
      </c>
      <c r="L558">
        <f t="shared" si="80"/>
        <v>15108.204541138613</v>
      </c>
      <c r="M558">
        <f>2*$P$1*VLOOKUP(E557,Gearing!$B$3:$D$7,3)+B556</f>
        <v>15108.184952921694</v>
      </c>
      <c r="N558">
        <f>2*B557-B556+Misc!$B$6*$P$1^2</f>
        <v>15108.327021848854</v>
      </c>
    </row>
    <row r="559" spans="1:14" x14ac:dyDescent="0.25">
      <c r="A559">
        <f t="shared" si="77"/>
        <v>139</v>
      </c>
      <c r="B559">
        <f>MIN((-J558+SQRT(J558^2-4*I558*K558))/2/I558,2*$P$1*VLOOKUP(E558,Gearing!$B$3:$D$7,3,TRUE)+B557)</f>
        <v>15139.588891135274</v>
      </c>
      <c r="C559">
        <f t="shared" si="81"/>
        <v>125.61823999999979</v>
      </c>
      <c r="D559">
        <f t="shared" si="82"/>
        <v>1.9897165446309373E-2</v>
      </c>
      <c r="E559">
        <f>MIN(VLOOKUP(C558+0.01,Gearing!$A$2:$F$7,2,TRUE)+1,5)</f>
        <v>5</v>
      </c>
      <c r="F559">
        <f>Misc!$B$4*Misc!$B$5/Misc!$B$2*VLOOKUP(E559,Gearing!$B$2:$F$7,5,FALSE)</f>
        <v>3601.903197661552</v>
      </c>
      <c r="G559">
        <f t="shared" si="75"/>
        <v>9.4073043992678222</v>
      </c>
      <c r="H559">
        <f t="shared" si="76"/>
        <v>280.99999999999955</v>
      </c>
      <c r="I559">
        <f t="shared" si="83"/>
        <v>0.19223050000000003</v>
      </c>
      <c r="J559">
        <f t="shared" si="78"/>
        <v>991.49210481477166</v>
      </c>
      <c r="K559">
        <f t="shared" si="79"/>
        <v>-59285645.924889468</v>
      </c>
      <c r="L559">
        <f t="shared" si="80"/>
        <v>15139.610957694049</v>
      </c>
      <c r="M559">
        <f>2*$P$1*VLOOKUP(E558,Gearing!$B$3:$D$7,3)+B557</f>
        <v>15139.588891135274</v>
      </c>
      <c r="N559">
        <f>2*B558-B557+Misc!$B$6*$P$1^2</f>
        <v>15139.733447208115</v>
      </c>
    </row>
    <row r="560" spans="1:14" x14ac:dyDescent="0.25">
      <c r="A560">
        <f t="shared" si="77"/>
        <v>139.25</v>
      </c>
      <c r="B560">
        <f>MIN((-J559+SQRT(J559^2-4*I559*K559))/2/I559,2*$P$1*VLOOKUP(E559,Gearing!$B$3:$D$7,3,TRUE)+B558)</f>
        <v>15170.994072921694</v>
      </c>
      <c r="C560">
        <f t="shared" si="81"/>
        <v>125.61823999999979</v>
      </c>
      <c r="D560">
        <f t="shared" si="82"/>
        <v>-1.9897165446309373E-2</v>
      </c>
      <c r="E560">
        <f>MIN(VLOOKUP(C559+0.01,Gearing!$A$2:$F$7,2,TRUE)+1,5)</f>
        <v>5</v>
      </c>
      <c r="F560">
        <f>Misc!$B$4*Misc!$B$5/Misc!$B$2*VLOOKUP(E560,Gearing!$B$2:$F$7,5,FALSE)</f>
        <v>3601.903197661552</v>
      </c>
      <c r="G560">
        <f t="shared" si="75"/>
        <v>9.4268186745168805</v>
      </c>
      <c r="H560">
        <f t="shared" si="76"/>
        <v>280.99999999999955</v>
      </c>
      <c r="I560">
        <f t="shared" si="83"/>
        <v>0.19223050000000003</v>
      </c>
      <c r="J560">
        <f t="shared" si="78"/>
        <v>979.41851532524106</v>
      </c>
      <c r="K560">
        <f t="shared" si="79"/>
        <v>-59316610.01514978</v>
      </c>
      <c r="L560">
        <f t="shared" si="80"/>
        <v>15171.013661138611</v>
      </c>
      <c r="M560">
        <f>2*$P$1*VLOOKUP(E559,Gearing!$B$3:$D$7,3)+B558</f>
        <v>15170.994072921694</v>
      </c>
      <c r="N560">
        <f>2*B559-B558+Misc!$B$6*$P$1^2</f>
        <v>15171.136141848854</v>
      </c>
    </row>
    <row r="561" spans="1:14" x14ac:dyDescent="0.25">
      <c r="A561">
        <f t="shared" si="77"/>
        <v>139.5</v>
      </c>
      <c r="B561">
        <f>MIN((-J560+SQRT(J560^2-4*I560*K560))/2/I560,2*$P$1*VLOOKUP(E560,Gearing!$B$3:$D$7,3,TRUE)+B559)</f>
        <v>15202.398011135274</v>
      </c>
      <c r="C561">
        <f t="shared" si="81"/>
        <v>125.61823999999979</v>
      </c>
      <c r="D561">
        <f t="shared" si="82"/>
        <v>1.9897165446309373E-2</v>
      </c>
      <c r="E561">
        <f>MIN(VLOOKUP(C560+0.01,Gearing!$A$2:$F$7,2,TRUE)+1,5)</f>
        <v>5</v>
      </c>
      <c r="F561">
        <f>Misc!$B$4*Misc!$B$5/Misc!$B$2*VLOOKUP(E561,Gearing!$B$2:$F$7,5,FALSE)</f>
        <v>3601.903197661552</v>
      </c>
      <c r="G561">
        <f t="shared" si="75"/>
        <v>9.4463321770456012</v>
      </c>
      <c r="H561">
        <f t="shared" si="76"/>
        <v>280.99999999999955</v>
      </c>
      <c r="I561">
        <f t="shared" si="83"/>
        <v>0.19223050000000003</v>
      </c>
      <c r="J561">
        <f t="shared" si="78"/>
        <v>967.34444773045198</v>
      </c>
      <c r="K561">
        <f t="shared" si="79"/>
        <v>-59347162.324934058</v>
      </c>
      <c r="L561">
        <f t="shared" si="80"/>
        <v>15202.420077694051</v>
      </c>
      <c r="M561">
        <f>2*$P$1*VLOOKUP(E560,Gearing!$B$3:$D$7,3)+B559</f>
        <v>15202.398011135274</v>
      </c>
      <c r="N561">
        <f>2*B560-B559+Misc!$B$6*$P$1^2</f>
        <v>15202.542567208115</v>
      </c>
    </row>
    <row r="562" spans="1:14" x14ac:dyDescent="0.25">
      <c r="A562">
        <f t="shared" si="77"/>
        <v>139.75</v>
      </c>
      <c r="B562">
        <f>MIN((-J561+SQRT(J561^2-4*I561*K561))/2/I561,2*$P$1*VLOOKUP(E561,Gearing!$B$3:$D$7,3,TRUE)+B560)</f>
        <v>15233.803192921694</v>
      </c>
      <c r="C562">
        <f t="shared" si="81"/>
        <v>125.61823999999979</v>
      </c>
      <c r="D562">
        <f t="shared" si="82"/>
        <v>-1.9897165446309373E-2</v>
      </c>
      <c r="E562">
        <f>MIN(VLOOKUP(C561+0.01,Gearing!$A$2:$F$7,2,TRUE)+1,5)</f>
        <v>5</v>
      </c>
      <c r="F562">
        <f>Misc!$B$4*Misc!$B$5/Misc!$B$2*VLOOKUP(E562,Gearing!$B$2:$F$7,5,FALSE)</f>
        <v>3601.903197661552</v>
      </c>
      <c r="G562">
        <f t="shared" si="75"/>
        <v>9.4658464522946577</v>
      </c>
      <c r="H562">
        <f t="shared" si="76"/>
        <v>280.99999999999955</v>
      </c>
      <c r="I562">
        <f t="shared" si="83"/>
        <v>0.19223050000000003</v>
      </c>
      <c r="J562">
        <f t="shared" si="78"/>
        <v>955.27085824092046</v>
      </c>
      <c r="K562">
        <f t="shared" si="79"/>
        <v>-59377368.0836633</v>
      </c>
      <c r="L562">
        <f t="shared" si="80"/>
        <v>15233.822781138611</v>
      </c>
      <c r="M562">
        <f>2*$P$1*VLOOKUP(E561,Gearing!$B$3:$D$7,3)+B560</f>
        <v>15233.803192921694</v>
      </c>
      <c r="N562">
        <f>2*B561-B560+Misc!$B$6*$P$1^2</f>
        <v>15233.945261848854</v>
      </c>
    </row>
    <row r="563" spans="1:14" x14ac:dyDescent="0.25">
      <c r="A563">
        <f t="shared" si="77"/>
        <v>140</v>
      </c>
      <c r="B563">
        <f>MIN((-J562+SQRT(J562^2-4*I562*K562))/2/I562,2*$P$1*VLOOKUP(E562,Gearing!$B$3:$D$7,3,TRUE)+B561)</f>
        <v>15265.207131135274</v>
      </c>
      <c r="C563">
        <f t="shared" si="81"/>
        <v>125.61823999999979</v>
      </c>
      <c r="D563">
        <f t="shared" si="82"/>
        <v>1.9897165446309373E-2</v>
      </c>
      <c r="E563">
        <f>MIN(VLOOKUP(C562+0.01,Gearing!$A$2:$F$7,2,TRUE)+1,5)</f>
        <v>5</v>
      </c>
      <c r="F563">
        <f>Misc!$B$4*Misc!$B$5/Misc!$B$2*VLOOKUP(E563,Gearing!$B$2:$F$7,5,FALSE)</f>
        <v>3601.903197661552</v>
      </c>
      <c r="G563">
        <f t="shared" si="75"/>
        <v>9.4853599548233785</v>
      </c>
      <c r="H563">
        <f t="shared" si="76"/>
        <v>280.99999999999955</v>
      </c>
      <c r="I563">
        <f t="shared" si="83"/>
        <v>0.19223050000000003</v>
      </c>
      <c r="J563">
        <f t="shared" si="78"/>
        <v>943.19679064613138</v>
      </c>
      <c r="K563">
        <f t="shared" si="79"/>
        <v>-59407162.031887129</v>
      </c>
      <c r="L563">
        <f t="shared" si="80"/>
        <v>15265.229197694051</v>
      </c>
      <c r="M563">
        <f>2*$P$1*VLOOKUP(E562,Gearing!$B$3:$D$7,3)+B561</f>
        <v>15265.207131135274</v>
      </c>
      <c r="N563">
        <f>2*B562-B561+Misc!$B$6*$P$1^2</f>
        <v>15265.351687208115</v>
      </c>
    </row>
    <row r="564" spans="1:14" x14ac:dyDescent="0.25">
      <c r="A564">
        <f t="shared" si="77"/>
        <v>140.25</v>
      </c>
      <c r="B564">
        <f>MIN((-J563+SQRT(J563^2-4*I563*K563))/2/I563,2*$P$1*VLOOKUP(E563,Gearing!$B$3:$D$7,3,TRUE)+B562)</f>
        <v>15296.612312921694</v>
      </c>
      <c r="C564">
        <f t="shared" si="81"/>
        <v>125.61823999999979</v>
      </c>
      <c r="D564">
        <f t="shared" si="82"/>
        <v>-1.9897165446309373E-2</v>
      </c>
      <c r="E564">
        <f>MIN(VLOOKUP(C563+0.01,Gearing!$A$2:$F$7,2,TRUE)+1,5)</f>
        <v>5</v>
      </c>
      <c r="F564">
        <f>Misc!$B$4*Misc!$B$5/Misc!$B$2*VLOOKUP(E564,Gearing!$B$2:$F$7,5,FALSE)</f>
        <v>3601.903197661552</v>
      </c>
      <c r="G564">
        <f t="shared" si="75"/>
        <v>9.5048742300724349</v>
      </c>
      <c r="H564">
        <f t="shared" si="76"/>
        <v>280.99999999999955</v>
      </c>
      <c r="I564">
        <f t="shared" si="83"/>
        <v>0.19223050000000003</v>
      </c>
      <c r="J564">
        <f t="shared" si="78"/>
        <v>931.12320115660077</v>
      </c>
      <c r="K564">
        <f t="shared" si="79"/>
        <v>-59436609.459085286</v>
      </c>
      <c r="L564">
        <f t="shared" si="80"/>
        <v>15296.631901138613</v>
      </c>
      <c r="M564">
        <f>2*$P$1*VLOOKUP(E563,Gearing!$B$3:$D$7,3)+B562</f>
        <v>15296.612312921694</v>
      </c>
      <c r="N564">
        <f>2*B563-B562+Misc!$B$6*$P$1^2</f>
        <v>15296.754381848854</v>
      </c>
    </row>
    <row r="565" spans="1:14" x14ac:dyDescent="0.25">
      <c r="A565">
        <f t="shared" si="77"/>
        <v>140.5</v>
      </c>
      <c r="B565">
        <f>MIN((-J564+SQRT(J564^2-4*I564*K564))/2/I564,2*$P$1*VLOOKUP(E564,Gearing!$B$3:$D$7,3,TRUE)+B563)</f>
        <v>15328.016251135274</v>
      </c>
      <c r="C565">
        <f t="shared" si="81"/>
        <v>125.61823999999979</v>
      </c>
      <c r="D565">
        <f t="shared" si="82"/>
        <v>1.9897165446309373E-2</v>
      </c>
      <c r="E565">
        <f>MIN(VLOOKUP(C564+0.01,Gearing!$A$2:$F$7,2,TRUE)+1,5)</f>
        <v>5</v>
      </c>
      <c r="F565">
        <f>Misc!$B$4*Misc!$B$5/Misc!$B$2*VLOOKUP(E565,Gearing!$B$2:$F$7,5,FALSE)</f>
        <v>3601.903197661552</v>
      </c>
      <c r="G565">
        <f t="shared" si="75"/>
        <v>9.5243877326011557</v>
      </c>
      <c r="H565">
        <f t="shared" si="76"/>
        <v>280.99999999999955</v>
      </c>
      <c r="I565">
        <f t="shared" si="83"/>
        <v>0.19223050000000003</v>
      </c>
      <c r="J565">
        <f t="shared" si="78"/>
        <v>919.04913356181169</v>
      </c>
      <c r="K565">
        <f t="shared" si="79"/>
        <v>-59465645.045748673</v>
      </c>
      <c r="L565">
        <f t="shared" si="80"/>
        <v>15328.038317694049</v>
      </c>
      <c r="M565">
        <f>2*$P$1*VLOOKUP(E564,Gearing!$B$3:$D$7,3)+B563</f>
        <v>15328.016251135274</v>
      </c>
      <c r="N565">
        <f>2*B564-B563+Misc!$B$6*$P$1^2</f>
        <v>15328.160807208114</v>
      </c>
    </row>
    <row r="566" spans="1:14" x14ac:dyDescent="0.25">
      <c r="A566">
        <f t="shared" si="77"/>
        <v>140.75</v>
      </c>
      <c r="B566">
        <f>MIN((-J565+SQRT(J565^2-4*I565*K565))/2/I565,2*$P$1*VLOOKUP(E565,Gearing!$B$3:$D$7,3,TRUE)+B564)</f>
        <v>15359.421432921694</v>
      </c>
      <c r="C566">
        <f t="shared" si="81"/>
        <v>125.61823999999979</v>
      </c>
      <c r="D566">
        <f t="shared" si="82"/>
        <v>-1.9897165446309373E-2</v>
      </c>
      <c r="E566">
        <f>MIN(VLOOKUP(C565+0.01,Gearing!$A$2:$F$7,2,TRUE)+1,5)</f>
        <v>5</v>
      </c>
      <c r="F566">
        <f>Misc!$B$4*Misc!$B$5/Misc!$B$2*VLOOKUP(E566,Gearing!$B$2:$F$7,5,FALSE)</f>
        <v>3601.903197661552</v>
      </c>
      <c r="G566">
        <f t="shared" si="75"/>
        <v>9.5439020078502139</v>
      </c>
      <c r="H566">
        <f t="shared" si="76"/>
        <v>280.99999999999955</v>
      </c>
      <c r="I566">
        <f t="shared" si="83"/>
        <v>0.19223050000000003</v>
      </c>
      <c r="J566">
        <f t="shared" si="78"/>
        <v>906.97554407228108</v>
      </c>
      <c r="K566">
        <f t="shared" si="79"/>
        <v>-59494334.141415752</v>
      </c>
      <c r="L566">
        <f t="shared" si="80"/>
        <v>15359.441021138611</v>
      </c>
      <c r="M566">
        <f>2*$P$1*VLOOKUP(E565,Gearing!$B$3:$D$7,3)+B564</f>
        <v>15359.421432921694</v>
      </c>
      <c r="N566">
        <f>2*B565-B564+Misc!$B$6*$P$1^2</f>
        <v>15359.563501848854</v>
      </c>
    </row>
    <row r="567" spans="1:14" x14ac:dyDescent="0.25">
      <c r="A567">
        <f t="shared" si="77"/>
        <v>141</v>
      </c>
      <c r="B567">
        <f>MIN((-J566+SQRT(J566^2-4*I566*K566))/2/I566,2*$P$1*VLOOKUP(E566,Gearing!$B$3:$D$7,3,TRUE)+B565)</f>
        <v>15390.825371135274</v>
      </c>
      <c r="C567">
        <f t="shared" si="81"/>
        <v>125.61823999999979</v>
      </c>
      <c r="D567">
        <f t="shared" si="82"/>
        <v>1.9897165446309373E-2</v>
      </c>
      <c r="E567">
        <f>MIN(VLOOKUP(C566+0.01,Gearing!$A$2:$F$7,2,TRUE)+1,5)</f>
        <v>5</v>
      </c>
      <c r="F567">
        <f>Misc!$B$4*Misc!$B$5/Misc!$B$2*VLOOKUP(E567,Gearing!$B$2:$F$7,5,FALSE)</f>
        <v>3601.903197661552</v>
      </c>
      <c r="G567">
        <f t="shared" si="75"/>
        <v>9.5634155103789347</v>
      </c>
      <c r="H567">
        <f t="shared" si="76"/>
        <v>280.99999999999955</v>
      </c>
      <c r="I567">
        <f t="shared" si="83"/>
        <v>0.19223050000000003</v>
      </c>
      <c r="J567">
        <f t="shared" si="78"/>
        <v>894.901476477492</v>
      </c>
      <c r="K567">
        <f t="shared" si="79"/>
        <v>-59522611.366518699</v>
      </c>
      <c r="L567">
        <f t="shared" si="80"/>
        <v>15390.84743769405</v>
      </c>
      <c r="M567">
        <f>2*$P$1*VLOOKUP(E566,Gearing!$B$3:$D$7,3)+B565</f>
        <v>15390.825371135274</v>
      </c>
      <c r="N567">
        <f>2*B566-B565+Misc!$B$6*$P$1^2</f>
        <v>15390.969927208114</v>
      </c>
    </row>
    <row r="568" spans="1:14" x14ac:dyDescent="0.25">
      <c r="A568">
        <f t="shared" si="77"/>
        <v>141.25</v>
      </c>
      <c r="B568">
        <f>MIN((-J567+SQRT(J567^2-4*I567*K567))/2/I567,2*$P$1*VLOOKUP(E567,Gearing!$B$3:$D$7,3,TRUE)+B566)</f>
        <v>15422.230552921694</v>
      </c>
      <c r="C568">
        <f t="shared" si="81"/>
        <v>125.61823999999979</v>
      </c>
      <c r="D568">
        <f t="shared" si="82"/>
        <v>-1.9897165446309373E-2</v>
      </c>
      <c r="E568">
        <f>MIN(VLOOKUP(C567+0.01,Gearing!$A$2:$F$7,2,TRUE)+1,5)</f>
        <v>5</v>
      </c>
      <c r="F568">
        <f>Misc!$B$4*Misc!$B$5/Misc!$B$2*VLOOKUP(E568,Gearing!$B$2:$F$7,5,FALSE)</f>
        <v>3601.903197661552</v>
      </c>
      <c r="G568">
        <f t="shared" si="75"/>
        <v>9.5829297856279911</v>
      </c>
      <c r="H568">
        <f t="shared" si="76"/>
        <v>280.99999999999955</v>
      </c>
      <c r="I568">
        <f t="shared" si="83"/>
        <v>0.19223050000000003</v>
      </c>
      <c r="J568">
        <f t="shared" si="78"/>
        <v>882.82788698796048</v>
      </c>
      <c r="K568">
        <f t="shared" si="79"/>
        <v>-59550542.130654685</v>
      </c>
      <c r="L568">
        <f t="shared" si="80"/>
        <v>15422.250141138611</v>
      </c>
      <c r="M568">
        <f>2*$P$1*VLOOKUP(E567,Gearing!$B$3:$D$7,3)+B566</f>
        <v>15422.230552921694</v>
      </c>
      <c r="N568">
        <f>2*B567-B566+Misc!$B$6*$P$1^2</f>
        <v>15422.372621848854</v>
      </c>
    </row>
    <row r="569" spans="1:14" x14ac:dyDescent="0.25">
      <c r="A569">
        <f t="shared" si="77"/>
        <v>141.5</v>
      </c>
      <c r="B569">
        <f>MIN((-J568+SQRT(J568^2-4*I568*K568))/2/I568,2*$P$1*VLOOKUP(E568,Gearing!$B$3:$D$7,3,TRUE)+B567)</f>
        <v>15453.634491135273</v>
      </c>
      <c r="C569">
        <f t="shared" si="81"/>
        <v>125.61823999999979</v>
      </c>
      <c r="D569">
        <f t="shared" si="82"/>
        <v>1.9897165446309373E-2</v>
      </c>
      <c r="E569">
        <f>MIN(VLOOKUP(C568+0.01,Gearing!$A$2:$F$7,2,TRUE)+1,5)</f>
        <v>5</v>
      </c>
      <c r="F569">
        <f>Misc!$B$4*Misc!$B$5/Misc!$B$2*VLOOKUP(E569,Gearing!$B$2:$F$7,5,FALSE)</f>
        <v>3601.903197661552</v>
      </c>
      <c r="G569">
        <f t="shared" si="75"/>
        <v>9.6024432881567119</v>
      </c>
      <c r="H569">
        <f t="shared" si="76"/>
        <v>280.99999999999955</v>
      </c>
      <c r="I569">
        <f t="shared" si="83"/>
        <v>0.19223050000000003</v>
      </c>
      <c r="J569">
        <f t="shared" si="78"/>
        <v>870.75381939317231</v>
      </c>
      <c r="K569">
        <f t="shared" si="79"/>
        <v>-59578060.994197175</v>
      </c>
      <c r="L569">
        <f t="shared" si="80"/>
        <v>15453.656557694048</v>
      </c>
      <c r="M569">
        <f>2*$P$1*VLOOKUP(E568,Gearing!$B$3:$D$7,3)+B567</f>
        <v>15453.634491135273</v>
      </c>
      <c r="N569">
        <f>2*B568-B567+Misc!$B$6*$P$1^2</f>
        <v>15453.779047208114</v>
      </c>
    </row>
    <row r="570" spans="1:14" x14ac:dyDescent="0.25">
      <c r="A570">
        <f t="shared" si="77"/>
        <v>141.75</v>
      </c>
      <c r="B570">
        <f>MIN((-J569+SQRT(J569^2-4*I569*K569))/2/I569,2*$P$1*VLOOKUP(E569,Gearing!$B$3:$D$7,3,TRUE)+B568)</f>
        <v>15485.039672921694</v>
      </c>
      <c r="C570">
        <f t="shared" si="81"/>
        <v>125.61823999999979</v>
      </c>
      <c r="D570">
        <f t="shared" si="82"/>
        <v>-1.9897165446309373E-2</v>
      </c>
      <c r="E570">
        <f>MIN(VLOOKUP(C569+0.01,Gearing!$A$2:$F$7,2,TRUE)+1,5)</f>
        <v>5</v>
      </c>
      <c r="F570">
        <f>Misc!$B$4*Misc!$B$5/Misc!$B$2*VLOOKUP(E570,Gearing!$B$2:$F$7,5,FALSE)</f>
        <v>3601.903197661552</v>
      </c>
      <c r="G570">
        <f t="shared" si="75"/>
        <v>9.6219575634057684</v>
      </c>
      <c r="H570">
        <f t="shared" si="76"/>
        <v>280.99999999999955</v>
      </c>
      <c r="I570">
        <f t="shared" si="83"/>
        <v>0.19223050000000003</v>
      </c>
      <c r="J570">
        <f t="shared" si="78"/>
        <v>858.68022990364079</v>
      </c>
      <c r="K570">
        <f t="shared" si="79"/>
        <v>-59605233.426802106</v>
      </c>
      <c r="L570">
        <f t="shared" si="80"/>
        <v>15485.059261138609</v>
      </c>
      <c r="M570">
        <f>2*$P$1*VLOOKUP(E569,Gearing!$B$3:$D$7,3)+B568</f>
        <v>15485.039672921694</v>
      </c>
      <c r="N570">
        <f>2*B569-B568+Misc!$B$6*$P$1^2</f>
        <v>15485.181741848854</v>
      </c>
    </row>
    <row r="571" spans="1:14" x14ac:dyDescent="0.25">
      <c r="A571">
        <f t="shared" si="77"/>
        <v>142</v>
      </c>
      <c r="B571">
        <f>MIN((-J570+SQRT(J570^2-4*I570*K570))/2/I570,2*$P$1*VLOOKUP(E570,Gearing!$B$3:$D$7,3,TRUE)+B569)</f>
        <v>15516.443611135273</v>
      </c>
      <c r="C571">
        <f t="shared" si="81"/>
        <v>125.61823999999979</v>
      </c>
      <c r="D571">
        <f t="shared" si="82"/>
        <v>1.9897165446309373E-2</v>
      </c>
      <c r="E571">
        <f>MIN(VLOOKUP(C570+0.01,Gearing!$A$2:$F$7,2,TRUE)+1,5)</f>
        <v>5</v>
      </c>
      <c r="F571">
        <f>Misc!$B$4*Misc!$B$5/Misc!$B$2*VLOOKUP(E571,Gearing!$B$2:$F$7,5,FALSE)</f>
        <v>3601.903197661552</v>
      </c>
      <c r="G571">
        <f t="shared" si="75"/>
        <v>9.6414710659344873</v>
      </c>
      <c r="H571">
        <f t="shared" si="76"/>
        <v>280.99999999999955</v>
      </c>
      <c r="I571">
        <f t="shared" si="83"/>
        <v>0.19223050000000003</v>
      </c>
      <c r="J571">
        <f t="shared" si="78"/>
        <v>846.60616230885171</v>
      </c>
      <c r="K571">
        <f t="shared" si="79"/>
        <v>-59631993.928784132</v>
      </c>
      <c r="L571">
        <f t="shared" si="80"/>
        <v>15516.46567769405</v>
      </c>
      <c r="M571">
        <f>2*$P$1*VLOOKUP(E570,Gearing!$B$3:$D$7,3)+B569</f>
        <v>15516.443611135273</v>
      </c>
      <c r="N571">
        <f>2*B570-B569+Misc!$B$6*$P$1^2</f>
        <v>15516.588167208114</v>
      </c>
    </row>
    <row r="572" spans="1:14" x14ac:dyDescent="0.25">
      <c r="A572">
        <f t="shared" si="77"/>
        <v>142.25</v>
      </c>
      <c r="B572">
        <f>MIN((-J571+SQRT(J571^2-4*I571*K571))/2/I571,2*$P$1*VLOOKUP(E571,Gearing!$B$3:$D$7,3,TRUE)+B570)</f>
        <v>15547.848792921694</v>
      </c>
      <c r="C572">
        <f t="shared" si="81"/>
        <v>125.61823999999979</v>
      </c>
      <c r="D572">
        <f t="shared" si="82"/>
        <v>-1.9897165446309373E-2</v>
      </c>
      <c r="E572">
        <f>MIN(VLOOKUP(C571+0.01,Gearing!$A$2:$F$7,2,TRUE)+1,5)</f>
        <v>5</v>
      </c>
      <c r="F572">
        <f>Misc!$B$4*Misc!$B$5/Misc!$B$2*VLOOKUP(E572,Gearing!$B$2:$F$7,5,FALSE)</f>
        <v>3601.903197661552</v>
      </c>
      <c r="G572">
        <f t="shared" si="75"/>
        <v>9.6609853411835473</v>
      </c>
      <c r="H572">
        <f t="shared" si="76"/>
        <v>280.99999999999955</v>
      </c>
      <c r="I572">
        <f t="shared" si="83"/>
        <v>0.19223050000000003</v>
      </c>
      <c r="J572">
        <f t="shared" si="78"/>
        <v>834.5325728193211</v>
      </c>
      <c r="K572">
        <f t="shared" si="79"/>
        <v>-59658408.029857978</v>
      </c>
      <c r="L572">
        <f t="shared" si="80"/>
        <v>15547.868381138611</v>
      </c>
      <c r="M572">
        <f>2*$P$1*VLOOKUP(E571,Gearing!$B$3:$D$7,3)+B570</f>
        <v>15547.848792921694</v>
      </c>
      <c r="N572">
        <f>2*B571-B570+Misc!$B$6*$P$1^2</f>
        <v>15547.990861848853</v>
      </c>
    </row>
    <row r="573" spans="1:14" x14ac:dyDescent="0.25">
      <c r="A573">
        <f t="shared" si="77"/>
        <v>142.5</v>
      </c>
      <c r="B573">
        <f>MIN((-J572+SQRT(J572^2-4*I572*K572))/2/I572,2*$P$1*VLOOKUP(E572,Gearing!$B$3:$D$7,3,TRUE)+B571)</f>
        <v>15579.252731135273</v>
      </c>
      <c r="C573">
        <f t="shared" si="81"/>
        <v>125.61823999999979</v>
      </c>
      <c r="D573">
        <f t="shared" si="82"/>
        <v>1.9897165446309373E-2</v>
      </c>
      <c r="E573">
        <f>MIN(VLOOKUP(C572+0.01,Gearing!$A$2:$F$7,2,TRUE)+1,5)</f>
        <v>5</v>
      </c>
      <c r="F573">
        <f>Misc!$B$4*Misc!$B$5/Misc!$B$2*VLOOKUP(E573,Gearing!$B$2:$F$7,5,FALSE)</f>
        <v>3601.903197661552</v>
      </c>
      <c r="G573">
        <f t="shared" si="75"/>
        <v>9.6804988437122645</v>
      </c>
      <c r="H573">
        <f t="shared" si="76"/>
        <v>280.99999999999955</v>
      </c>
      <c r="I573">
        <f t="shared" si="83"/>
        <v>0.19223050000000003</v>
      </c>
      <c r="J573">
        <f t="shared" si="78"/>
        <v>822.45850522453202</v>
      </c>
      <c r="K573">
        <f t="shared" si="79"/>
        <v>-59684410.17027957</v>
      </c>
      <c r="L573">
        <f t="shared" si="80"/>
        <v>15579.274797694048</v>
      </c>
      <c r="M573">
        <f>2*$P$1*VLOOKUP(E572,Gearing!$B$3:$D$7,3)+B571</f>
        <v>15579.252731135273</v>
      </c>
      <c r="N573">
        <f>2*B572-B571+Misc!$B$6*$P$1^2</f>
        <v>15579.397287208114</v>
      </c>
    </row>
    <row r="574" spans="1:14" x14ac:dyDescent="0.25">
      <c r="A574">
        <f t="shared" si="77"/>
        <v>142.75</v>
      </c>
      <c r="B574">
        <f>MIN((-J573+SQRT(J573^2-4*I573*K573))/2/I573,2*$P$1*VLOOKUP(E573,Gearing!$B$3:$D$7,3,TRUE)+B572)</f>
        <v>15610.657912921693</v>
      </c>
      <c r="C574">
        <f t="shared" si="81"/>
        <v>125.61823999999979</v>
      </c>
      <c r="D574">
        <f t="shared" si="82"/>
        <v>-1.9897165446309373E-2</v>
      </c>
      <c r="E574">
        <f>MIN(VLOOKUP(C573+0.01,Gearing!$A$2:$F$7,2,TRUE)+1,5)</f>
        <v>5</v>
      </c>
      <c r="F574">
        <f>Misc!$B$4*Misc!$B$5/Misc!$B$2*VLOOKUP(E574,Gearing!$B$2:$F$7,5,FALSE)</f>
        <v>3601.903197661552</v>
      </c>
      <c r="G574">
        <f t="shared" si="75"/>
        <v>9.7000131189613246</v>
      </c>
      <c r="H574">
        <f t="shared" si="76"/>
        <v>280.99999999999955</v>
      </c>
      <c r="I574">
        <f t="shared" si="83"/>
        <v>0.19223050000000003</v>
      </c>
      <c r="J574">
        <f t="shared" si="78"/>
        <v>810.3849157350005</v>
      </c>
      <c r="K574">
        <f t="shared" si="79"/>
        <v>-59710065.939822324</v>
      </c>
      <c r="L574">
        <f t="shared" si="80"/>
        <v>15610.677501138611</v>
      </c>
      <c r="M574">
        <f>2*$P$1*VLOOKUP(E573,Gearing!$B$3:$D$7,3)+B572</f>
        <v>15610.657912921693</v>
      </c>
      <c r="N574">
        <f>2*B573-B572+Misc!$B$6*$P$1^2</f>
        <v>15610.799981848853</v>
      </c>
    </row>
    <row r="575" spans="1:14" x14ac:dyDescent="0.25">
      <c r="A575">
        <f t="shared" si="77"/>
        <v>143</v>
      </c>
      <c r="B575">
        <f>MIN((-J574+SQRT(J574^2-4*I574*K574))/2/I574,2*$P$1*VLOOKUP(E574,Gearing!$B$3:$D$7,3,TRUE)+B573)</f>
        <v>15642.061851135273</v>
      </c>
      <c r="C575">
        <f t="shared" si="81"/>
        <v>125.61823999999979</v>
      </c>
      <c r="D575">
        <f t="shared" si="82"/>
        <v>1.9897165446309373E-2</v>
      </c>
      <c r="E575">
        <f>MIN(VLOOKUP(C574+0.01,Gearing!$A$2:$F$7,2,TRUE)+1,5)</f>
        <v>5</v>
      </c>
      <c r="F575">
        <f>Misc!$B$4*Misc!$B$5/Misc!$B$2*VLOOKUP(E575,Gearing!$B$2:$F$7,5,FALSE)</f>
        <v>3601.903197661552</v>
      </c>
      <c r="G575">
        <f t="shared" si="75"/>
        <v>9.7195266214900435</v>
      </c>
      <c r="H575">
        <f t="shared" si="76"/>
        <v>280.99999999999955</v>
      </c>
      <c r="I575">
        <f t="shared" si="83"/>
        <v>0.19223050000000003</v>
      </c>
      <c r="J575">
        <f t="shared" si="78"/>
        <v>798.31084814021233</v>
      </c>
      <c r="K575">
        <f t="shared" si="79"/>
        <v>-59735309.718683481</v>
      </c>
      <c r="L575">
        <f t="shared" si="80"/>
        <v>15642.083917694048</v>
      </c>
      <c r="M575">
        <f>2*$P$1*VLOOKUP(E574,Gearing!$B$3:$D$7,3)+B573</f>
        <v>15642.061851135273</v>
      </c>
      <c r="N575">
        <f>2*B574-B573+Misc!$B$6*$P$1^2</f>
        <v>15642.206407208114</v>
      </c>
    </row>
    <row r="576" spans="1:14" x14ac:dyDescent="0.25">
      <c r="A576">
        <f t="shared" si="77"/>
        <v>143.25</v>
      </c>
      <c r="B576">
        <f>MIN((-J575+SQRT(J575^2-4*I575*K575))/2/I575,2*$P$1*VLOOKUP(E575,Gearing!$B$3:$D$7,3,TRUE)+B574)</f>
        <v>15673.467032921693</v>
      </c>
      <c r="C576">
        <f t="shared" si="81"/>
        <v>125.61823999999979</v>
      </c>
      <c r="D576">
        <f t="shared" si="82"/>
        <v>-1.9897165446309373E-2</v>
      </c>
      <c r="E576">
        <f>MIN(VLOOKUP(C575+0.01,Gearing!$A$2:$F$7,2,TRUE)+1,5)</f>
        <v>5</v>
      </c>
      <c r="F576">
        <f>Misc!$B$4*Misc!$B$5/Misc!$B$2*VLOOKUP(E576,Gearing!$B$2:$F$7,5,FALSE)</f>
        <v>3601.903197661552</v>
      </c>
      <c r="G576">
        <f t="shared" si="75"/>
        <v>9.7390408967391018</v>
      </c>
      <c r="H576">
        <f t="shared" si="76"/>
        <v>280.99999999999955</v>
      </c>
      <c r="I576">
        <f t="shared" si="83"/>
        <v>0.19223050000000003</v>
      </c>
      <c r="J576">
        <f t="shared" si="78"/>
        <v>786.23725865068081</v>
      </c>
      <c r="K576">
        <f t="shared" si="79"/>
        <v>-59760207.156695157</v>
      </c>
      <c r="L576">
        <f t="shared" si="80"/>
        <v>15673.486621138611</v>
      </c>
      <c r="M576">
        <f>2*$P$1*VLOOKUP(E575,Gearing!$B$3:$D$7,3)+B574</f>
        <v>15673.467032921693</v>
      </c>
      <c r="N576">
        <f>2*B575-B574+Misc!$B$6*$P$1^2</f>
        <v>15673.609101848853</v>
      </c>
    </row>
    <row r="577" spans="1:14" x14ac:dyDescent="0.25">
      <c r="A577">
        <f t="shared" si="77"/>
        <v>143.5</v>
      </c>
      <c r="B577">
        <f>MIN((-J576+SQRT(J576^2-4*I576*K576))/2/I576,2*$P$1*VLOOKUP(E576,Gearing!$B$3:$D$7,3,TRUE)+B575)</f>
        <v>15704.870971135273</v>
      </c>
      <c r="C577">
        <f t="shared" si="81"/>
        <v>125.61823999999979</v>
      </c>
      <c r="D577">
        <f t="shared" si="82"/>
        <v>1.9897165446309373E-2</v>
      </c>
      <c r="E577">
        <f>MIN(VLOOKUP(C576+0.01,Gearing!$A$2:$F$7,2,TRUE)+1,5)</f>
        <v>5</v>
      </c>
      <c r="F577">
        <f>Misc!$B$4*Misc!$B$5/Misc!$B$2*VLOOKUP(E577,Gearing!$B$2:$F$7,5,FALSE)</f>
        <v>3601.903197661552</v>
      </c>
      <c r="G577">
        <f t="shared" si="75"/>
        <v>9.7585543992678208</v>
      </c>
      <c r="H577">
        <f t="shared" si="76"/>
        <v>280.99999999999955</v>
      </c>
      <c r="I577">
        <f t="shared" si="83"/>
        <v>0.19223050000000003</v>
      </c>
      <c r="J577">
        <f t="shared" si="78"/>
        <v>774.16319105589173</v>
      </c>
      <c r="K577">
        <f t="shared" si="79"/>
        <v>-59784692.573995858</v>
      </c>
      <c r="L577">
        <f t="shared" si="80"/>
        <v>15704.893037694048</v>
      </c>
      <c r="M577">
        <f>2*$P$1*VLOOKUP(E576,Gearing!$B$3:$D$7,3)+B575</f>
        <v>15704.870971135273</v>
      </c>
      <c r="N577">
        <f>2*B576-B575+Misc!$B$6*$P$1^2</f>
        <v>15705.015527208114</v>
      </c>
    </row>
    <row r="578" spans="1:14" x14ac:dyDescent="0.25">
      <c r="A578">
        <f t="shared" si="77"/>
        <v>143.75</v>
      </c>
      <c r="B578">
        <f>MIN((-J577+SQRT(J577^2-4*I577*K577))/2/I577,2*$P$1*VLOOKUP(E577,Gearing!$B$3:$D$7,3,TRUE)+B576)</f>
        <v>15736.276152921693</v>
      </c>
      <c r="C578">
        <f t="shared" si="81"/>
        <v>125.61823999999979</v>
      </c>
      <c r="D578">
        <f t="shared" si="82"/>
        <v>-1.9897165446309373E-2</v>
      </c>
      <c r="E578">
        <f>MIN(VLOOKUP(C577+0.01,Gearing!$A$2:$F$7,2,TRUE)+1,5)</f>
        <v>5</v>
      </c>
      <c r="F578">
        <f>Misc!$B$4*Misc!$B$5/Misc!$B$2*VLOOKUP(E578,Gearing!$B$2:$F$7,5,FALSE)</f>
        <v>3601.903197661552</v>
      </c>
      <c r="G578">
        <f t="shared" si="75"/>
        <v>9.7780686745168808</v>
      </c>
      <c r="H578">
        <f t="shared" si="76"/>
        <v>280.99999999999955</v>
      </c>
      <c r="I578">
        <f t="shared" si="83"/>
        <v>0.19223050000000003</v>
      </c>
      <c r="J578">
        <f t="shared" si="78"/>
        <v>762.08960156636113</v>
      </c>
      <c r="K578">
        <f t="shared" si="79"/>
        <v>-59808831.680476457</v>
      </c>
      <c r="L578">
        <f t="shared" si="80"/>
        <v>15736.295741138612</v>
      </c>
      <c r="M578">
        <f>2*$P$1*VLOOKUP(E577,Gearing!$B$3:$D$7,3)+B576</f>
        <v>15736.276152921693</v>
      </c>
      <c r="N578">
        <f>2*B577-B576+Misc!$B$6*$P$1^2</f>
        <v>15736.418221848853</v>
      </c>
    </row>
    <row r="579" spans="1:14" x14ac:dyDescent="0.25">
      <c r="A579">
        <f t="shared" si="77"/>
        <v>144</v>
      </c>
      <c r="B579">
        <f>MIN((-J578+SQRT(J578^2-4*I578*K578))/2/I578,2*$P$1*VLOOKUP(E578,Gearing!$B$3:$D$7,3,TRUE)+B577)</f>
        <v>15767.680091135273</v>
      </c>
      <c r="C579">
        <f t="shared" si="81"/>
        <v>125.61823999999979</v>
      </c>
      <c r="D579">
        <f t="shared" si="82"/>
        <v>1.9897165446309373E-2</v>
      </c>
      <c r="E579">
        <f>MIN(VLOOKUP(C578+0.01,Gearing!$A$2:$F$7,2,TRUE)+1,5)</f>
        <v>5</v>
      </c>
      <c r="F579">
        <f>Misc!$B$4*Misc!$B$5/Misc!$B$2*VLOOKUP(E579,Gearing!$B$2:$F$7,5,FALSE)</f>
        <v>3601.903197661552</v>
      </c>
      <c r="G579">
        <f t="shared" ref="G579:G642" si="84">CONVERT(B579,$B$1,$G$1)</f>
        <v>9.797582177045598</v>
      </c>
      <c r="H579">
        <f t="shared" ref="H579:H642" si="85">CONVERT(C579,$C$1,$H$1)</f>
        <v>280.99999999999955</v>
      </c>
      <c r="I579">
        <f t="shared" si="83"/>
        <v>0.19223050000000003</v>
      </c>
      <c r="J579">
        <f t="shared" si="78"/>
        <v>750.01553397157204</v>
      </c>
      <c r="K579">
        <f t="shared" si="79"/>
        <v>-59832558.736216694</v>
      </c>
      <c r="L579">
        <f t="shared" si="80"/>
        <v>15767.702157694048</v>
      </c>
      <c r="M579">
        <f>2*$P$1*VLOOKUP(E578,Gearing!$B$3:$D$7,3)+B577</f>
        <v>15767.680091135273</v>
      </c>
      <c r="N579">
        <f>2*B578-B577+Misc!$B$6*$P$1^2</f>
        <v>15767.824647208114</v>
      </c>
    </row>
    <row r="580" spans="1:14" x14ac:dyDescent="0.25">
      <c r="A580">
        <f t="shared" ref="A580:A643" si="86">A579+$P$1</f>
        <v>144.25</v>
      </c>
      <c r="B580">
        <f>MIN((-J579+SQRT(J579^2-4*I579*K579))/2/I579,2*$P$1*VLOOKUP(E579,Gearing!$B$3:$D$7,3,TRUE)+B578)</f>
        <v>15799.085272921693</v>
      </c>
      <c r="C580">
        <f t="shared" si="81"/>
        <v>125.61823999999979</v>
      </c>
      <c r="D580">
        <f t="shared" si="82"/>
        <v>-1.9897165446309373E-2</v>
      </c>
      <c r="E580">
        <f>MIN(VLOOKUP(C579+0.01,Gearing!$A$2:$F$7,2,TRUE)+1,5)</f>
        <v>5</v>
      </c>
      <c r="F580">
        <f>Misc!$B$4*Misc!$B$5/Misc!$B$2*VLOOKUP(E580,Gearing!$B$2:$F$7,5,FALSE)</f>
        <v>3601.903197661552</v>
      </c>
      <c r="G580">
        <f t="shared" si="84"/>
        <v>9.817096452294658</v>
      </c>
      <c r="H580">
        <f t="shared" si="85"/>
        <v>280.99999999999955</v>
      </c>
      <c r="I580">
        <f t="shared" si="83"/>
        <v>0.19223050000000003</v>
      </c>
      <c r="J580">
        <f t="shared" ref="J580:J643" si="87">(4*$P$2-2*$P$3*B579)</f>
        <v>737.94194448204144</v>
      </c>
      <c r="K580">
        <f t="shared" ref="K580:K643" si="88">4*$P$2*(B579-2*B580)+$P$3*B579*B579-4*F580*$P$1*$P$1</f>
        <v>-59855939.511166237</v>
      </c>
      <c r="L580">
        <f t="shared" si="80"/>
        <v>15799.104861138609</v>
      </c>
      <c r="M580">
        <f>2*$P$1*VLOOKUP(E579,Gearing!$B$3:$D$7,3)+B578</f>
        <v>15799.085272921693</v>
      </c>
      <c r="N580">
        <f>2*B579-B578+Misc!$B$6*$P$1^2</f>
        <v>15799.227341848853</v>
      </c>
    </row>
    <row r="581" spans="1:14" x14ac:dyDescent="0.25">
      <c r="A581">
        <f t="shared" si="86"/>
        <v>144.5</v>
      </c>
      <c r="B581">
        <f>MIN((-J580+SQRT(J580^2-4*I580*K580))/2/I580,2*$P$1*VLOOKUP(E580,Gearing!$B$3:$D$7,3,TRUE)+B579)</f>
        <v>15830.489211135273</v>
      </c>
      <c r="C581">
        <f t="shared" si="81"/>
        <v>125.61823999999979</v>
      </c>
      <c r="D581">
        <f t="shared" si="82"/>
        <v>1.9897165446309373E-2</v>
      </c>
      <c r="E581">
        <f>MIN(VLOOKUP(C580+0.01,Gearing!$A$2:$F$7,2,TRUE)+1,5)</f>
        <v>5</v>
      </c>
      <c r="F581">
        <f>Misc!$B$4*Misc!$B$5/Misc!$B$2*VLOOKUP(E581,Gearing!$B$2:$F$7,5,FALSE)</f>
        <v>3601.903197661552</v>
      </c>
      <c r="G581">
        <f t="shared" si="84"/>
        <v>9.836609954823377</v>
      </c>
      <c r="H581">
        <f t="shared" si="85"/>
        <v>280.99999999999955</v>
      </c>
      <c r="I581">
        <f t="shared" si="83"/>
        <v>0.19223050000000003</v>
      </c>
      <c r="J581">
        <f t="shared" si="87"/>
        <v>725.86787688725235</v>
      </c>
      <c r="K581">
        <f t="shared" si="88"/>
        <v>-59878908.205346018</v>
      </c>
      <c r="L581">
        <f t="shared" si="80"/>
        <v>15830.51127769405</v>
      </c>
      <c r="M581">
        <f>2*$P$1*VLOOKUP(E580,Gearing!$B$3:$D$7,3)+B579</f>
        <v>15830.489211135273</v>
      </c>
      <c r="N581">
        <f>2*B580-B579+Misc!$B$6*$P$1^2</f>
        <v>15830.633767208114</v>
      </c>
    </row>
    <row r="582" spans="1:14" x14ac:dyDescent="0.25">
      <c r="A582">
        <f t="shared" si="86"/>
        <v>144.75</v>
      </c>
      <c r="B582">
        <f>MIN((-J581+SQRT(J581^2-4*I581*K581))/2/I581,2*$P$1*VLOOKUP(E581,Gearing!$B$3:$D$7,3,TRUE)+B580)</f>
        <v>15861.894392921693</v>
      </c>
      <c r="C582">
        <f t="shared" si="81"/>
        <v>125.61823999999979</v>
      </c>
      <c r="D582">
        <f t="shared" si="82"/>
        <v>-1.9897165446309373E-2</v>
      </c>
      <c r="E582">
        <f>MIN(VLOOKUP(C581+0.01,Gearing!$A$2:$F$7,2,TRUE)+1,5)</f>
        <v>5</v>
      </c>
      <c r="F582">
        <f>Misc!$B$4*Misc!$B$5/Misc!$B$2*VLOOKUP(E582,Gearing!$B$2:$F$7,5,FALSE)</f>
        <v>3601.903197661552</v>
      </c>
      <c r="G582">
        <f t="shared" si="84"/>
        <v>9.8561242300724352</v>
      </c>
      <c r="H582">
        <f t="shared" si="85"/>
        <v>280.99999999999955</v>
      </c>
      <c r="I582">
        <f t="shared" si="83"/>
        <v>0.19223050000000003</v>
      </c>
      <c r="J582">
        <f t="shared" si="87"/>
        <v>713.79428739772084</v>
      </c>
      <c r="K582">
        <f t="shared" si="88"/>
        <v>-59901530.648764461</v>
      </c>
      <c r="L582">
        <f t="shared" ref="L582:L645" si="89">(-J581+SQRT(J581^2-4*I581*K581))/2/I581</f>
        <v>15861.91398113861</v>
      </c>
      <c r="M582">
        <f>2*$P$1*VLOOKUP(E581,Gearing!$B$3:$D$7,3)+B580</f>
        <v>15861.894392921693</v>
      </c>
      <c r="N582">
        <f>2*B581-B580+Misc!$B$6*$P$1^2</f>
        <v>15862.036461848853</v>
      </c>
    </row>
    <row r="583" spans="1:14" x14ac:dyDescent="0.25">
      <c r="A583">
        <f t="shared" si="86"/>
        <v>145</v>
      </c>
      <c r="B583">
        <f>MIN((-J582+SQRT(J582^2-4*I582*K582))/2/I582,2*$P$1*VLOOKUP(E582,Gearing!$B$3:$D$7,3,TRUE)+B581)</f>
        <v>15893.298331135273</v>
      </c>
      <c r="C583">
        <f t="shared" si="81"/>
        <v>125.61823999999979</v>
      </c>
      <c r="D583">
        <f t="shared" si="82"/>
        <v>1.9897165446309373E-2</v>
      </c>
      <c r="E583">
        <f>MIN(VLOOKUP(C582+0.01,Gearing!$A$2:$F$7,2,TRUE)+1,5)</f>
        <v>5</v>
      </c>
      <c r="F583">
        <f>Misc!$B$4*Misc!$B$5/Misc!$B$2*VLOOKUP(E583,Gearing!$B$2:$F$7,5,FALSE)</f>
        <v>3601.903197661552</v>
      </c>
      <c r="G583">
        <f t="shared" si="84"/>
        <v>9.8756377326011542</v>
      </c>
      <c r="H583">
        <f t="shared" si="85"/>
        <v>280.99999999999955</v>
      </c>
      <c r="I583">
        <f t="shared" si="83"/>
        <v>0.19223050000000003</v>
      </c>
      <c r="J583">
        <f t="shared" si="87"/>
        <v>701.72021980293175</v>
      </c>
      <c r="K583">
        <f t="shared" si="88"/>
        <v>-59923740.981383815</v>
      </c>
      <c r="L583">
        <f t="shared" si="89"/>
        <v>15893.320397694048</v>
      </c>
      <c r="M583">
        <f>2*$P$1*VLOOKUP(E582,Gearing!$B$3:$D$7,3)+B581</f>
        <v>15893.298331135273</v>
      </c>
      <c r="N583">
        <f>2*B582-B581+Misc!$B$6*$P$1^2</f>
        <v>15893.442887208113</v>
      </c>
    </row>
    <row r="584" spans="1:14" x14ac:dyDescent="0.25">
      <c r="A584">
        <f t="shared" si="86"/>
        <v>145.25</v>
      </c>
      <c r="B584">
        <f>MIN((-J583+SQRT(J583^2-4*I583*K583))/2/I583,2*$P$1*VLOOKUP(E583,Gearing!$B$3:$D$7,3,TRUE)+B582)</f>
        <v>15924.703512921693</v>
      </c>
      <c r="C584">
        <f t="shared" si="81"/>
        <v>125.61823999999979</v>
      </c>
      <c r="D584">
        <f t="shared" si="82"/>
        <v>-1.9897165446309373E-2</v>
      </c>
      <c r="E584">
        <f>MIN(VLOOKUP(C583+0.01,Gearing!$A$2:$F$7,2,TRUE)+1,5)</f>
        <v>5</v>
      </c>
      <c r="F584">
        <f>Misc!$B$4*Misc!$B$5/Misc!$B$2*VLOOKUP(E584,Gearing!$B$2:$F$7,5,FALSE)</f>
        <v>3601.903197661552</v>
      </c>
      <c r="G584">
        <f t="shared" si="84"/>
        <v>9.8951520078502142</v>
      </c>
      <c r="H584">
        <f t="shared" si="85"/>
        <v>280.99999999999955</v>
      </c>
      <c r="I584">
        <f t="shared" si="83"/>
        <v>0.19223050000000003</v>
      </c>
      <c r="J584">
        <f t="shared" si="87"/>
        <v>689.64663031340115</v>
      </c>
      <c r="K584">
        <f t="shared" si="88"/>
        <v>-59945605.093271181</v>
      </c>
      <c r="L584">
        <f t="shared" si="89"/>
        <v>15924.723101138612</v>
      </c>
      <c r="M584">
        <f>2*$P$1*VLOOKUP(E583,Gearing!$B$3:$D$7,3)+B582</f>
        <v>15924.703512921693</v>
      </c>
      <c r="N584">
        <f>2*B583-B582+Misc!$B$6*$P$1^2</f>
        <v>15924.845581848853</v>
      </c>
    </row>
    <row r="585" spans="1:14" x14ac:dyDescent="0.25">
      <c r="A585">
        <f t="shared" si="86"/>
        <v>145.5</v>
      </c>
      <c r="B585">
        <f>MIN((-J584+SQRT(J584^2-4*I584*K584))/2/I584,2*$P$1*VLOOKUP(E584,Gearing!$B$3:$D$7,3,TRUE)+B583)</f>
        <v>15956.107451135273</v>
      </c>
      <c r="C585">
        <f t="shared" si="81"/>
        <v>125.61823999999979</v>
      </c>
      <c r="D585">
        <f t="shared" si="82"/>
        <v>1.9897165446309373E-2</v>
      </c>
      <c r="E585">
        <f>MIN(VLOOKUP(C584+0.01,Gearing!$A$2:$F$7,2,TRUE)+1,5)</f>
        <v>5</v>
      </c>
      <c r="F585">
        <f>Misc!$B$4*Misc!$B$5/Misc!$B$2*VLOOKUP(E585,Gearing!$B$2:$F$7,5,FALSE)</f>
        <v>3601.903197661552</v>
      </c>
      <c r="G585">
        <f t="shared" si="84"/>
        <v>9.9146655103789314</v>
      </c>
      <c r="H585">
        <f t="shared" si="85"/>
        <v>280.99999999999955</v>
      </c>
      <c r="I585">
        <f t="shared" si="83"/>
        <v>0.19223050000000003</v>
      </c>
      <c r="J585">
        <f t="shared" si="87"/>
        <v>677.57256271861206</v>
      </c>
      <c r="K585">
        <f t="shared" si="88"/>
        <v>-59967057.064330086</v>
      </c>
      <c r="L585">
        <f t="shared" si="89"/>
        <v>15956.129517694048</v>
      </c>
      <c r="M585">
        <f>2*$P$1*VLOOKUP(E584,Gearing!$B$3:$D$7,3)+B583</f>
        <v>15956.107451135273</v>
      </c>
      <c r="N585">
        <f>2*B584-B583+Misc!$B$6*$P$1^2</f>
        <v>15956.252007208113</v>
      </c>
    </row>
    <row r="586" spans="1:14" x14ac:dyDescent="0.25">
      <c r="A586">
        <f t="shared" si="86"/>
        <v>145.75</v>
      </c>
      <c r="B586">
        <f>MIN((-J585+SQRT(J585^2-4*I585*K585))/2/I585,2*$P$1*VLOOKUP(E585,Gearing!$B$3:$D$7,3,TRUE)+B584)</f>
        <v>15987.512632921693</v>
      </c>
      <c r="C586">
        <f t="shared" si="81"/>
        <v>125.61823999999979</v>
      </c>
      <c r="D586">
        <f t="shared" si="82"/>
        <v>-1.9897165446309373E-2</v>
      </c>
      <c r="E586">
        <f>MIN(VLOOKUP(C585+0.01,Gearing!$A$2:$F$7,2,TRUE)+1,5)</f>
        <v>5</v>
      </c>
      <c r="F586">
        <f>Misc!$B$4*Misc!$B$5/Misc!$B$2*VLOOKUP(E586,Gearing!$B$2:$F$7,5,FALSE)</f>
        <v>3601.903197661552</v>
      </c>
      <c r="G586">
        <f t="shared" si="84"/>
        <v>9.9341797856279914</v>
      </c>
      <c r="H586">
        <f t="shared" si="85"/>
        <v>280.99999999999955</v>
      </c>
      <c r="I586">
        <f t="shared" si="83"/>
        <v>0.19223050000000003</v>
      </c>
      <c r="J586">
        <f t="shared" si="87"/>
        <v>665.49897322908146</v>
      </c>
      <c r="K586">
        <f t="shared" si="88"/>
        <v>-59988162.844686374</v>
      </c>
      <c r="L586">
        <f t="shared" si="89"/>
        <v>15987.53222113861</v>
      </c>
      <c r="M586">
        <f>2*$P$1*VLOOKUP(E585,Gearing!$B$3:$D$7,3)+B584</f>
        <v>15987.512632921693</v>
      </c>
      <c r="N586">
        <f>2*B585-B584+Misc!$B$6*$P$1^2</f>
        <v>15987.654701848853</v>
      </c>
    </row>
    <row r="587" spans="1:14" x14ac:dyDescent="0.25">
      <c r="A587">
        <f t="shared" si="86"/>
        <v>146</v>
      </c>
      <c r="B587">
        <f>MIN((-J586+SQRT(J586^2-4*I586*K586))/2/I586,2*$P$1*VLOOKUP(E586,Gearing!$B$3:$D$7,3,TRUE)+B585)</f>
        <v>16018.916571135273</v>
      </c>
      <c r="C587">
        <f t="shared" si="81"/>
        <v>125.61823999999979</v>
      </c>
      <c r="D587">
        <f t="shared" si="82"/>
        <v>1.9897165446309373E-2</v>
      </c>
      <c r="E587">
        <f>MIN(VLOOKUP(C586+0.01,Gearing!$A$2:$F$7,2,TRUE)+1,5)</f>
        <v>5</v>
      </c>
      <c r="F587">
        <f>Misc!$B$4*Misc!$B$5/Misc!$B$2*VLOOKUP(E587,Gearing!$B$2:$F$7,5,FALSE)</f>
        <v>3601.903197661552</v>
      </c>
      <c r="G587">
        <f t="shared" si="84"/>
        <v>9.9536932881567104</v>
      </c>
      <c r="H587">
        <f t="shared" si="85"/>
        <v>280.99999999999955</v>
      </c>
      <c r="I587">
        <f t="shared" si="83"/>
        <v>0.19223050000000003</v>
      </c>
      <c r="J587">
        <f t="shared" si="87"/>
        <v>653.42490563429237</v>
      </c>
      <c r="K587">
        <f t="shared" si="88"/>
        <v>-60008856.454184808</v>
      </c>
      <c r="L587">
        <f t="shared" si="89"/>
        <v>16018.938637694049</v>
      </c>
      <c r="M587">
        <f>2*$P$1*VLOOKUP(E586,Gearing!$B$3:$D$7,3)+B585</f>
        <v>16018.916571135273</v>
      </c>
      <c r="N587">
        <f>2*B586-B585+Misc!$B$6*$P$1^2</f>
        <v>16019.061127208113</v>
      </c>
    </row>
    <row r="588" spans="1:14" x14ac:dyDescent="0.25">
      <c r="A588">
        <f t="shared" si="86"/>
        <v>146.25</v>
      </c>
      <c r="B588">
        <f>MIN((-J587+SQRT(J587^2-4*I587*K587))/2/I587,2*$P$1*VLOOKUP(E587,Gearing!$B$3:$D$7,3,TRUE)+B586)</f>
        <v>16050.321752921693</v>
      </c>
      <c r="C588">
        <f t="shared" si="81"/>
        <v>125.61823999999979</v>
      </c>
      <c r="D588">
        <f t="shared" si="82"/>
        <v>-1.9897165446309373E-2</v>
      </c>
      <c r="E588">
        <f>MIN(VLOOKUP(C587+0.01,Gearing!$A$2:$F$7,2,TRUE)+1,5)</f>
        <v>5</v>
      </c>
      <c r="F588">
        <f>Misc!$B$4*Misc!$B$5/Misc!$B$2*VLOOKUP(E588,Gearing!$B$2:$F$7,5,FALSE)</f>
        <v>3601.903197661552</v>
      </c>
      <c r="G588">
        <f t="shared" si="84"/>
        <v>9.9732075634057686</v>
      </c>
      <c r="H588">
        <f t="shared" si="85"/>
        <v>280.99999999999955</v>
      </c>
      <c r="I588">
        <f t="shared" si="83"/>
        <v>0.19223050000000003</v>
      </c>
      <c r="J588">
        <f t="shared" si="87"/>
        <v>641.35131614476086</v>
      </c>
      <c r="K588">
        <f t="shared" si="88"/>
        <v>-60029203.903010026</v>
      </c>
      <c r="L588">
        <f t="shared" si="89"/>
        <v>16050.34134113861</v>
      </c>
      <c r="M588">
        <f>2*$P$1*VLOOKUP(E587,Gearing!$B$3:$D$7,3)+B586</f>
        <v>16050.321752921693</v>
      </c>
      <c r="N588">
        <f>2*B587-B586+Misc!$B$6*$P$1^2</f>
        <v>16050.463821848853</v>
      </c>
    </row>
    <row r="589" spans="1:14" x14ac:dyDescent="0.25">
      <c r="A589">
        <f t="shared" si="86"/>
        <v>146.5</v>
      </c>
      <c r="B589">
        <f>MIN((-J588+SQRT(J588^2-4*I588*K588))/2/I588,2*$P$1*VLOOKUP(E588,Gearing!$B$3:$D$7,3,TRUE)+B587)</f>
        <v>16081.725691135272</v>
      </c>
      <c r="C589">
        <f t="shared" si="81"/>
        <v>125.61823999999979</v>
      </c>
      <c r="D589">
        <f t="shared" si="82"/>
        <v>1.9897165446309373E-2</v>
      </c>
      <c r="E589">
        <f>MIN(VLOOKUP(C588+0.01,Gearing!$A$2:$F$7,2,TRUE)+1,5)</f>
        <v>5</v>
      </c>
      <c r="F589">
        <f>Misc!$B$4*Misc!$B$5/Misc!$B$2*VLOOKUP(E589,Gearing!$B$2:$F$7,5,FALSE)</f>
        <v>3601.903197661552</v>
      </c>
      <c r="G589">
        <f t="shared" si="84"/>
        <v>9.9927210659344876</v>
      </c>
      <c r="H589">
        <f t="shared" si="85"/>
        <v>280.99999999999955</v>
      </c>
      <c r="I589">
        <f t="shared" si="83"/>
        <v>0.19223050000000003</v>
      </c>
      <c r="J589">
        <f t="shared" si="87"/>
        <v>629.27724854997268</v>
      </c>
      <c r="K589">
        <f t="shared" si="88"/>
        <v>-60049139.150948025</v>
      </c>
      <c r="L589">
        <f t="shared" si="89"/>
        <v>16081.747757694051</v>
      </c>
      <c r="M589">
        <f>2*$P$1*VLOOKUP(E588,Gearing!$B$3:$D$7,3)+B587</f>
        <v>16081.725691135272</v>
      </c>
      <c r="N589">
        <f>2*B588-B587+Misc!$B$6*$P$1^2</f>
        <v>16081.870247208113</v>
      </c>
    </row>
    <row r="590" spans="1:14" x14ac:dyDescent="0.25">
      <c r="A590">
        <f t="shared" si="86"/>
        <v>146.75</v>
      </c>
      <c r="B590">
        <f>MIN((-J589+SQRT(J589^2-4*I589*K589))/2/I589,2*$P$1*VLOOKUP(E589,Gearing!$B$3:$D$7,3,TRUE)+B588)</f>
        <v>16113.130872921693</v>
      </c>
      <c r="C590">
        <f t="shared" si="81"/>
        <v>125.61823999999979</v>
      </c>
      <c r="D590">
        <f t="shared" si="82"/>
        <v>-1.9897165446309373E-2</v>
      </c>
      <c r="E590">
        <f>MIN(VLOOKUP(C589+0.01,Gearing!$A$2:$F$7,2,TRUE)+1,5)</f>
        <v>5</v>
      </c>
      <c r="F590">
        <f>Misc!$B$4*Misc!$B$5/Misc!$B$2*VLOOKUP(E590,Gearing!$B$2:$F$7,5,FALSE)</f>
        <v>3601.903197661552</v>
      </c>
      <c r="G590">
        <f t="shared" si="84"/>
        <v>10.012235341183546</v>
      </c>
      <c r="H590">
        <f t="shared" si="85"/>
        <v>280.99999999999955</v>
      </c>
      <c r="I590">
        <f t="shared" si="83"/>
        <v>0.19223050000000003</v>
      </c>
      <c r="J590">
        <f t="shared" si="87"/>
        <v>617.20365906044117</v>
      </c>
      <c r="K590">
        <f t="shared" si="88"/>
        <v>-60068728.268242151</v>
      </c>
      <c r="L590">
        <f t="shared" si="89"/>
        <v>16113.150461138608</v>
      </c>
      <c r="M590">
        <f>2*$P$1*VLOOKUP(E589,Gearing!$B$3:$D$7,3)+B588</f>
        <v>16113.130872921693</v>
      </c>
      <c r="N590">
        <f>2*B589-B588+Misc!$B$6*$P$1^2</f>
        <v>16113.272941848852</v>
      </c>
    </row>
    <row r="591" spans="1:14" x14ac:dyDescent="0.25">
      <c r="A591">
        <f t="shared" si="86"/>
        <v>147</v>
      </c>
      <c r="B591">
        <f>MIN((-J590+SQRT(J590^2-4*I590*K590))/2/I590,2*$P$1*VLOOKUP(E590,Gearing!$B$3:$D$7,3,TRUE)+B589)</f>
        <v>16144.534811135272</v>
      </c>
      <c r="C591">
        <f t="shared" si="81"/>
        <v>125.61823999999979</v>
      </c>
      <c r="D591">
        <f t="shared" si="82"/>
        <v>1.9897165446309373E-2</v>
      </c>
      <c r="E591">
        <f>MIN(VLOOKUP(C590+0.01,Gearing!$A$2:$F$7,2,TRUE)+1,5)</f>
        <v>5</v>
      </c>
      <c r="F591">
        <f>Misc!$B$4*Misc!$B$5/Misc!$B$2*VLOOKUP(E591,Gearing!$B$2:$F$7,5,FALSE)</f>
        <v>3601.903197661552</v>
      </c>
      <c r="G591">
        <f t="shared" si="84"/>
        <v>10.031748843712265</v>
      </c>
      <c r="H591">
        <f t="shared" si="85"/>
        <v>280.99999999999955</v>
      </c>
      <c r="I591">
        <f t="shared" si="83"/>
        <v>0.19223050000000003</v>
      </c>
      <c r="J591">
        <f t="shared" si="87"/>
        <v>605.12959146565208</v>
      </c>
      <c r="K591">
        <f t="shared" si="88"/>
        <v>-60087905.154619701</v>
      </c>
      <c r="L591">
        <f t="shared" si="89"/>
        <v>16144.556877694047</v>
      </c>
      <c r="M591">
        <f>2*$P$1*VLOOKUP(E590,Gearing!$B$3:$D$7,3)+B589</f>
        <v>16144.534811135272</v>
      </c>
      <c r="N591">
        <f>2*B590-B589+Misc!$B$6*$P$1^2</f>
        <v>16144.679367208113</v>
      </c>
    </row>
    <row r="592" spans="1:14" x14ac:dyDescent="0.25">
      <c r="A592">
        <f t="shared" si="86"/>
        <v>147.25</v>
      </c>
      <c r="B592">
        <f>MIN((-J591+SQRT(J591^2-4*I591*K591))/2/I591,2*$P$1*VLOOKUP(E591,Gearing!$B$3:$D$7,3,TRUE)+B590)</f>
        <v>16175.939992921692</v>
      </c>
      <c r="C592">
        <f t="shared" si="81"/>
        <v>125.61823999999979</v>
      </c>
      <c r="D592">
        <f t="shared" si="82"/>
        <v>-1.9897165446309373E-2</v>
      </c>
      <c r="E592">
        <f>MIN(VLOOKUP(C591+0.01,Gearing!$A$2:$F$7,2,TRUE)+1,5)</f>
        <v>5</v>
      </c>
      <c r="F592">
        <f>Misc!$B$4*Misc!$B$5/Misc!$B$2*VLOOKUP(E592,Gearing!$B$2:$F$7,5,FALSE)</f>
        <v>3601.903197661552</v>
      </c>
      <c r="G592">
        <f t="shared" si="84"/>
        <v>10.051263118961325</v>
      </c>
      <c r="H592">
        <f t="shared" si="85"/>
        <v>280.99999999999955</v>
      </c>
      <c r="I592">
        <f t="shared" si="83"/>
        <v>0.19223050000000003</v>
      </c>
      <c r="J592">
        <f t="shared" si="87"/>
        <v>593.05600197612148</v>
      </c>
      <c r="K592">
        <f t="shared" si="88"/>
        <v>-60106735.940382756</v>
      </c>
      <c r="L592">
        <f t="shared" si="89"/>
        <v>16175.95958113861</v>
      </c>
      <c r="M592">
        <f>2*$P$1*VLOOKUP(E591,Gearing!$B$3:$D$7,3)+B590</f>
        <v>16175.939992921692</v>
      </c>
      <c r="N592">
        <f>2*B591-B590+Misc!$B$6*$P$1^2</f>
        <v>16176.082061848852</v>
      </c>
    </row>
    <row r="593" spans="1:14" x14ac:dyDescent="0.25">
      <c r="A593">
        <f t="shared" si="86"/>
        <v>147.5</v>
      </c>
      <c r="B593">
        <f>MIN((-J592+SQRT(J592^2-4*I592*K592))/2/I592,2*$P$1*VLOOKUP(E592,Gearing!$B$3:$D$7,3,TRUE)+B591)</f>
        <v>16207.343931135272</v>
      </c>
      <c r="C593">
        <f t="shared" si="81"/>
        <v>125.61823999999979</v>
      </c>
      <c r="D593">
        <f t="shared" si="82"/>
        <v>1.9897165446309373E-2</v>
      </c>
      <c r="E593">
        <f>MIN(VLOOKUP(C592+0.01,Gearing!$A$2:$F$7,2,TRUE)+1,5)</f>
        <v>5</v>
      </c>
      <c r="F593">
        <f>Misc!$B$4*Misc!$B$5/Misc!$B$2*VLOOKUP(E593,Gearing!$B$2:$F$7,5,FALSE)</f>
        <v>3601.903197661552</v>
      </c>
      <c r="G593">
        <f t="shared" si="84"/>
        <v>10.070776621490044</v>
      </c>
      <c r="H593">
        <f t="shared" si="85"/>
        <v>280.99999999999955</v>
      </c>
      <c r="I593">
        <f t="shared" si="83"/>
        <v>0.19223050000000003</v>
      </c>
      <c r="J593">
        <f t="shared" si="87"/>
        <v>580.98193438133239</v>
      </c>
      <c r="K593">
        <f t="shared" si="88"/>
        <v>-60125154.465199865</v>
      </c>
      <c r="L593">
        <f t="shared" si="89"/>
        <v>16207.365997694049</v>
      </c>
      <c r="M593">
        <f>2*$P$1*VLOOKUP(E592,Gearing!$B$3:$D$7,3)+B591</f>
        <v>16207.343931135272</v>
      </c>
      <c r="N593">
        <f>2*B592-B591+Misc!$B$6*$P$1^2</f>
        <v>16207.488487208113</v>
      </c>
    </row>
    <row r="594" spans="1:14" x14ac:dyDescent="0.25">
      <c r="A594">
        <f t="shared" si="86"/>
        <v>147.75</v>
      </c>
      <c r="B594">
        <f>MIN((-J593+SQRT(J593^2-4*I593*K593))/2/I593,2*$P$1*VLOOKUP(E593,Gearing!$B$3:$D$7,3,TRUE)+B592)</f>
        <v>16238.749112921692</v>
      </c>
      <c r="C594">
        <f t="shared" si="81"/>
        <v>125.61823999999979</v>
      </c>
      <c r="D594">
        <f t="shared" si="82"/>
        <v>-1.9897165446309373E-2</v>
      </c>
      <c r="E594">
        <f>MIN(VLOOKUP(C593+0.01,Gearing!$A$2:$F$7,2,TRUE)+1,5)</f>
        <v>5</v>
      </c>
      <c r="F594">
        <f>Misc!$B$4*Misc!$B$5/Misc!$B$2*VLOOKUP(E594,Gearing!$B$2:$F$7,5,FALSE)</f>
        <v>3601.903197661552</v>
      </c>
      <c r="G594">
        <f t="shared" si="84"/>
        <v>10.090290896739102</v>
      </c>
      <c r="H594">
        <f t="shared" si="85"/>
        <v>280.99999999999955</v>
      </c>
      <c r="I594">
        <f t="shared" si="83"/>
        <v>0.19223050000000003</v>
      </c>
      <c r="J594">
        <f t="shared" si="87"/>
        <v>568.90834489180088</v>
      </c>
      <c r="K594">
        <f t="shared" si="88"/>
        <v>-60143226.919431828</v>
      </c>
      <c r="L594">
        <f t="shared" si="89"/>
        <v>16238.76870113861</v>
      </c>
      <c r="M594">
        <f>2*$P$1*VLOOKUP(E593,Gearing!$B$3:$D$7,3)+B592</f>
        <v>16238.749112921692</v>
      </c>
      <c r="N594">
        <f>2*B593-B592+Misc!$B$6*$P$1^2</f>
        <v>16238.891181848852</v>
      </c>
    </row>
    <row r="595" spans="1:14" x14ac:dyDescent="0.25">
      <c r="A595">
        <f t="shared" si="86"/>
        <v>148</v>
      </c>
      <c r="B595">
        <f>MIN((-J594+SQRT(J594^2-4*I594*K594))/2/I594,2*$P$1*VLOOKUP(E594,Gearing!$B$3:$D$7,3,TRUE)+B593)</f>
        <v>16270.153051135272</v>
      </c>
      <c r="C595">
        <f t="shared" si="81"/>
        <v>125.61823999999979</v>
      </c>
      <c r="D595">
        <f t="shared" si="82"/>
        <v>1.9897165446309373E-2</v>
      </c>
      <c r="E595">
        <f>MIN(VLOOKUP(C594+0.01,Gearing!$A$2:$F$7,2,TRUE)+1,5)</f>
        <v>5</v>
      </c>
      <c r="F595">
        <f>Misc!$B$4*Misc!$B$5/Misc!$B$2*VLOOKUP(E595,Gearing!$B$2:$F$7,5,FALSE)</f>
        <v>3601.903197661552</v>
      </c>
      <c r="G595">
        <f t="shared" si="84"/>
        <v>10.109804399267821</v>
      </c>
      <c r="H595">
        <f t="shared" si="85"/>
        <v>280.99999999999955</v>
      </c>
      <c r="I595">
        <f t="shared" si="83"/>
        <v>0.19223050000000003</v>
      </c>
      <c r="J595">
        <f t="shared" si="87"/>
        <v>556.8342772970127</v>
      </c>
      <c r="K595">
        <f t="shared" si="88"/>
        <v>-60160887.082688496</v>
      </c>
      <c r="L595">
        <f t="shared" si="89"/>
        <v>16270.175117694047</v>
      </c>
      <c r="M595">
        <f>2*$P$1*VLOOKUP(E594,Gearing!$B$3:$D$7,3)+B593</f>
        <v>16270.153051135272</v>
      </c>
      <c r="N595">
        <f>2*B594-B593+Misc!$B$6*$P$1^2</f>
        <v>16270.297607208113</v>
      </c>
    </row>
    <row r="596" spans="1:14" x14ac:dyDescent="0.25">
      <c r="A596">
        <f t="shared" si="86"/>
        <v>148.25</v>
      </c>
      <c r="B596">
        <f>MIN((-J595+SQRT(J595^2-4*I595*K595))/2/I595,2*$P$1*VLOOKUP(E595,Gearing!$B$3:$D$7,3,TRUE)+B594)</f>
        <v>16301.558232921692</v>
      </c>
      <c r="C596">
        <f t="shared" si="81"/>
        <v>125.61823999999979</v>
      </c>
      <c r="D596">
        <f t="shared" si="82"/>
        <v>-1.9897165446309373E-2</v>
      </c>
      <c r="E596">
        <f>MIN(VLOOKUP(C595+0.01,Gearing!$A$2:$F$7,2,TRUE)+1,5)</f>
        <v>5</v>
      </c>
      <c r="F596">
        <f>Misc!$B$4*Misc!$B$5/Misc!$B$2*VLOOKUP(E596,Gearing!$B$2:$F$7,5,FALSE)</f>
        <v>3601.903197661552</v>
      </c>
      <c r="G596">
        <f t="shared" si="84"/>
        <v>10.129318674516879</v>
      </c>
      <c r="H596">
        <f t="shared" si="85"/>
        <v>280.99999999999955</v>
      </c>
      <c r="I596">
        <f t="shared" si="83"/>
        <v>0.19223050000000003</v>
      </c>
      <c r="J596">
        <f t="shared" si="87"/>
        <v>544.76068780748119</v>
      </c>
      <c r="K596">
        <f t="shared" si="88"/>
        <v>-60178201.20538938</v>
      </c>
      <c r="L596">
        <f t="shared" si="89"/>
        <v>16301.57782113861</v>
      </c>
      <c r="M596">
        <f>2*$P$1*VLOOKUP(E595,Gearing!$B$3:$D$7,3)+B594</f>
        <v>16301.558232921692</v>
      </c>
      <c r="N596">
        <f>2*B595-B594+Misc!$B$6*$P$1^2</f>
        <v>16301.700301848852</v>
      </c>
    </row>
    <row r="597" spans="1:14" x14ac:dyDescent="0.25">
      <c r="A597">
        <f t="shared" si="86"/>
        <v>148.5</v>
      </c>
      <c r="B597">
        <f>MIN((-J596+SQRT(J596^2-4*I596*K596))/2/I596,2*$P$1*VLOOKUP(E596,Gearing!$B$3:$D$7,3,TRUE)+B595)</f>
        <v>16332.962171135272</v>
      </c>
      <c r="C597">
        <f t="shared" si="81"/>
        <v>125.61823999999979</v>
      </c>
      <c r="D597">
        <f t="shared" si="82"/>
        <v>1.9897165446309373E-2</v>
      </c>
      <c r="E597">
        <f>MIN(VLOOKUP(C596+0.01,Gearing!$A$2:$F$7,2,TRUE)+1,5)</f>
        <v>5</v>
      </c>
      <c r="F597">
        <f>Misc!$B$4*Misc!$B$5/Misc!$B$2*VLOOKUP(E597,Gearing!$B$2:$F$7,5,FALSE)</f>
        <v>3601.903197661552</v>
      </c>
      <c r="G597">
        <f t="shared" si="84"/>
        <v>10.148832177045598</v>
      </c>
      <c r="H597">
        <f t="shared" si="85"/>
        <v>280.99999999999955</v>
      </c>
      <c r="I597">
        <f t="shared" si="83"/>
        <v>0.19223050000000003</v>
      </c>
      <c r="J597">
        <f t="shared" si="87"/>
        <v>532.68662021269211</v>
      </c>
      <c r="K597">
        <f t="shared" si="88"/>
        <v>-60195103.007085577</v>
      </c>
      <c r="L597">
        <f t="shared" si="89"/>
        <v>16332.984237694049</v>
      </c>
      <c r="M597">
        <f>2*$P$1*VLOOKUP(E596,Gearing!$B$3:$D$7,3)+B595</f>
        <v>16332.962171135272</v>
      </c>
      <c r="N597">
        <f>2*B596-B595+Misc!$B$6*$P$1^2</f>
        <v>16333.106727208113</v>
      </c>
    </row>
    <row r="598" spans="1:14" x14ac:dyDescent="0.25">
      <c r="A598">
        <f t="shared" si="86"/>
        <v>148.75</v>
      </c>
      <c r="B598">
        <f>MIN((-J597+SQRT(J597^2-4*I597*K597))/2/I597,2*$P$1*VLOOKUP(E597,Gearing!$B$3:$D$7,3,TRUE)+B596)</f>
        <v>16364.367352921692</v>
      </c>
      <c r="C598">
        <f t="shared" si="81"/>
        <v>125.61823999999979</v>
      </c>
      <c r="D598">
        <f t="shared" si="82"/>
        <v>-1.9897165446309373E-2</v>
      </c>
      <c r="E598">
        <f>MIN(VLOOKUP(C597+0.01,Gearing!$A$2:$F$7,2,TRUE)+1,5)</f>
        <v>5</v>
      </c>
      <c r="F598">
        <f>Misc!$B$4*Misc!$B$5/Misc!$B$2*VLOOKUP(E598,Gearing!$B$2:$F$7,5,FALSE)</f>
        <v>3601.903197661552</v>
      </c>
      <c r="G598">
        <f t="shared" si="84"/>
        <v>10.168346452294657</v>
      </c>
      <c r="H598">
        <f t="shared" si="85"/>
        <v>280.99999999999955</v>
      </c>
      <c r="I598">
        <f t="shared" si="83"/>
        <v>0.19223050000000003</v>
      </c>
      <c r="J598">
        <f t="shared" si="87"/>
        <v>520.6130307231615</v>
      </c>
      <c r="K598">
        <f t="shared" si="88"/>
        <v>-60211658.798255406</v>
      </c>
      <c r="L598">
        <f t="shared" si="89"/>
        <v>16364.386941138611</v>
      </c>
      <c r="M598">
        <f>2*$P$1*VLOOKUP(E597,Gearing!$B$3:$D$7,3)+B596</f>
        <v>16364.367352921692</v>
      </c>
      <c r="N598">
        <f>2*B597-B596+Misc!$B$6*$P$1^2</f>
        <v>16364.509421848852</v>
      </c>
    </row>
    <row r="599" spans="1:14" x14ac:dyDescent="0.25">
      <c r="A599">
        <f t="shared" si="86"/>
        <v>149</v>
      </c>
      <c r="B599">
        <f>MIN((-J598+SQRT(J598^2-4*I598*K598))/2/I598,2*$P$1*VLOOKUP(E598,Gearing!$B$3:$D$7,3,TRUE)+B597)</f>
        <v>16395.771291135272</v>
      </c>
      <c r="C599">
        <f t="shared" si="81"/>
        <v>125.61823999999979</v>
      </c>
      <c r="D599">
        <f t="shared" si="82"/>
        <v>1.9897165446309373E-2</v>
      </c>
      <c r="E599">
        <f>MIN(VLOOKUP(C598+0.01,Gearing!$A$2:$F$7,2,TRUE)+1,5)</f>
        <v>5</v>
      </c>
      <c r="F599">
        <f>Misc!$B$4*Misc!$B$5/Misc!$B$2*VLOOKUP(E599,Gearing!$B$2:$F$7,5,FALSE)</f>
        <v>3601.903197661552</v>
      </c>
      <c r="G599">
        <f t="shared" si="84"/>
        <v>10.187859954823377</v>
      </c>
      <c r="H599">
        <f t="shared" si="85"/>
        <v>280.99999999999955</v>
      </c>
      <c r="I599">
        <f t="shared" si="83"/>
        <v>0.19223050000000003</v>
      </c>
      <c r="J599">
        <f t="shared" si="87"/>
        <v>508.53896312837242</v>
      </c>
      <c r="K599">
        <f t="shared" si="88"/>
        <v>-60227802.238391161</v>
      </c>
      <c r="L599">
        <f t="shared" si="89"/>
        <v>16395.793357694049</v>
      </c>
      <c r="M599">
        <f>2*$P$1*VLOOKUP(E598,Gearing!$B$3:$D$7,3)+B597</f>
        <v>16395.771291135272</v>
      </c>
      <c r="N599">
        <f>2*B598-B597+Misc!$B$6*$P$1^2</f>
        <v>16395.915847208114</v>
      </c>
    </row>
    <row r="600" spans="1:14" x14ac:dyDescent="0.25">
      <c r="A600">
        <f t="shared" si="86"/>
        <v>149.25</v>
      </c>
      <c r="B600">
        <f>MIN((-J599+SQRT(J599^2-4*I599*K599))/2/I599,2*$P$1*VLOOKUP(E599,Gearing!$B$3:$D$7,3,TRUE)+B598)</f>
        <v>16427.176472921692</v>
      </c>
      <c r="C600">
        <f t="shared" si="81"/>
        <v>125.61824000000342</v>
      </c>
      <c r="D600">
        <f t="shared" si="82"/>
        <v>-1.9897165417205542E-2</v>
      </c>
      <c r="E600">
        <f>MIN(VLOOKUP(C599+0.01,Gearing!$A$2:$F$7,2,TRUE)+1,5)</f>
        <v>5</v>
      </c>
      <c r="F600">
        <f>Misc!$B$4*Misc!$B$5/Misc!$B$2*VLOOKUP(E600,Gearing!$B$2:$F$7,5,FALSE)</f>
        <v>3601.903197661552</v>
      </c>
      <c r="G600">
        <f t="shared" si="84"/>
        <v>10.207374230072434</v>
      </c>
      <c r="H600">
        <f t="shared" si="85"/>
        <v>281.00000000000767</v>
      </c>
      <c r="I600">
        <f t="shared" si="83"/>
        <v>0.19223050000000003</v>
      </c>
      <c r="J600">
        <f t="shared" si="87"/>
        <v>496.46537363884181</v>
      </c>
      <c r="K600">
        <f t="shared" si="88"/>
        <v>-60243599.698029891</v>
      </c>
      <c r="L600">
        <f t="shared" si="89"/>
        <v>16427.196061138609</v>
      </c>
      <c r="M600">
        <f>2*$P$1*VLOOKUP(E599,Gearing!$B$3:$D$7,3)+B598</f>
        <v>16427.176472921692</v>
      </c>
      <c r="N600">
        <f>2*B599-B598+Misc!$B$6*$P$1^2</f>
        <v>16427.318541848854</v>
      </c>
    </row>
    <row r="601" spans="1:14" x14ac:dyDescent="0.25">
      <c r="A601">
        <f t="shared" si="86"/>
        <v>149.5</v>
      </c>
      <c r="B601">
        <f>MIN((-J600+SQRT(J600^2-4*I600*K600))/2/I600,2*$P$1*VLOOKUP(E600,Gearing!$B$3:$D$7,3,TRUE)+B599)</f>
        <v>16458.580411135274</v>
      </c>
      <c r="C601">
        <f t="shared" si="81"/>
        <v>125.61824000000342</v>
      </c>
      <c r="D601">
        <f t="shared" si="82"/>
        <v>1.9897165417205542E-2</v>
      </c>
      <c r="E601">
        <f>MIN(VLOOKUP(C600+0.01,Gearing!$A$2:$F$7,2,TRUE)+1,5)</f>
        <v>5</v>
      </c>
      <c r="F601">
        <f>Misc!$B$4*Misc!$B$5/Misc!$B$2*VLOOKUP(E601,Gearing!$B$2:$F$7,5,FALSE)</f>
        <v>3601.903197661552</v>
      </c>
      <c r="G601">
        <f t="shared" si="84"/>
        <v>10.226887732601156</v>
      </c>
      <c r="H601">
        <f t="shared" si="85"/>
        <v>281.00000000000767</v>
      </c>
      <c r="I601">
        <f t="shared" si="83"/>
        <v>0.19223050000000003</v>
      </c>
      <c r="J601">
        <f t="shared" si="87"/>
        <v>484.39130604405273</v>
      </c>
      <c r="K601">
        <f t="shared" si="88"/>
        <v>-60258984.776605226</v>
      </c>
      <c r="L601">
        <f t="shared" si="89"/>
        <v>16458.602477694047</v>
      </c>
      <c r="M601">
        <f>2*$P$1*VLOOKUP(E600,Gearing!$B$3:$D$7,3)+B599</f>
        <v>16458.580411135274</v>
      </c>
      <c r="N601">
        <f>2*B600-B599+Misc!$B$6*$P$1^2</f>
        <v>16458.724967208113</v>
      </c>
    </row>
    <row r="602" spans="1:14" x14ac:dyDescent="0.25">
      <c r="A602">
        <f t="shared" si="86"/>
        <v>149.75</v>
      </c>
      <c r="B602">
        <f>MIN((-J601+SQRT(J601^2-4*I601*K601))/2/I601,2*$P$1*VLOOKUP(E601,Gearing!$B$3:$D$7,3,TRUE)+B600)</f>
        <v>16489.985592921694</v>
      </c>
      <c r="C602">
        <f t="shared" si="81"/>
        <v>125.61824000000342</v>
      </c>
      <c r="D602">
        <f t="shared" si="82"/>
        <v>-1.9897165417205542E-2</v>
      </c>
      <c r="E602">
        <f>MIN(VLOOKUP(C601+0.01,Gearing!$A$2:$F$7,2,TRUE)+1,5)</f>
        <v>5</v>
      </c>
      <c r="F602">
        <f>Misc!$B$4*Misc!$B$5/Misc!$B$2*VLOOKUP(E602,Gearing!$B$2:$F$7,5,FALSE)</f>
        <v>3601.903197661552</v>
      </c>
      <c r="G602">
        <f t="shared" si="84"/>
        <v>10.246402007850213</v>
      </c>
      <c r="H602">
        <f t="shared" si="85"/>
        <v>281.00000000000767</v>
      </c>
      <c r="I602">
        <f t="shared" si="83"/>
        <v>0.19223050000000003</v>
      </c>
      <c r="J602">
        <f t="shared" si="87"/>
        <v>472.3177165545203</v>
      </c>
      <c r="K602">
        <f t="shared" si="88"/>
        <v>-60274023.904712848</v>
      </c>
      <c r="L602">
        <f t="shared" si="89"/>
        <v>16490.005181138615</v>
      </c>
      <c r="M602">
        <f>2*$P$1*VLOOKUP(E601,Gearing!$B$3:$D$7,3)+B600</f>
        <v>16489.985592921694</v>
      </c>
      <c r="N602">
        <f>2*B601-B600+Misc!$B$6*$P$1^2</f>
        <v>16490.127661848855</v>
      </c>
    </row>
    <row r="603" spans="1:14" x14ac:dyDescent="0.25">
      <c r="A603">
        <f t="shared" si="86"/>
        <v>150</v>
      </c>
      <c r="B603">
        <f>MIN((-J602+SQRT(J602^2-4*I602*K602))/2/I602,2*$P$1*VLOOKUP(E602,Gearing!$B$3:$D$7,3,TRUE)+B601)</f>
        <v>16521.389531135275</v>
      </c>
      <c r="C603">
        <f t="shared" si="81"/>
        <v>125.61824000000342</v>
      </c>
      <c r="D603">
        <f t="shared" si="82"/>
        <v>1.9897165417205542E-2</v>
      </c>
      <c r="E603">
        <f>MIN(VLOOKUP(C602+0.01,Gearing!$A$2:$F$7,2,TRUE)+1,5)</f>
        <v>5</v>
      </c>
      <c r="F603">
        <f>Misc!$B$4*Misc!$B$5/Misc!$B$2*VLOOKUP(E603,Gearing!$B$2:$F$7,5,FALSE)</f>
        <v>3601.903197661552</v>
      </c>
      <c r="G603">
        <f t="shared" si="84"/>
        <v>10.265915510378933</v>
      </c>
      <c r="H603">
        <f t="shared" si="85"/>
        <v>281.00000000000767</v>
      </c>
      <c r="I603">
        <f t="shared" si="83"/>
        <v>0.19223050000000003</v>
      </c>
      <c r="J603">
        <f t="shared" si="87"/>
        <v>460.24364895973213</v>
      </c>
      <c r="K603">
        <f t="shared" si="88"/>
        <v>-60288650.621727735</v>
      </c>
      <c r="L603">
        <f t="shared" si="89"/>
        <v>16521.411597694048</v>
      </c>
      <c r="M603">
        <f>2*$P$1*VLOOKUP(E602,Gearing!$B$3:$D$7,3)+B601</f>
        <v>16521.389531135275</v>
      </c>
      <c r="N603">
        <f>2*B602-B601+Misc!$B$6*$P$1^2</f>
        <v>16521.534087208114</v>
      </c>
    </row>
    <row r="604" spans="1:14" x14ac:dyDescent="0.25">
      <c r="A604">
        <f t="shared" si="86"/>
        <v>150.25</v>
      </c>
      <c r="B604">
        <f>MIN((-J603+SQRT(J603^2-4*I603*K603))/2/I603,2*$P$1*VLOOKUP(E603,Gearing!$B$3:$D$7,3,TRUE)+B602)</f>
        <v>16552.794712921695</v>
      </c>
      <c r="C604">
        <f t="shared" si="81"/>
        <v>125.61824000000342</v>
      </c>
      <c r="D604">
        <f t="shared" si="82"/>
        <v>-1.9897165417205542E-2</v>
      </c>
      <c r="E604">
        <f>MIN(VLOOKUP(C603+0.01,Gearing!$A$2:$F$7,2,TRUE)+1,5)</f>
        <v>5</v>
      </c>
      <c r="F604">
        <f>Misc!$B$4*Misc!$B$5/Misc!$B$2*VLOOKUP(E604,Gearing!$B$2:$F$7,5,FALSE)</f>
        <v>3601.903197661552</v>
      </c>
      <c r="G604">
        <f t="shared" si="84"/>
        <v>10.285429785627993</v>
      </c>
      <c r="H604">
        <f t="shared" si="85"/>
        <v>281.00000000000767</v>
      </c>
      <c r="I604">
        <f t="shared" si="83"/>
        <v>0.19223050000000003</v>
      </c>
      <c r="J604">
        <f t="shared" si="87"/>
        <v>448.1700594701997</v>
      </c>
      <c r="K604">
        <f t="shared" si="88"/>
        <v>-60302931.418304279</v>
      </c>
      <c r="L604">
        <f t="shared" si="89"/>
        <v>16552.814301138616</v>
      </c>
      <c r="M604">
        <f>2*$P$1*VLOOKUP(E603,Gearing!$B$3:$D$7,3)+B602</f>
        <v>16552.794712921695</v>
      </c>
      <c r="N604">
        <f>2*B603-B602+Misc!$B$6*$P$1^2</f>
        <v>16552.936781848857</v>
      </c>
    </row>
    <row r="605" spans="1:14" x14ac:dyDescent="0.25">
      <c r="A605">
        <f t="shared" si="86"/>
        <v>150.5</v>
      </c>
      <c r="B605">
        <f>MIN((-J604+SQRT(J604^2-4*I604*K604))/2/I604,2*$P$1*VLOOKUP(E604,Gearing!$B$3:$D$7,3,TRUE)+B603)</f>
        <v>16584.198651135277</v>
      </c>
      <c r="C605">
        <f t="shared" si="81"/>
        <v>125.61824000000342</v>
      </c>
      <c r="D605">
        <f t="shared" si="82"/>
        <v>1.9897165417205542E-2</v>
      </c>
      <c r="E605">
        <f>MIN(VLOOKUP(C604+0.01,Gearing!$A$2:$F$7,2,TRUE)+1,5)</f>
        <v>5</v>
      </c>
      <c r="F605">
        <f>Misc!$B$4*Misc!$B$5/Misc!$B$2*VLOOKUP(E605,Gearing!$B$2:$F$7,5,FALSE)</f>
        <v>3601.903197661552</v>
      </c>
      <c r="G605">
        <f t="shared" si="84"/>
        <v>10.304943288156714</v>
      </c>
      <c r="H605">
        <f t="shared" si="85"/>
        <v>281.00000000000767</v>
      </c>
      <c r="I605">
        <f t="shared" si="83"/>
        <v>0.19223050000000003</v>
      </c>
      <c r="J605">
        <f t="shared" si="87"/>
        <v>436.09599187541153</v>
      </c>
      <c r="K605">
        <f t="shared" si="88"/>
        <v>-60316799.773758724</v>
      </c>
      <c r="L605">
        <f t="shared" si="89"/>
        <v>16584.22071769405</v>
      </c>
      <c r="M605">
        <f>2*$P$1*VLOOKUP(E604,Gearing!$B$3:$D$7,3)+B603</f>
        <v>16584.198651135277</v>
      </c>
      <c r="N605">
        <f>2*B604-B603+Misc!$B$6*$P$1^2</f>
        <v>16584.343207208116</v>
      </c>
    </row>
    <row r="606" spans="1:14" x14ac:dyDescent="0.25">
      <c r="A606">
        <f t="shared" si="86"/>
        <v>150.75</v>
      </c>
      <c r="B606">
        <f>MIN((-J605+SQRT(J605^2-4*I605*K605))/2/I605,2*$P$1*VLOOKUP(E605,Gearing!$B$3:$D$7,3,TRUE)+B604)</f>
        <v>16615.603832921697</v>
      </c>
      <c r="C606">
        <f t="shared" si="81"/>
        <v>125.61824000000342</v>
      </c>
      <c r="D606">
        <f t="shared" si="82"/>
        <v>-1.9897165417205542E-2</v>
      </c>
      <c r="E606">
        <f>MIN(VLOOKUP(C605+0.01,Gearing!$A$2:$F$7,2,TRUE)+1,5)</f>
        <v>5</v>
      </c>
      <c r="F606">
        <f>Misc!$B$4*Misc!$B$5/Misc!$B$2*VLOOKUP(E606,Gearing!$B$2:$F$7,5,FALSE)</f>
        <v>3601.903197661552</v>
      </c>
      <c r="G606">
        <f t="shared" si="84"/>
        <v>10.324457563405771</v>
      </c>
      <c r="H606">
        <f t="shared" si="85"/>
        <v>281.00000000000767</v>
      </c>
      <c r="I606">
        <f t="shared" si="83"/>
        <v>0.19223050000000003</v>
      </c>
      <c r="J606">
        <f t="shared" si="87"/>
        <v>424.0224023858791</v>
      </c>
      <c r="K606">
        <f t="shared" si="88"/>
        <v>-60330322.238804191</v>
      </c>
      <c r="L606">
        <f t="shared" si="89"/>
        <v>16615.623421138618</v>
      </c>
      <c r="M606">
        <f>2*$P$1*VLOOKUP(E605,Gearing!$B$3:$D$7,3)+B604</f>
        <v>16615.603832921697</v>
      </c>
      <c r="N606">
        <f>2*B605-B604+Misc!$B$6*$P$1^2</f>
        <v>16615.745901848859</v>
      </c>
    </row>
    <row r="607" spans="1:14" x14ac:dyDescent="0.25">
      <c r="A607">
        <f t="shared" si="86"/>
        <v>151</v>
      </c>
      <c r="B607">
        <f>MIN((-J606+SQRT(J606^2-4*I606*K606))/2/I606,2*$P$1*VLOOKUP(E606,Gearing!$B$3:$D$7,3,TRUE)+B605)</f>
        <v>16647.007771135279</v>
      </c>
      <c r="C607">
        <f t="shared" si="81"/>
        <v>125.61824000000342</v>
      </c>
      <c r="D607">
        <f t="shared" si="82"/>
        <v>1.9897165417205542E-2</v>
      </c>
      <c r="E607">
        <f>MIN(VLOOKUP(C606+0.01,Gearing!$A$2:$F$7,2,TRUE)+1,5)</f>
        <v>5</v>
      </c>
      <c r="F607">
        <f>Misc!$B$4*Misc!$B$5/Misc!$B$2*VLOOKUP(E607,Gearing!$B$2:$F$7,5,FALSE)</f>
        <v>3601.903197661552</v>
      </c>
      <c r="G607">
        <f t="shared" si="84"/>
        <v>10.343971065934491</v>
      </c>
      <c r="H607">
        <f t="shared" si="85"/>
        <v>281.00000000000767</v>
      </c>
      <c r="I607">
        <f t="shared" si="83"/>
        <v>0.19223050000000003</v>
      </c>
      <c r="J607">
        <f t="shared" si="87"/>
        <v>411.94833479109093</v>
      </c>
      <c r="K607">
        <f t="shared" si="88"/>
        <v>-60343432.232698172</v>
      </c>
      <c r="L607">
        <f t="shared" si="89"/>
        <v>16647.029837694052</v>
      </c>
      <c r="M607">
        <f>2*$P$1*VLOOKUP(E606,Gearing!$B$3:$D$7,3)+B605</f>
        <v>16647.007771135279</v>
      </c>
      <c r="N607">
        <f>2*B606-B605+Misc!$B$6*$P$1^2</f>
        <v>16647.152327208118</v>
      </c>
    </row>
    <row r="608" spans="1:14" x14ac:dyDescent="0.25">
      <c r="A608">
        <f t="shared" si="86"/>
        <v>151.25</v>
      </c>
      <c r="B608">
        <f>MIN((-J607+SQRT(J607^2-4*I607*K607))/2/I607,2*$P$1*VLOOKUP(E607,Gearing!$B$3:$D$7,3,TRUE)+B606)</f>
        <v>16678.412952921699</v>
      </c>
      <c r="C608">
        <f t="shared" si="81"/>
        <v>125.61824000000342</v>
      </c>
      <c r="D608">
        <f t="shared" si="82"/>
        <v>-1.9897165417205542E-2</v>
      </c>
      <c r="E608">
        <f>MIN(VLOOKUP(C607+0.01,Gearing!$A$2:$F$7,2,TRUE)+1,5)</f>
        <v>5</v>
      </c>
      <c r="F608">
        <f>Misc!$B$4*Misc!$B$5/Misc!$B$2*VLOOKUP(E608,Gearing!$B$2:$F$7,5,FALSE)</f>
        <v>3601.903197661552</v>
      </c>
      <c r="G608">
        <f t="shared" si="84"/>
        <v>10.36348534118355</v>
      </c>
      <c r="H608">
        <f t="shared" si="85"/>
        <v>281.00000000000767</v>
      </c>
      <c r="I608">
        <f t="shared" si="83"/>
        <v>0.19223050000000003</v>
      </c>
      <c r="J608">
        <f t="shared" si="87"/>
        <v>399.87474530155851</v>
      </c>
      <c r="K608">
        <f t="shared" si="88"/>
        <v>-60356196.366212577</v>
      </c>
      <c r="L608">
        <f t="shared" si="89"/>
        <v>16678.432541138616</v>
      </c>
      <c r="M608">
        <f>2*$P$1*VLOOKUP(E607,Gearing!$B$3:$D$7,3)+B606</f>
        <v>16678.412952921699</v>
      </c>
      <c r="N608">
        <f>2*B607-B606+Misc!$B$6*$P$1^2</f>
        <v>16678.555021848861</v>
      </c>
    </row>
    <row r="609" spans="1:14" x14ac:dyDescent="0.25">
      <c r="A609">
        <f t="shared" si="86"/>
        <v>151.5</v>
      </c>
      <c r="B609">
        <f>MIN((-J608+SQRT(J608^2-4*I608*K608))/2/I608,2*$P$1*VLOOKUP(E608,Gearing!$B$3:$D$7,3,TRUE)+B607)</f>
        <v>16709.81689113528</v>
      </c>
      <c r="C609">
        <f t="shared" si="81"/>
        <v>125.61824000000342</v>
      </c>
      <c r="D609">
        <f t="shared" si="82"/>
        <v>1.9897165417205542E-2</v>
      </c>
      <c r="E609">
        <f>MIN(VLOOKUP(C608+0.01,Gearing!$A$2:$F$7,2,TRUE)+1,5)</f>
        <v>5</v>
      </c>
      <c r="F609">
        <f>Misc!$B$4*Misc!$B$5/Misc!$B$2*VLOOKUP(E609,Gearing!$B$2:$F$7,5,FALSE)</f>
        <v>3601.903197661552</v>
      </c>
      <c r="G609">
        <f t="shared" si="84"/>
        <v>10.38299884371227</v>
      </c>
      <c r="H609">
        <f t="shared" si="85"/>
        <v>281.00000000000767</v>
      </c>
      <c r="I609">
        <f t="shared" si="83"/>
        <v>0.19223050000000003</v>
      </c>
      <c r="J609">
        <f t="shared" si="87"/>
        <v>387.80067770676942</v>
      </c>
      <c r="K609">
        <f t="shared" si="88"/>
        <v>-60368547.998546101</v>
      </c>
      <c r="L609">
        <f t="shared" si="89"/>
        <v>16709.838957694057</v>
      </c>
      <c r="M609">
        <f>2*$P$1*VLOOKUP(E608,Gearing!$B$3:$D$7,3)+B607</f>
        <v>16709.81689113528</v>
      </c>
      <c r="N609">
        <f>2*B608-B607+Misc!$B$6*$P$1^2</f>
        <v>16709.961447208119</v>
      </c>
    </row>
    <row r="610" spans="1:14" x14ac:dyDescent="0.25">
      <c r="A610">
        <f t="shared" si="86"/>
        <v>151.75</v>
      </c>
      <c r="B610">
        <f>MIN((-J609+SQRT(J609^2-4*I609*K609))/2/I609,2*$P$1*VLOOKUP(E609,Gearing!$B$3:$D$7,3,TRUE)+B608)</f>
        <v>16741.222072921701</v>
      </c>
      <c r="C610">
        <f t="shared" si="81"/>
        <v>125.61824000000342</v>
      </c>
      <c r="D610">
        <f t="shared" si="82"/>
        <v>-1.9897165417205542E-2</v>
      </c>
      <c r="E610">
        <f>MIN(VLOOKUP(C609+0.01,Gearing!$A$2:$F$7,2,TRUE)+1,5)</f>
        <v>5</v>
      </c>
      <c r="F610">
        <f>Misc!$B$4*Misc!$B$5/Misc!$B$2*VLOOKUP(E610,Gearing!$B$2:$F$7,5,FALSE)</f>
        <v>3601.903197661552</v>
      </c>
      <c r="G610">
        <f t="shared" si="84"/>
        <v>10.402513118961329</v>
      </c>
      <c r="H610">
        <f t="shared" si="85"/>
        <v>281.00000000000767</v>
      </c>
      <c r="I610">
        <f t="shared" si="83"/>
        <v>0.19223050000000003</v>
      </c>
      <c r="J610">
        <f t="shared" si="87"/>
        <v>375.72708821723791</v>
      </c>
      <c r="K610">
        <f t="shared" si="88"/>
        <v>-60380553.80052942</v>
      </c>
      <c r="L610">
        <f t="shared" si="89"/>
        <v>16741.241661138622</v>
      </c>
      <c r="M610">
        <f>2*$P$1*VLOOKUP(E609,Gearing!$B$3:$D$7,3)+B608</f>
        <v>16741.222072921701</v>
      </c>
      <c r="N610">
        <f>2*B609-B608+Misc!$B$6*$P$1^2</f>
        <v>16741.364141848862</v>
      </c>
    </row>
    <row r="611" spans="1:14" x14ac:dyDescent="0.25">
      <c r="A611">
        <f t="shared" si="86"/>
        <v>152</v>
      </c>
      <c r="B611">
        <f>MIN((-J610+SQRT(J610^2-4*I610*K610))/2/I610,2*$P$1*VLOOKUP(E610,Gearing!$B$3:$D$7,3,TRUE)+B609)</f>
        <v>16772.626011135282</v>
      </c>
      <c r="C611">
        <f t="shared" si="81"/>
        <v>125.61824000000342</v>
      </c>
      <c r="D611">
        <f t="shared" si="82"/>
        <v>1.9897165417205542E-2</v>
      </c>
      <c r="E611">
        <f>MIN(VLOOKUP(C610+0.01,Gearing!$A$2:$F$7,2,TRUE)+1,5)</f>
        <v>5</v>
      </c>
      <c r="F611">
        <f>Misc!$B$4*Misc!$B$5/Misc!$B$2*VLOOKUP(E611,Gearing!$B$2:$F$7,5,FALSE)</f>
        <v>3601.903197661552</v>
      </c>
      <c r="G611">
        <f t="shared" si="84"/>
        <v>10.422026621490049</v>
      </c>
      <c r="H611">
        <f t="shared" si="85"/>
        <v>281.00000000000767</v>
      </c>
      <c r="I611">
        <f t="shared" si="83"/>
        <v>0.19223050000000003</v>
      </c>
      <c r="J611">
        <f t="shared" si="87"/>
        <v>363.65302062244882</v>
      </c>
      <c r="K611">
        <f t="shared" si="88"/>
        <v>-60392147.071302511</v>
      </c>
      <c r="L611">
        <f t="shared" si="89"/>
        <v>16772.648077694052</v>
      </c>
      <c r="M611">
        <f>2*$P$1*VLOOKUP(E610,Gearing!$B$3:$D$7,3)+B609</f>
        <v>16772.626011135282</v>
      </c>
      <c r="N611">
        <f>2*B610-B609+Misc!$B$6*$P$1^2</f>
        <v>16772.770567208121</v>
      </c>
    </row>
    <row r="612" spans="1:14" x14ac:dyDescent="0.25">
      <c r="A612">
        <f t="shared" si="86"/>
        <v>152.25</v>
      </c>
      <c r="B612">
        <f>MIN((-J611+SQRT(J611^2-4*I611*K611))/2/I611,2*$P$1*VLOOKUP(E611,Gearing!$B$3:$D$7,3,TRUE)+B610)</f>
        <v>16804.031192921702</v>
      </c>
      <c r="C612">
        <f t="shared" ref="C612:C675" si="90">(B613-B611)/2/$P$1</f>
        <v>125.61824000000342</v>
      </c>
      <c r="D612">
        <f t="shared" ref="D612:D675" si="91">(B613-2*B612+B611)/$P$1^2</f>
        <v>-1.9897165417205542E-2</v>
      </c>
      <c r="E612">
        <f>MIN(VLOOKUP(C611+0.01,Gearing!$A$2:$F$7,2,TRUE)+1,5)</f>
        <v>5</v>
      </c>
      <c r="F612">
        <f>Misc!$B$4*Misc!$B$5/Misc!$B$2*VLOOKUP(E612,Gearing!$B$2:$F$7,5,FALSE)</f>
        <v>3601.903197661552</v>
      </c>
      <c r="G612">
        <f t="shared" si="84"/>
        <v>10.441540896739108</v>
      </c>
      <c r="H612">
        <f t="shared" si="85"/>
        <v>281.00000000000767</v>
      </c>
      <c r="I612">
        <f t="shared" ref="I612:I675" si="92">$P$3</f>
        <v>0.19223050000000003</v>
      </c>
      <c r="J612">
        <f t="shared" si="87"/>
        <v>351.57943113291731</v>
      </c>
      <c r="K612">
        <f t="shared" si="88"/>
        <v>-60403394.541754752</v>
      </c>
      <c r="L612">
        <f t="shared" si="89"/>
        <v>16804.050781138623</v>
      </c>
      <c r="M612">
        <f>2*$P$1*VLOOKUP(E611,Gearing!$B$3:$D$7,3)+B610</f>
        <v>16804.031192921702</v>
      </c>
      <c r="N612">
        <f>2*B611-B610+Misc!$B$6*$P$1^2</f>
        <v>16804.173261848864</v>
      </c>
    </row>
    <row r="613" spans="1:14" x14ac:dyDescent="0.25">
      <c r="A613">
        <f t="shared" si="86"/>
        <v>152.5</v>
      </c>
      <c r="B613">
        <f>MIN((-J612+SQRT(J612^2-4*I612*K612))/2/I612,2*$P$1*VLOOKUP(E612,Gearing!$B$3:$D$7,3,TRUE)+B611)</f>
        <v>16835.435131135284</v>
      </c>
      <c r="C613">
        <f t="shared" si="90"/>
        <v>125.61824000000342</v>
      </c>
      <c r="D613">
        <f t="shared" si="91"/>
        <v>1.9897165417205542E-2</v>
      </c>
      <c r="E613">
        <f>MIN(VLOOKUP(C612+0.01,Gearing!$A$2:$F$7,2,TRUE)+1,5)</f>
        <v>5</v>
      </c>
      <c r="F613">
        <f>Misc!$B$4*Misc!$B$5/Misc!$B$2*VLOOKUP(E613,Gearing!$B$2:$F$7,5,FALSE)</f>
        <v>3601.903197661552</v>
      </c>
      <c r="G613">
        <f t="shared" si="84"/>
        <v>10.461054399267828</v>
      </c>
      <c r="H613">
        <f t="shared" si="85"/>
        <v>281.00000000000767</v>
      </c>
      <c r="I613">
        <f t="shared" si="92"/>
        <v>0.19223050000000003</v>
      </c>
      <c r="J613">
        <f t="shared" si="87"/>
        <v>339.50536353812822</v>
      </c>
      <c r="K613">
        <f t="shared" si="88"/>
        <v>-60414229.450967379</v>
      </c>
      <c r="L613">
        <f t="shared" si="89"/>
        <v>16835.457197694061</v>
      </c>
      <c r="M613">
        <f>2*$P$1*VLOOKUP(E612,Gearing!$B$3:$D$7,3)+B611</f>
        <v>16835.435131135284</v>
      </c>
      <c r="N613">
        <f>2*B612-B611+Misc!$B$6*$P$1^2</f>
        <v>16835.579687208123</v>
      </c>
    </row>
    <row r="614" spans="1:14" x14ac:dyDescent="0.25">
      <c r="A614">
        <f t="shared" si="86"/>
        <v>152.75</v>
      </c>
      <c r="B614">
        <f>MIN((-J613+SQRT(J613^2-4*I613*K613))/2/I613,2*$P$1*VLOOKUP(E613,Gearing!$B$3:$D$7,3,TRUE)+B612)</f>
        <v>16866.840312921704</v>
      </c>
      <c r="C614">
        <f t="shared" si="90"/>
        <v>125.61824000000342</v>
      </c>
      <c r="D614">
        <f t="shared" si="91"/>
        <v>-1.9897165417205542E-2</v>
      </c>
      <c r="E614">
        <f>MIN(VLOOKUP(C613+0.01,Gearing!$A$2:$F$7,2,TRUE)+1,5)</f>
        <v>5</v>
      </c>
      <c r="F614">
        <f>Misc!$B$4*Misc!$B$5/Misc!$B$2*VLOOKUP(E614,Gearing!$B$2:$F$7,5,FALSE)</f>
        <v>3601.903197661552</v>
      </c>
      <c r="G614">
        <f t="shared" si="84"/>
        <v>10.480568674516887</v>
      </c>
      <c r="H614">
        <f t="shared" si="85"/>
        <v>281.00000000000767</v>
      </c>
      <c r="I614">
        <f t="shared" si="92"/>
        <v>0.19223050000000003</v>
      </c>
      <c r="J614">
        <f t="shared" si="87"/>
        <v>327.43177404859671</v>
      </c>
      <c r="K614">
        <f t="shared" si="88"/>
        <v>-60424718.58988855</v>
      </c>
      <c r="L614">
        <f t="shared" si="89"/>
        <v>16866.859901138621</v>
      </c>
      <c r="M614">
        <f>2*$P$1*VLOOKUP(E613,Gearing!$B$3:$D$7,3)+B612</f>
        <v>16866.840312921704</v>
      </c>
      <c r="N614">
        <f>2*B613-B612+Misc!$B$6*$P$1^2</f>
        <v>16866.982381848866</v>
      </c>
    </row>
    <row r="615" spans="1:14" x14ac:dyDescent="0.25">
      <c r="A615">
        <f t="shared" si="86"/>
        <v>153</v>
      </c>
      <c r="B615">
        <f>MIN((-J614+SQRT(J614^2-4*I614*K614))/2/I614,2*$P$1*VLOOKUP(E614,Gearing!$B$3:$D$7,3,TRUE)+B613)</f>
        <v>16898.244251135286</v>
      </c>
      <c r="C615">
        <f t="shared" si="90"/>
        <v>125.61824000000342</v>
      </c>
      <c r="D615">
        <f t="shared" si="91"/>
        <v>1.9897165417205542E-2</v>
      </c>
      <c r="E615">
        <f>MIN(VLOOKUP(C614+0.01,Gearing!$A$2:$F$7,2,TRUE)+1,5)</f>
        <v>5</v>
      </c>
      <c r="F615">
        <f>Misc!$B$4*Misc!$B$5/Misc!$B$2*VLOOKUP(E615,Gearing!$B$2:$F$7,5,FALSE)</f>
        <v>3601.903197661552</v>
      </c>
      <c r="G615">
        <f t="shared" si="84"/>
        <v>10.500082177045606</v>
      </c>
      <c r="H615">
        <f t="shared" si="85"/>
        <v>281.00000000000767</v>
      </c>
      <c r="I615">
        <f t="shared" si="92"/>
        <v>0.19223050000000003</v>
      </c>
      <c r="J615">
        <f t="shared" si="87"/>
        <v>315.35770645380762</v>
      </c>
      <c r="K615">
        <f t="shared" si="88"/>
        <v>-60434795.137540728</v>
      </c>
      <c r="L615">
        <f t="shared" si="89"/>
        <v>16898.266317694062</v>
      </c>
      <c r="M615">
        <f>2*$P$1*VLOOKUP(E614,Gearing!$B$3:$D$7,3)+B613</f>
        <v>16898.244251135286</v>
      </c>
      <c r="N615">
        <f>2*B614-B613+Misc!$B$6*$P$1^2</f>
        <v>16898.388807208124</v>
      </c>
    </row>
    <row r="616" spans="1:14" x14ac:dyDescent="0.25">
      <c r="A616">
        <f t="shared" si="86"/>
        <v>153.25</v>
      </c>
      <c r="B616">
        <f>MIN((-J615+SQRT(J615^2-4*I615*K615))/2/I615,2*$P$1*VLOOKUP(E615,Gearing!$B$3:$D$7,3,TRUE)+B614)</f>
        <v>16929.649432921706</v>
      </c>
      <c r="C616">
        <f t="shared" si="90"/>
        <v>125.61824000000342</v>
      </c>
      <c r="D616">
        <f t="shared" si="91"/>
        <v>-1.9897165417205542E-2</v>
      </c>
      <c r="E616">
        <f>MIN(VLOOKUP(C615+0.01,Gearing!$A$2:$F$7,2,TRUE)+1,5)</f>
        <v>5</v>
      </c>
      <c r="F616">
        <f>Misc!$B$4*Misc!$B$5/Misc!$B$2*VLOOKUP(E616,Gearing!$B$2:$F$7,5,FALSE)</f>
        <v>3601.903197661552</v>
      </c>
      <c r="G616">
        <f t="shared" si="84"/>
        <v>10.519596452294666</v>
      </c>
      <c r="H616">
        <f t="shared" si="85"/>
        <v>281.00000000000767</v>
      </c>
      <c r="I616">
        <f t="shared" si="92"/>
        <v>0.19223050000000003</v>
      </c>
      <c r="J616">
        <f t="shared" si="87"/>
        <v>303.28411696427611</v>
      </c>
      <c r="K616">
        <f t="shared" si="88"/>
        <v>-60444525.944930814</v>
      </c>
      <c r="L616">
        <f t="shared" si="89"/>
        <v>16929.669021138623</v>
      </c>
      <c r="M616">
        <f>2*$P$1*VLOOKUP(E615,Gearing!$B$3:$D$7,3)+B614</f>
        <v>16929.649432921706</v>
      </c>
      <c r="N616">
        <f>2*B615-B614+Misc!$B$6*$P$1^2</f>
        <v>16929.791501848867</v>
      </c>
    </row>
    <row r="617" spans="1:14" x14ac:dyDescent="0.25">
      <c r="A617">
        <f t="shared" si="86"/>
        <v>153.5</v>
      </c>
      <c r="B617">
        <f>MIN((-J616+SQRT(J616^2-4*I616*K616))/2/I616,2*$P$1*VLOOKUP(E616,Gearing!$B$3:$D$7,3,TRUE)+B615)</f>
        <v>16961.053371135287</v>
      </c>
      <c r="C617">
        <f t="shared" si="90"/>
        <v>125.61824000000342</v>
      </c>
      <c r="D617">
        <f t="shared" si="91"/>
        <v>1.9897165417205542E-2</v>
      </c>
      <c r="E617">
        <f>MIN(VLOOKUP(C616+0.01,Gearing!$A$2:$F$7,2,TRUE)+1,5)</f>
        <v>5</v>
      </c>
      <c r="F617">
        <f>Misc!$B$4*Misc!$B$5/Misc!$B$2*VLOOKUP(E617,Gearing!$B$2:$F$7,5,FALSE)</f>
        <v>3601.903197661552</v>
      </c>
      <c r="G617">
        <f t="shared" si="84"/>
        <v>10.539109954823386</v>
      </c>
      <c r="H617">
        <f t="shared" si="85"/>
        <v>281.00000000000767</v>
      </c>
      <c r="I617">
        <f t="shared" si="92"/>
        <v>0.19223050000000003</v>
      </c>
      <c r="J617">
        <f t="shared" si="87"/>
        <v>291.21004936948702</v>
      </c>
      <c r="K617">
        <f t="shared" si="88"/>
        <v>-60453844.131022543</v>
      </c>
      <c r="L617">
        <f t="shared" si="89"/>
        <v>16961.07543769406</v>
      </c>
      <c r="M617">
        <f>2*$P$1*VLOOKUP(E616,Gearing!$B$3:$D$7,3)+B615</f>
        <v>16961.053371135287</v>
      </c>
      <c r="N617">
        <f>2*B616-B615+Misc!$B$6*$P$1^2</f>
        <v>16961.197927208126</v>
      </c>
    </row>
    <row r="618" spans="1:14" x14ac:dyDescent="0.25">
      <c r="A618">
        <f t="shared" si="86"/>
        <v>153.75</v>
      </c>
      <c r="B618">
        <f>MIN((-J617+SQRT(J617^2-4*I617*K617))/2/I617,2*$P$1*VLOOKUP(E617,Gearing!$B$3:$D$7,3,TRUE)+B616)</f>
        <v>16992.458552921707</v>
      </c>
      <c r="C618">
        <f t="shared" si="90"/>
        <v>125.61824000000342</v>
      </c>
      <c r="D618">
        <f t="shared" si="91"/>
        <v>-1.9897165417205542E-2</v>
      </c>
      <c r="E618">
        <f>MIN(VLOOKUP(C617+0.01,Gearing!$A$2:$F$7,2,TRUE)+1,5)</f>
        <v>5</v>
      </c>
      <c r="F618">
        <f>Misc!$B$4*Misc!$B$5/Misc!$B$2*VLOOKUP(E618,Gearing!$B$2:$F$7,5,FALSE)</f>
        <v>3601.903197661552</v>
      </c>
      <c r="G618">
        <f t="shared" si="84"/>
        <v>10.558624230072443</v>
      </c>
      <c r="H618">
        <f t="shared" si="85"/>
        <v>281.00000000000767</v>
      </c>
      <c r="I618">
        <f t="shared" si="92"/>
        <v>0.19223050000000003</v>
      </c>
      <c r="J618">
        <f t="shared" si="87"/>
        <v>279.13645987995551</v>
      </c>
      <c r="K618">
        <f t="shared" si="88"/>
        <v>-60462816.606881559</v>
      </c>
      <c r="L618">
        <f t="shared" si="89"/>
        <v>16992.478141138625</v>
      </c>
      <c r="M618">
        <f>2*$P$1*VLOOKUP(E617,Gearing!$B$3:$D$7,3)+B616</f>
        <v>16992.458552921707</v>
      </c>
      <c r="N618">
        <f>2*B617-B616+Misc!$B$6*$P$1^2</f>
        <v>16992.600621848869</v>
      </c>
    </row>
    <row r="619" spans="1:14" x14ac:dyDescent="0.25">
      <c r="A619">
        <f t="shared" si="86"/>
        <v>154</v>
      </c>
      <c r="B619">
        <f>MIN((-J618+SQRT(J618^2-4*I618*K618))/2/I618,2*$P$1*VLOOKUP(E618,Gearing!$B$3:$D$7,3,TRUE)+B617)</f>
        <v>17023.862491135289</v>
      </c>
      <c r="C619">
        <f t="shared" si="90"/>
        <v>125.61824000000342</v>
      </c>
      <c r="D619">
        <f t="shared" si="91"/>
        <v>1.9897165417205542E-2</v>
      </c>
      <c r="E619">
        <f>MIN(VLOOKUP(C618+0.01,Gearing!$A$2:$F$7,2,TRUE)+1,5)</f>
        <v>5</v>
      </c>
      <c r="F619">
        <f>Misc!$B$4*Misc!$B$5/Misc!$B$2*VLOOKUP(E619,Gearing!$B$2:$F$7,5,FALSE)</f>
        <v>3601.903197661552</v>
      </c>
      <c r="G619">
        <f t="shared" si="84"/>
        <v>10.578137732601164</v>
      </c>
      <c r="H619">
        <f t="shared" si="85"/>
        <v>281.00000000000767</v>
      </c>
      <c r="I619">
        <f t="shared" si="92"/>
        <v>0.19223050000000003</v>
      </c>
      <c r="J619">
        <f t="shared" si="87"/>
        <v>267.06239228516642</v>
      </c>
      <c r="K619">
        <f t="shared" si="88"/>
        <v>-60471376.431412838</v>
      </c>
      <c r="L619">
        <f t="shared" si="89"/>
        <v>17023.884557694066</v>
      </c>
      <c r="M619">
        <f>2*$P$1*VLOOKUP(E618,Gearing!$B$3:$D$7,3)+B617</f>
        <v>17023.862491135289</v>
      </c>
      <c r="N619">
        <f>2*B618-B617+Misc!$B$6*$P$1^2</f>
        <v>17024.007047208128</v>
      </c>
    </row>
    <row r="620" spans="1:14" x14ac:dyDescent="0.25">
      <c r="A620">
        <f t="shared" si="86"/>
        <v>154.25</v>
      </c>
      <c r="B620">
        <f>MIN((-J619+SQRT(J619^2-4*I619*K619))/2/I619,2*$P$1*VLOOKUP(E619,Gearing!$B$3:$D$7,3,TRUE)+B618)</f>
        <v>17055.267672921709</v>
      </c>
      <c r="C620">
        <f t="shared" si="90"/>
        <v>125.61824000000342</v>
      </c>
      <c r="D620">
        <f t="shared" si="91"/>
        <v>-1.9897165417205542E-2</v>
      </c>
      <c r="E620">
        <f>MIN(VLOOKUP(C619+0.01,Gearing!$A$2:$F$7,2,TRUE)+1,5)</f>
        <v>5</v>
      </c>
      <c r="F620">
        <f>Misc!$B$4*Misc!$B$5/Misc!$B$2*VLOOKUP(E620,Gearing!$B$2:$F$7,5,FALSE)</f>
        <v>3601.903197661552</v>
      </c>
      <c r="G620">
        <f t="shared" si="84"/>
        <v>10.597652007850224</v>
      </c>
      <c r="H620">
        <f t="shared" si="85"/>
        <v>281.00000000000767</v>
      </c>
      <c r="I620">
        <f t="shared" si="92"/>
        <v>0.19223050000000003</v>
      </c>
      <c r="J620">
        <f t="shared" si="87"/>
        <v>254.98880279563491</v>
      </c>
      <c r="K620">
        <f t="shared" si="88"/>
        <v>-60479590.575740762</v>
      </c>
      <c r="L620">
        <f t="shared" si="89"/>
        <v>17055.287261138626</v>
      </c>
      <c r="M620">
        <f>2*$P$1*VLOOKUP(E619,Gearing!$B$3:$D$7,3)+B618</f>
        <v>17055.267672921709</v>
      </c>
      <c r="N620">
        <f>2*B619-B618+Misc!$B$6*$P$1^2</f>
        <v>17055.409741848871</v>
      </c>
    </row>
    <row r="621" spans="1:14" x14ac:dyDescent="0.25">
      <c r="A621">
        <f t="shared" si="86"/>
        <v>154.5</v>
      </c>
      <c r="B621">
        <f>MIN((-J620+SQRT(J620^2-4*I620*K620))/2/I620,2*$P$1*VLOOKUP(E620,Gearing!$B$3:$D$7,3,TRUE)+B619)</f>
        <v>17086.671611135291</v>
      </c>
      <c r="C621">
        <f t="shared" si="90"/>
        <v>125.61824000000342</v>
      </c>
      <c r="D621">
        <f t="shared" si="91"/>
        <v>1.9897165417205542E-2</v>
      </c>
      <c r="E621">
        <f>MIN(VLOOKUP(C620+0.01,Gearing!$A$2:$F$7,2,TRUE)+1,5)</f>
        <v>5</v>
      </c>
      <c r="F621">
        <f>Misc!$B$4*Misc!$B$5/Misc!$B$2*VLOOKUP(E621,Gearing!$B$2:$F$7,5,FALSE)</f>
        <v>3601.903197661552</v>
      </c>
      <c r="G621">
        <f t="shared" si="84"/>
        <v>10.617165510378944</v>
      </c>
      <c r="H621">
        <f t="shared" si="85"/>
        <v>281.00000000000767</v>
      </c>
      <c r="I621">
        <f t="shared" si="92"/>
        <v>0.19223050000000003</v>
      </c>
      <c r="J621">
        <f t="shared" si="87"/>
        <v>242.91473520084583</v>
      </c>
      <c r="K621">
        <f t="shared" si="88"/>
        <v>-60487392.038711607</v>
      </c>
      <c r="L621">
        <f t="shared" si="89"/>
        <v>17086.693677694064</v>
      </c>
      <c r="M621">
        <f>2*$P$1*VLOOKUP(E620,Gearing!$B$3:$D$7,3)+B619</f>
        <v>17086.671611135291</v>
      </c>
      <c r="N621">
        <f>2*B620-B619+Misc!$B$6*$P$1^2</f>
        <v>17086.81616720813</v>
      </c>
    </row>
    <row r="622" spans="1:14" x14ac:dyDescent="0.25">
      <c r="A622">
        <f t="shared" si="86"/>
        <v>154.75</v>
      </c>
      <c r="B622">
        <f>MIN((-J621+SQRT(J621^2-4*I621*K621))/2/I621,2*$P$1*VLOOKUP(E621,Gearing!$B$3:$D$7,3,TRUE)+B620)</f>
        <v>17118.076792921711</v>
      </c>
      <c r="C622">
        <f t="shared" si="90"/>
        <v>125.61824000000342</v>
      </c>
      <c r="D622">
        <f t="shared" si="91"/>
        <v>-1.9897165417205542E-2</v>
      </c>
      <c r="E622">
        <f>MIN(VLOOKUP(C621+0.01,Gearing!$A$2:$F$7,2,TRUE)+1,5)</f>
        <v>5</v>
      </c>
      <c r="F622">
        <f>Misc!$B$4*Misc!$B$5/Misc!$B$2*VLOOKUP(E622,Gearing!$B$2:$F$7,5,FALSE)</f>
        <v>3601.903197661552</v>
      </c>
      <c r="G622">
        <f t="shared" si="84"/>
        <v>10.636679785628001</v>
      </c>
      <c r="H622">
        <f t="shared" si="85"/>
        <v>281.00000000000767</v>
      </c>
      <c r="I622">
        <f t="shared" si="92"/>
        <v>0.19223050000000003</v>
      </c>
      <c r="J622">
        <f t="shared" si="87"/>
        <v>230.84114571131431</v>
      </c>
      <c r="K622">
        <f t="shared" si="88"/>
        <v>-60494847.851508453</v>
      </c>
      <c r="L622">
        <f t="shared" si="89"/>
        <v>17118.096381138632</v>
      </c>
      <c r="M622">
        <f>2*$P$1*VLOOKUP(E621,Gearing!$B$3:$D$7,3)+B620</f>
        <v>17118.076792921711</v>
      </c>
      <c r="N622">
        <f>2*B621-B620+Misc!$B$6*$P$1^2</f>
        <v>17118.218861848873</v>
      </c>
    </row>
    <row r="623" spans="1:14" x14ac:dyDescent="0.25">
      <c r="A623">
        <f t="shared" si="86"/>
        <v>155</v>
      </c>
      <c r="B623">
        <f>MIN((-J622+SQRT(J622^2-4*I622*K622))/2/I622,2*$P$1*VLOOKUP(E622,Gearing!$B$3:$D$7,3,TRUE)+B621)</f>
        <v>17149.480731135292</v>
      </c>
      <c r="C623">
        <f t="shared" si="90"/>
        <v>125.61824000000342</v>
      </c>
      <c r="D623">
        <f t="shared" si="91"/>
        <v>1.9897165417205542E-2</v>
      </c>
      <c r="E623">
        <f>MIN(VLOOKUP(C622+0.01,Gearing!$A$2:$F$7,2,TRUE)+1,5)</f>
        <v>5</v>
      </c>
      <c r="F623">
        <f>Misc!$B$4*Misc!$B$5/Misc!$B$2*VLOOKUP(E623,Gearing!$B$2:$F$7,5,FALSE)</f>
        <v>3601.903197661552</v>
      </c>
      <c r="G623">
        <f t="shared" si="84"/>
        <v>10.656193288156723</v>
      </c>
      <c r="H623">
        <f t="shared" si="85"/>
        <v>281.00000000000767</v>
      </c>
      <c r="I623">
        <f t="shared" si="92"/>
        <v>0.19223050000000003</v>
      </c>
      <c r="J623">
        <f t="shared" si="87"/>
        <v>218.76707811652523</v>
      </c>
      <c r="K623">
        <f t="shared" si="88"/>
        <v>-60501890.952918835</v>
      </c>
      <c r="L623">
        <f t="shared" si="89"/>
        <v>17149.502797694066</v>
      </c>
      <c r="M623">
        <f>2*$P$1*VLOOKUP(E622,Gearing!$B$3:$D$7,3)+B621</f>
        <v>17149.480731135292</v>
      </c>
      <c r="N623">
        <f>2*B622-B621+Misc!$B$6*$P$1^2</f>
        <v>17149.625287208131</v>
      </c>
    </row>
    <row r="624" spans="1:14" x14ac:dyDescent="0.25">
      <c r="A624">
        <f t="shared" si="86"/>
        <v>155.25</v>
      </c>
      <c r="B624">
        <f>MIN((-J623+SQRT(J623^2-4*I623*K623))/2/I623,2*$P$1*VLOOKUP(E623,Gearing!$B$3:$D$7,3,TRUE)+B622)</f>
        <v>17180.885912921713</v>
      </c>
      <c r="C624">
        <f t="shared" si="90"/>
        <v>125.61824000000342</v>
      </c>
      <c r="D624">
        <f t="shared" si="91"/>
        <v>-1.9897165417205542E-2</v>
      </c>
      <c r="E624">
        <f>MIN(VLOOKUP(C623+0.01,Gearing!$A$2:$F$7,2,TRUE)+1,5)</f>
        <v>5</v>
      </c>
      <c r="F624">
        <f>Misc!$B$4*Misc!$B$5/Misc!$B$2*VLOOKUP(E624,Gearing!$B$2:$F$7,5,FALSE)</f>
        <v>3601.903197661552</v>
      </c>
      <c r="G624">
        <f t="shared" si="84"/>
        <v>10.67570756340578</v>
      </c>
      <c r="H624">
        <f t="shared" si="85"/>
        <v>281.00000000000767</v>
      </c>
      <c r="I624">
        <f t="shared" si="92"/>
        <v>0.19223050000000003</v>
      </c>
      <c r="J624">
        <f t="shared" si="87"/>
        <v>206.69348862699371</v>
      </c>
      <c r="K624">
        <f t="shared" si="88"/>
        <v>-60508588.434184611</v>
      </c>
      <c r="L624">
        <f t="shared" si="89"/>
        <v>17180.905501138634</v>
      </c>
      <c r="M624">
        <f>2*$P$1*VLOOKUP(E623,Gearing!$B$3:$D$7,3)+B622</f>
        <v>17180.885912921713</v>
      </c>
      <c r="N624">
        <f>2*B623-B622+Misc!$B$6*$P$1^2</f>
        <v>17181.027981848874</v>
      </c>
    </row>
    <row r="625" spans="1:14" x14ac:dyDescent="0.25">
      <c r="A625">
        <f t="shared" si="86"/>
        <v>155.5</v>
      </c>
      <c r="B625">
        <f>MIN((-J624+SQRT(J624^2-4*I624*K624))/2/I624,2*$P$1*VLOOKUP(E624,Gearing!$B$3:$D$7,3,TRUE)+B623)</f>
        <v>17212.289851135294</v>
      </c>
      <c r="C625">
        <f t="shared" si="90"/>
        <v>125.61824000000342</v>
      </c>
      <c r="D625">
        <f t="shared" si="91"/>
        <v>1.9897165417205542E-2</v>
      </c>
      <c r="E625">
        <f>MIN(VLOOKUP(C624+0.01,Gearing!$A$2:$F$7,2,TRUE)+1,5)</f>
        <v>5</v>
      </c>
      <c r="F625">
        <f>Misc!$B$4*Misc!$B$5/Misc!$B$2*VLOOKUP(E625,Gearing!$B$2:$F$7,5,FALSE)</f>
        <v>3601.903197661552</v>
      </c>
      <c r="G625">
        <f t="shared" si="84"/>
        <v>10.695221065934501</v>
      </c>
      <c r="H625">
        <f t="shared" si="85"/>
        <v>281.00000000000767</v>
      </c>
      <c r="I625">
        <f t="shared" si="92"/>
        <v>0.19223050000000003</v>
      </c>
      <c r="J625">
        <f t="shared" si="87"/>
        <v>194.61942103220463</v>
      </c>
      <c r="K625">
        <f t="shared" si="88"/>
        <v>-60514873.174034543</v>
      </c>
      <c r="L625">
        <f t="shared" si="89"/>
        <v>17212.311917694067</v>
      </c>
      <c r="M625">
        <f>2*$P$1*VLOOKUP(E624,Gearing!$B$3:$D$7,3)+B623</f>
        <v>17212.289851135294</v>
      </c>
      <c r="N625">
        <f>2*B624-B623+Misc!$B$6*$P$1^2</f>
        <v>17212.434407208133</v>
      </c>
    </row>
    <row r="626" spans="1:14" x14ac:dyDescent="0.25">
      <c r="A626">
        <f t="shared" si="86"/>
        <v>155.75</v>
      </c>
      <c r="B626">
        <f>MIN((-J625+SQRT(J625^2-4*I625*K625))/2/I625,2*$P$1*VLOOKUP(E625,Gearing!$B$3:$D$7,3,TRUE)+B624)</f>
        <v>17243.695032921714</v>
      </c>
      <c r="C626">
        <f t="shared" si="90"/>
        <v>125.61824000000342</v>
      </c>
      <c r="D626">
        <f t="shared" si="91"/>
        <v>-1.9897165417205542E-2</v>
      </c>
      <c r="E626">
        <f>MIN(VLOOKUP(C625+0.01,Gearing!$A$2:$F$7,2,TRUE)+1,5)</f>
        <v>5</v>
      </c>
      <c r="F626">
        <f>Misc!$B$4*Misc!$B$5/Misc!$B$2*VLOOKUP(E626,Gearing!$B$2:$F$7,5,FALSE)</f>
        <v>3601.903197661552</v>
      </c>
      <c r="G626">
        <f t="shared" si="84"/>
        <v>10.714735341183561</v>
      </c>
      <c r="H626">
        <f t="shared" si="85"/>
        <v>281.00000000000767</v>
      </c>
      <c r="I626">
        <f t="shared" si="92"/>
        <v>0.19223050000000003</v>
      </c>
      <c r="J626">
        <f t="shared" si="87"/>
        <v>182.54583154267311</v>
      </c>
      <c r="K626">
        <f t="shared" si="88"/>
        <v>-60520812.323769234</v>
      </c>
      <c r="L626">
        <f t="shared" si="89"/>
        <v>17243.714621138635</v>
      </c>
      <c r="M626">
        <f>2*$P$1*VLOOKUP(E625,Gearing!$B$3:$D$7,3)+B624</f>
        <v>17243.695032921714</v>
      </c>
      <c r="N626">
        <f>2*B625-B624+Misc!$B$6*$P$1^2</f>
        <v>17243.837101848876</v>
      </c>
    </row>
    <row r="627" spans="1:14" x14ac:dyDescent="0.25">
      <c r="A627">
        <f t="shared" si="86"/>
        <v>156</v>
      </c>
      <c r="B627">
        <f>MIN((-J626+SQRT(J626^2-4*I626*K626))/2/I626,2*$P$1*VLOOKUP(E626,Gearing!$B$3:$D$7,3,TRUE)+B625)</f>
        <v>17275.098971135296</v>
      </c>
      <c r="C627">
        <f t="shared" si="90"/>
        <v>125.61824000000342</v>
      </c>
      <c r="D627">
        <f t="shared" si="91"/>
        <v>1.9897165417205542E-2</v>
      </c>
      <c r="E627">
        <f>MIN(VLOOKUP(C626+0.01,Gearing!$A$2:$F$7,2,TRUE)+1,5)</f>
        <v>5</v>
      </c>
      <c r="F627">
        <f>Misc!$B$4*Misc!$B$5/Misc!$B$2*VLOOKUP(E627,Gearing!$B$2:$F$7,5,FALSE)</f>
        <v>3601.903197661552</v>
      </c>
      <c r="G627">
        <f t="shared" si="84"/>
        <v>10.734248843712281</v>
      </c>
      <c r="H627">
        <f t="shared" si="85"/>
        <v>281.00000000000767</v>
      </c>
      <c r="I627">
        <f t="shared" si="92"/>
        <v>0.19223050000000003</v>
      </c>
      <c r="J627">
        <f t="shared" si="87"/>
        <v>170.47176394788403</v>
      </c>
      <c r="K627">
        <f t="shared" si="88"/>
        <v>-60526338.702058718</v>
      </c>
      <c r="L627">
        <f t="shared" si="89"/>
        <v>17275.121037694069</v>
      </c>
      <c r="M627">
        <f>2*$P$1*VLOOKUP(E626,Gearing!$B$3:$D$7,3)+B625</f>
        <v>17275.098971135296</v>
      </c>
      <c r="N627">
        <f>2*B626-B625+Misc!$B$6*$P$1^2</f>
        <v>17275.243527208135</v>
      </c>
    </row>
    <row r="628" spans="1:14" x14ac:dyDescent="0.25">
      <c r="A628">
        <f t="shared" si="86"/>
        <v>156.25</v>
      </c>
      <c r="B628">
        <f>MIN((-J627+SQRT(J627^2-4*I627*K627))/2/I627,2*$P$1*VLOOKUP(E627,Gearing!$B$3:$D$7,3,TRUE)+B626)</f>
        <v>17306.504152921716</v>
      </c>
      <c r="C628">
        <f t="shared" si="90"/>
        <v>125.61824000000342</v>
      </c>
      <c r="D628">
        <f t="shared" si="91"/>
        <v>-1.9897165417205542E-2</v>
      </c>
      <c r="E628">
        <f>MIN(VLOOKUP(C627+0.01,Gearing!$A$2:$F$7,2,TRUE)+1,5)</f>
        <v>5</v>
      </c>
      <c r="F628">
        <f>Misc!$B$4*Misc!$B$5/Misc!$B$2*VLOOKUP(E628,Gearing!$B$2:$F$7,5,FALSE)</f>
        <v>3601.903197661552</v>
      </c>
      <c r="G628">
        <f t="shared" si="84"/>
        <v>10.753763118961338</v>
      </c>
      <c r="H628">
        <f t="shared" si="85"/>
        <v>281.00000000000767</v>
      </c>
      <c r="I628">
        <f t="shared" si="92"/>
        <v>0.19223050000000003</v>
      </c>
      <c r="J628">
        <f t="shared" si="87"/>
        <v>158.39817445835251</v>
      </c>
      <c r="K628">
        <f t="shared" si="88"/>
        <v>-60531519.520262338</v>
      </c>
      <c r="L628">
        <f t="shared" si="89"/>
        <v>17306.523741138633</v>
      </c>
      <c r="M628">
        <f>2*$P$1*VLOOKUP(E627,Gearing!$B$3:$D$7,3)+B626</f>
        <v>17306.504152921716</v>
      </c>
      <c r="N628">
        <f>2*B627-B626+Misc!$B$6*$P$1^2</f>
        <v>17306.646221848878</v>
      </c>
    </row>
    <row r="629" spans="1:14" x14ac:dyDescent="0.25">
      <c r="A629">
        <f t="shared" si="86"/>
        <v>156.5</v>
      </c>
      <c r="B629">
        <f>MIN((-J628+SQRT(J628^2-4*I628*K628))/2/I628,2*$P$1*VLOOKUP(E628,Gearing!$B$3:$D$7,3,TRUE)+B627)</f>
        <v>17337.908091135298</v>
      </c>
      <c r="C629">
        <f t="shared" si="90"/>
        <v>125.61824000000342</v>
      </c>
      <c r="D629">
        <f t="shared" si="91"/>
        <v>1.9897165417205542E-2</v>
      </c>
      <c r="E629">
        <f>MIN(VLOOKUP(C628+0.01,Gearing!$A$2:$F$7,2,TRUE)+1,5)</f>
        <v>5</v>
      </c>
      <c r="F629">
        <f>Misc!$B$4*Misc!$B$5/Misc!$B$2*VLOOKUP(E629,Gearing!$B$2:$F$7,5,FALSE)</f>
        <v>3601.903197661552</v>
      </c>
      <c r="G629">
        <f t="shared" si="84"/>
        <v>10.773276621490059</v>
      </c>
      <c r="H629">
        <f t="shared" si="85"/>
        <v>281.00000000000767</v>
      </c>
      <c r="I629">
        <f t="shared" si="92"/>
        <v>0.19223050000000003</v>
      </c>
      <c r="J629">
        <f t="shared" si="87"/>
        <v>146.32410686356343</v>
      </c>
      <c r="K629">
        <f t="shared" si="88"/>
        <v>-60536287.536991373</v>
      </c>
      <c r="L629">
        <f t="shared" si="89"/>
        <v>17337.930157694071</v>
      </c>
      <c r="M629">
        <f>2*$P$1*VLOOKUP(E628,Gearing!$B$3:$D$7,3)+B627</f>
        <v>17337.908091135298</v>
      </c>
      <c r="N629">
        <f>2*B628-B627+Misc!$B$6*$P$1^2</f>
        <v>17338.052647208136</v>
      </c>
    </row>
    <row r="630" spans="1:14" x14ac:dyDescent="0.25">
      <c r="A630">
        <f t="shared" si="86"/>
        <v>156.75</v>
      </c>
      <c r="B630">
        <f>MIN((-J629+SQRT(J629^2-4*I629*K629))/2/I629,2*$P$1*VLOOKUP(E629,Gearing!$B$3:$D$7,3,TRUE)+B628)</f>
        <v>17369.313272921718</v>
      </c>
      <c r="C630">
        <f t="shared" si="90"/>
        <v>125.61824000000342</v>
      </c>
      <c r="D630">
        <f t="shared" si="91"/>
        <v>-1.9897165417205542E-2</v>
      </c>
      <c r="E630">
        <f>MIN(VLOOKUP(C629+0.01,Gearing!$A$2:$F$7,2,TRUE)+1,5)</f>
        <v>5</v>
      </c>
      <c r="F630">
        <f>Misc!$B$4*Misc!$B$5/Misc!$B$2*VLOOKUP(E630,Gearing!$B$2:$F$7,5,FALSE)</f>
        <v>3601.903197661552</v>
      </c>
      <c r="G630">
        <f t="shared" si="84"/>
        <v>10.792790896739119</v>
      </c>
      <c r="H630">
        <f t="shared" si="85"/>
        <v>281.00000000000767</v>
      </c>
      <c r="I630">
        <f t="shared" si="92"/>
        <v>0.19223050000000003</v>
      </c>
      <c r="J630">
        <f t="shared" si="87"/>
        <v>134.25051737403101</v>
      </c>
      <c r="K630">
        <f t="shared" si="88"/>
        <v>-60540710.023663893</v>
      </c>
      <c r="L630">
        <f t="shared" si="89"/>
        <v>17369.332861138639</v>
      </c>
      <c r="M630">
        <f>2*$P$1*VLOOKUP(E629,Gearing!$B$3:$D$7,3)+B628</f>
        <v>17369.313272921718</v>
      </c>
      <c r="N630">
        <f>2*B629-B628+Misc!$B$6*$P$1^2</f>
        <v>17369.455341848879</v>
      </c>
    </row>
    <row r="631" spans="1:14" x14ac:dyDescent="0.25">
      <c r="A631">
        <f t="shared" si="86"/>
        <v>157</v>
      </c>
      <c r="B631">
        <f>MIN((-J630+SQRT(J630^2-4*I630*K630))/2/I630,2*$P$1*VLOOKUP(E630,Gearing!$B$3:$D$7,3,TRUE)+B629)</f>
        <v>17400.717211135299</v>
      </c>
      <c r="C631">
        <f t="shared" si="90"/>
        <v>125.61824000000342</v>
      </c>
      <c r="D631">
        <f t="shared" si="91"/>
        <v>1.9897165417205542E-2</v>
      </c>
      <c r="E631">
        <f>MIN(VLOOKUP(C630+0.01,Gearing!$A$2:$F$7,2,TRUE)+1,5)</f>
        <v>5</v>
      </c>
      <c r="F631">
        <f>Misc!$B$4*Misc!$B$5/Misc!$B$2*VLOOKUP(E631,Gearing!$B$2:$F$7,5,FALSE)</f>
        <v>3601.903197661552</v>
      </c>
      <c r="G631">
        <f t="shared" si="84"/>
        <v>10.812304399267838</v>
      </c>
      <c r="H631">
        <f t="shared" si="85"/>
        <v>281.00000000000767</v>
      </c>
      <c r="I631">
        <f t="shared" si="92"/>
        <v>0.19223050000000003</v>
      </c>
      <c r="J631">
        <f t="shared" si="87"/>
        <v>122.17644977924283</v>
      </c>
      <c r="K631">
        <f t="shared" si="88"/>
        <v>-60544719.678832501</v>
      </c>
      <c r="L631">
        <f t="shared" si="89"/>
        <v>17400.739277694072</v>
      </c>
      <c r="M631">
        <f>2*$P$1*VLOOKUP(E630,Gearing!$B$3:$D$7,3)+B629</f>
        <v>17400.717211135299</v>
      </c>
      <c r="N631">
        <f>2*B630-B629+Misc!$B$6*$P$1^2</f>
        <v>17400.861767208138</v>
      </c>
    </row>
    <row r="632" spans="1:14" x14ac:dyDescent="0.25">
      <c r="A632">
        <f t="shared" si="86"/>
        <v>157.25</v>
      </c>
      <c r="B632">
        <f>MIN((-J631+SQRT(J631^2-4*I631*K631))/2/I631,2*$P$1*VLOOKUP(E631,Gearing!$B$3:$D$7,3,TRUE)+B630)</f>
        <v>17432.122392921719</v>
      </c>
      <c r="C632">
        <f t="shared" si="90"/>
        <v>125.61824000000342</v>
      </c>
      <c r="D632">
        <f t="shared" si="91"/>
        <v>-1.9897165417205542E-2</v>
      </c>
      <c r="E632">
        <f>MIN(VLOOKUP(C631+0.01,Gearing!$A$2:$F$7,2,TRUE)+1,5)</f>
        <v>5</v>
      </c>
      <c r="F632">
        <f>Misc!$B$4*Misc!$B$5/Misc!$B$2*VLOOKUP(E632,Gearing!$B$2:$F$7,5,FALSE)</f>
        <v>3601.903197661552</v>
      </c>
      <c r="G632">
        <f t="shared" si="84"/>
        <v>10.831818674516896</v>
      </c>
      <c r="H632">
        <f t="shared" si="85"/>
        <v>281.00000000000767</v>
      </c>
      <c r="I632">
        <f t="shared" si="92"/>
        <v>0.19223050000000003</v>
      </c>
      <c r="J632">
        <f t="shared" si="87"/>
        <v>110.10286028971041</v>
      </c>
      <c r="K632">
        <f t="shared" si="88"/>
        <v>-60548383.833973944</v>
      </c>
      <c r="L632">
        <f t="shared" si="89"/>
        <v>17432.14198113864</v>
      </c>
      <c r="M632">
        <f>2*$P$1*VLOOKUP(E631,Gearing!$B$3:$D$7,3)+B630</f>
        <v>17432.122392921719</v>
      </c>
      <c r="N632">
        <f>2*B631-B630+Misc!$B$6*$P$1^2</f>
        <v>17432.264461848881</v>
      </c>
    </row>
    <row r="633" spans="1:14" x14ac:dyDescent="0.25">
      <c r="A633">
        <f t="shared" si="86"/>
        <v>157.5</v>
      </c>
      <c r="B633">
        <f>MIN((-J632+SQRT(J632^2-4*I632*K632))/2/I632,2*$P$1*VLOOKUP(E632,Gearing!$B$3:$D$7,3,TRUE)+B631)</f>
        <v>17463.526331135301</v>
      </c>
      <c r="C633">
        <f t="shared" si="90"/>
        <v>125.61824000000342</v>
      </c>
      <c r="D633">
        <f t="shared" si="91"/>
        <v>1.9897165417205542E-2</v>
      </c>
      <c r="E633">
        <f>MIN(VLOOKUP(C632+0.01,Gearing!$A$2:$F$7,2,TRUE)+1,5)</f>
        <v>5</v>
      </c>
      <c r="F633">
        <f>Misc!$B$4*Misc!$B$5/Misc!$B$2*VLOOKUP(E633,Gearing!$B$2:$F$7,5,FALSE)</f>
        <v>3601.903197661552</v>
      </c>
      <c r="G633">
        <f t="shared" si="84"/>
        <v>10.851332177045617</v>
      </c>
      <c r="H633">
        <f t="shared" si="85"/>
        <v>281.00000000000767</v>
      </c>
      <c r="I633">
        <f t="shared" si="92"/>
        <v>0.19223050000000003</v>
      </c>
      <c r="J633">
        <f t="shared" si="87"/>
        <v>98.028792694922231</v>
      </c>
      <c r="K633">
        <f t="shared" si="88"/>
        <v>-60551635.127582088</v>
      </c>
      <c r="L633">
        <f t="shared" si="89"/>
        <v>17463.548397694074</v>
      </c>
      <c r="M633">
        <f>2*$P$1*VLOOKUP(E632,Gearing!$B$3:$D$7,3)+B631</f>
        <v>17463.526331135301</v>
      </c>
      <c r="N633">
        <f>2*B632-B631+Misc!$B$6*$P$1^2</f>
        <v>17463.67088720814</v>
      </c>
    </row>
    <row r="634" spans="1:14" x14ac:dyDescent="0.25">
      <c r="A634">
        <f t="shared" si="86"/>
        <v>157.75</v>
      </c>
      <c r="B634">
        <f>MIN((-J633+SQRT(J633^2-4*I633*K633))/2/I633,2*$P$1*VLOOKUP(E633,Gearing!$B$3:$D$7,3,TRUE)+B632)</f>
        <v>17494.931512921721</v>
      </c>
      <c r="C634">
        <f t="shared" si="90"/>
        <v>125.61824000000342</v>
      </c>
      <c r="D634">
        <f t="shared" si="91"/>
        <v>-1.9897165417205542E-2</v>
      </c>
      <c r="E634">
        <f>MIN(VLOOKUP(C633+0.01,Gearing!$A$2:$F$7,2,TRUE)+1,5)</f>
        <v>5</v>
      </c>
      <c r="F634">
        <f>Misc!$B$4*Misc!$B$5/Misc!$B$2*VLOOKUP(E634,Gearing!$B$2:$F$7,5,FALSE)</f>
        <v>3601.903197661552</v>
      </c>
      <c r="G634">
        <f t="shared" si="84"/>
        <v>10.870846452294675</v>
      </c>
      <c r="H634">
        <f t="shared" si="85"/>
        <v>281.00000000000767</v>
      </c>
      <c r="I634">
        <f t="shared" si="92"/>
        <v>0.19223050000000003</v>
      </c>
      <c r="J634">
        <f t="shared" si="87"/>
        <v>85.955203205389807</v>
      </c>
      <c r="K634">
        <f t="shared" si="88"/>
        <v>-60554540.951192468</v>
      </c>
      <c r="L634">
        <f t="shared" si="89"/>
        <v>17494.951101138642</v>
      </c>
      <c r="M634">
        <f>2*$P$1*VLOOKUP(E633,Gearing!$B$3:$D$7,3)+B632</f>
        <v>17494.931512921721</v>
      </c>
      <c r="N634">
        <f>2*B633-B632+Misc!$B$6*$P$1^2</f>
        <v>17495.073581848883</v>
      </c>
    </row>
    <row r="635" spans="1:14" x14ac:dyDescent="0.25">
      <c r="A635">
        <f t="shared" si="86"/>
        <v>158</v>
      </c>
      <c r="B635">
        <f>MIN((-J634+SQRT(J634^2-4*I634*K634))/2/I634,2*$P$1*VLOOKUP(E634,Gearing!$B$3:$D$7,3,TRUE)+B633)</f>
        <v>17526.335451135303</v>
      </c>
      <c r="C635">
        <f t="shared" si="90"/>
        <v>125.61824000000342</v>
      </c>
      <c r="D635">
        <f t="shared" si="91"/>
        <v>1.9897165417205542E-2</v>
      </c>
      <c r="E635">
        <f>MIN(VLOOKUP(C634+0.01,Gearing!$A$2:$F$7,2,TRUE)+1,5)</f>
        <v>5</v>
      </c>
      <c r="F635">
        <f>Misc!$B$4*Misc!$B$5/Misc!$B$2*VLOOKUP(E635,Gearing!$B$2:$F$7,5,FALSE)</f>
        <v>3601.903197661552</v>
      </c>
      <c r="G635">
        <f t="shared" si="84"/>
        <v>10.890359954823396</v>
      </c>
      <c r="H635">
        <f t="shared" si="85"/>
        <v>281.00000000000767</v>
      </c>
      <c r="I635">
        <f t="shared" si="92"/>
        <v>0.19223050000000003</v>
      </c>
      <c r="J635">
        <f t="shared" si="87"/>
        <v>73.881135610601632</v>
      </c>
      <c r="K635">
        <f t="shared" si="88"/>
        <v>-60557033.883240163</v>
      </c>
      <c r="L635">
        <f t="shared" si="89"/>
        <v>17526.357517694079</v>
      </c>
      <c r="M635">
        <f>2*$P$1*VLOOKUP(E634,Gearing!$B$3:$D$7,3)+B633</f>
        <v>17526.335451135303</v>
      </c>
      <c r="N635">
        <f>2*B634-B633+Misc!$B$6*$P$1^2</f>
        <v>17526.480007208142</v>
      </c>
    </row>
    <row r="636" spans="1:14" x14ac:dyDescent="0.25">
      <c r="A636">
        <f t="shared" si="86"/>
        <v>158.25</v>
      </c>
      <c r="B636">
        <f>MIN((-J635+SQRT(J635^2-4*I635*K635))/2/I635,2*$P$1*VLOOKUP(E635,Gearing!$B$3:$D$7,3,TRUE)+B634)</f>
        <v>17557.740632921723</v>
      </c>
      <c r="C636">
        <f t="shared" si="90"/>
        <v>125.61824000000342</v>
      </c>
      <c r="D636">
        <f t="shared" si="91"/>
        <v>-1.9897165417205542E-2</v>
      </c>
      <c r="E636">
        <f>MIN(VLOOKUP(C635+0.01,Gearing!$A$2:$F$7,2,TRUE)+1,5)</f>
        <v>5</v>
      </c>
      <c r="F636">
        <f>Misc!$B$4*Misc!$B$5/Misc!$B$2*VLOOKUP(E636,Gearing!$B$2:$F$7,5,FALSE)</f>
        <v>3601.903197661552</v>
      </c>
      <c r="G636">
        <f t="shared" si="84"/>
        <v>10.909874230072454</v>
      </c>
      <c r="H636">
        <f t="shared" si="85"/>
        <v>281.00000000000767</v>
      </c>
      <c r="I636">
        <f t="shared" si="92"/>
        <v>0.19223050000000003</v>
      </c>
      <c r="J636">
        <f t="shared" si="87"/>
        <v>61.807546121069208</v>
      </c>
      <c r="K636">
        <f t="shared" si="88"/>
        <v>-60559181.375319444</v>
      </c>
      <c r="L636">
        <f t="shared" si="89"/>
        <v>17557.760221138644</v>
      </c>
      <c r="M636">
        <f>2*$P$1*VLOOKUP(E635,Gearing!$B$3:$D$7,3)+B634</f>
        <v>17557.740632921723</v>
      </c>
      <c r="N636">
        <f>2*B635-B634+Misc!$B$6*$P$1^2</f>
        <v>17557.882701848885</v>
      </c>
    </row>
    <row r="637" spans="1:14" x14ac:dyDescent="0.25">
      <c r="A637">
        <f t="shared" si="86"/>
        <v>158.5</v>
      </c>
      <c r="B637">
        <f>MIN((-J636+SQRT(J636^2-4*I636*K636))/2/I636,2*$P$1*VLOOKUP(E636,Gearing!$B$3:$D$7,3,TRUE)+B635)</f>
        <v>17589.144571135304</v>
      </c>
      <c r="C637">
        <f t="shared" si="90"/>
        <v>125.61824000000342</v>
      </c>
      <c r="D637">
        <f t="shared" si="91"/>
        <v>1.9897165417205542E-2</v>
      </c>
      <c r="E637">
        <f>MIN(VLOOKUP(C636+0.01,Gearing!$A$2:$F$7,2,TRUE)+1,5)</f>
        <v>5</v>
      </c>
      <c r="F637">
        <f>Misc!$B$4*Misc!$B$5/Misc!$B$2*VLOOKUP(E637,Gearing!$B$2:$F$7,5,FALSE)</f>
        <v>3601.903197661552</v>
      </c>
      <c r="G637">
        <f t="shared" si="84"/>
        <v>10.929387732601173</v>
      </c>
      <c r="H637">
        <f t="shared" si="85"/>
        <v>281.00000000000767</v>
      </c>
      <c r="I637">
        <f t="shared" si="92"/>
        <v>0.19223050000000003</v>
      </c>
      <c r="J637">
        <f t="shared" si="87"/>
        <v>49.733478526281033</v>
      </c>
      <c r="K637">
        <f t="shared" si="88"/>
        <v>-60560915.94580669</v>
      </c>
      <c r="L637">
        <f t="shared" si="89"/>
        <v>17589.166637694074</v>
      </c>
      <c r="M637">
        <f>2*$P$1*VLOOKUP(E636,Gearing!$B$3:$D$7,3)+B635</f>
        <v>17589.144571135304</v>
      </c>
      <c r="N637">
        <f>2*B636-B635+Misc!$B$6*$P$1^2</f>
        <v>17589.289127208143</v>
      </c>
    </row>
    <row r="638" spans="1:14" x14ac:dyDescent="0.25">
      <c r="A638">
        <f t="shared" si="86"/>
        <v>158.75</v>
      </c>
      <c r="B638">
        <f>MIN((-J637+SQRT(J637^2-4*I637*K637))/2/I637,2*$P$1*VLOOKUP(E637,Gearing!$B$3:$D$7,3,TRUE)+B636)</f>
        <v>17620.549752921725</v>
      </c>
      <c r="C638">
        <f t="shared" si="90"/>
        <v>125.61824000000342</v>
      </c>
      <c r="D638">
        <f t="shared" si="91"/>
        <v>-1.9897165417205542E-2</v>
      </c>
      <c r="E638">
        <f>MIN(VLOOKUP(C637+0.01,Gearing!$A$2:$F$7,2,TRUE)+1,5)</f>
        <v>5</v>
      </c>
      <c r="F638">
        <f>Misc!$B$4*Misc!$B$5/Misc!$B$2*VLOOKUP(E638,Gearing!$B$2:$F$7,5,FALSE)</f>
        <v>3601.903197661552</v>
      </c>
      <c r="G638">
        <f t="shared" si="84"/>
        <v>10.948902007850233</v>
      </c>
      <c r="H638">
        <f t="shared" si="85"/>
        <v>281.00000000000767</v>
      </c>
      <c r="I638">
        <f t="shared" si="92"/>
        <v>0.19223050000000003</v>
      </c>
      <c r="J638">
        <f t="shared" si="87"/>
        <v>37.659889036748609</v>
      </c>
      <c r="K638">
        <f t="shared" si="88"/>
        <v>-60562305.106354915</v>
      </c>
      <c r="L638">
        <f t="shared" si="89"/>
        <v>17620.569341138642</v>
      </c>
      <c r="M638">
        <f>2*$P$1*VLOOKUP(E637,Gearing!$B$3:$D$7,3)+B636</f>
        <v>17620.549752921725</v>
      </c>
      <c r="N638">
        <f>2*B637-B636+Misc!$B$6*$P$1^2</f>
        <v>17620.691821848886</v>
      </c>
    </row>
    <row r="639" spans="1:14" x14ac:dyDescent="0.25">
      <c r="A639">
        <f t="shared" si="86"/>
        <v>159</v>
      </c>
      <c r="B639">
        <f>MIN((-J638+SQRT(J638^2-4*I638*K638))/2/I638,2*$P$1*VLOOKUP(E638,Gearing!$B$3:$D$7,3,TRUE)+B637)</f>
        <v>17651.953691135306</v>
      </c>
      <c r="C639">
        <f t="shared" si="90"/>
        <v>125.61824000000342</v>
      </c>
      <c r="D639">
        <f t="shared" si="91"/>
        <v>1.9897165417205542E-2</v>
      </c>
      <c r="E639">
        <f>MIN(VLOOKUP(C638+0.01,Gearing!$A$2:$F$7,2,TRUE)+1,5)</f>
        <v>5</v>
      </c>
      <c r="F639">
        <f>Misc!$B$4*Misc!$B$5/Misc!$B$2*VLOOKUP(E639,Gearing!$B$2:$F$7,5,FALSE)</f>
        <v>3601.903197661552</v>
      </c>
      <c r="G639">
        <f t="shared" si="84"/>
        <v>10.968415510378954</v>
      </c>
      <c r="H639">
        <f t="shared" si="85"/>
        <v>281.00000000000767</v>
      </c>
      <c r="I639">
        <f t="shared" si="92"/>
        <v>0.19223050000000003</v>
      </c>
      <c r="J639">
        <f t="shared" si="87"/>
        <v>25.585821441959524</v>
      </c>
      <c r="K639">
        <f t="shared" si="88"/>
        <v>-60563281.315281704</v>
      </c>
      <c r="L639">
        <f t="shared" si="89"/>
        <v>17651.975757694083</v>
      </c>
      <c r="M639">
        <f>2*$P$1*VLOOKUP(E638,Gearing!$B$3:$D$7,3)+B637</f>
        <v>17651.953691135306</v>
      </c>
      <c r="N639">
        <f>2*B638-B637+Misc!$B$6*$P$1^2</f>
        <v>17652.098247208145</v>
      </c>
    </row>
    <row r="640" spans="1:14" x14ac:dyDescent="0.25">
      <c r="A640">
        <f t="shared" si="86"/>
        <v>159.25</v>
      </c>
      <c r="B640">
        <f>MIN((-J639+SQRT(J639^2-4*I639*K639))/2/I639,2*$P$1*VLOOKUP(E639,Gearing!$B$3:$D$7,3,TRUE)+B638)</f>
        <v>17683.358872921726</v>
      </c>
      <c r="C640">
        <f t="shared" si="90"/>
        <v>125.61824000000342</v>
      </c>
      <c r="D640">
        <f t="shared" si="91"/>
        <v>-1.9897165417205542E-2</v>
      </c>
      <c r="E640">
        <f>MIN(VLOOKUP(C639+0.01,Gearing!$A$2:$F$7,2,TRUE)+1,5)</f>
        <v>5</v>
      </c>
      <c r="F640">
        <f>Misc!$B$4*Misc!$B$5/Misc!$B$2*VLOOKUP(E640,Gearing!$B$2:$F$7,5,FALSE)</f>
        <v>3601.903197661552</v>
      </c>
      <c r="G640">
        <f t="shared" si="84"/>
        <v>10.98792978562801</v>
      </c>
      <c r="H640">
        <f t="shared" si="85"/>
        <v>281.00000000000767</v>
      </c>
      <c r="I640">
        <f t="shared" si="92"/>
        <v>0.19223050000000003</v>
      </c>
      <c r="J640">
        <f t="shared" si="87"/>
        <v>13.51223195242801</v>
      </c>
      <c r="K640">
        <f t="shared" si="88"/>
        <v>-60563912.144298837</v>
      </c>
      <c r="L640">
        <f t="shared" si="89"/>
        <v>17683.378461138644</v>
      </c>
      <c r="M640">
        <f>2*$P$1*VLOOKUP(E639,Gearing!$B$3:$D$7,3)+B638</f>
        <v>17683.358872921726</v>
      </c>
      <c r="N640">
        <f>2*B639-B638+Misc!$B$6*$P$1^2</f>
        <v>17683.500941848888</v>
      </c>
    </row>
    <row r="641" spans="1:14" x14ac:dyDescent="0.25">
      <c r="A641">
        <f t="shared" si="86"/>
        <v>159.5</v>
      </c>
      <c r="B641">
        <f>MIN((-J640+SQRT(J640^2-4*I640*K640))/2/I640,2*$P$1*VLOOKUP(E640,Gearing!$B$3:$D$7,3,TRUE)+B639)</f>
        <v>17714.762811135308</v>
      </c>
      <c r="C641">
        <f t="shared" si="90"/>
        <v>125.61824000000342</v>
      </c>
      <c r="D641">
        <f t="shared" si="91"/>
        <v>1.9897165417205542E-2</v>
      </c>
      <c r="E641">
        <f>MIN(VLOOKUP(C640+0.01,Gearing!$A$2:$F$7,2,TRUE)+1,5)</f>
        <v>5</v>
      </c>
      <c r="F641">
        <f>Misc!$B$4*Misc!$B$5/Misc!$B$2*VLOOKUP(E641,Gearing!$B$2:$F$7,5,FALSE)</f>
        <v>3601.903197661552</v>
      </c>
      <c r="G641">
        <f t="shared" si="84"/>
        <v>11.007443288156733</v>
      </c>
      <c r="H641">
        <f t="shared" si="85"/>
        <v>281.00000000000767</v>
      </c>
      <c r="I641">
        <f t="shared" si="92"/>
        <v>0.19223050000000003</v>
      </c>
      <c r="J641">
        <f t="shared" si="87"/>
        <v>1.4381643576389251</v>
      </c>
      <c r="K641">
        <f t="shared" si="88"/>
        <v>-60564129.991665192</v>
      </c>
      <c r="L641">
        <f t="shared" si="89"/>
        <v>17714.784877694081</v>
      </c>
      <c r="M641">
        <f>2*$P$1*VLOOKUP(E640,Gearing!$B$3:$D$7,3)+B639</f>
        <v>17714.762811135308</v>
      </c>
      <c r="N641">
        <f>2*B640-B639+Misc!$B$6*$P$1^2</f>
        <v>17714.907367208147</v>
      </c>
    </row>
    <row r="642" spans="1:14" x14ac:dyDescent="0.25">
      <c r="A642">
        <f t="shared" si="86"/>
        <v>159.75</v>
      </c>
      <c r="B642">
        <f>MIN((-J641+SQRT(J641^2-4*I641*K641))/2/I641,2*$P$1*VLOOKUP(E641,Gearing!$B$3:$D$7,3,TRUE)+B640)</f>
        <v>17746.167992921728</v>
      </c>
      <c r="C642">
        <f t="shared" si="90"/>
        <v>125.61824000000342</v>
      </c>
      <c r="D642">
        <f t="shared" si="91"/>
        <v>-1.9897165417205542E-2</v>
      </c>
      <c r="E642">
        <f>MIN(VLOOKUP(C641+0.01,Gearing!$A$2:$F$7,2,TRUE)+1,5)</f>
        <v>5</v>
      </c>
      <c r="F642">
        <f>Misc!$B$4*Misc!$B$5/Misc!$B$2*VLOOKUP(E642,Gearing!$B$2:$F$7,5,FALSE)</f>
        <v>3601.903197661552</v>
      </c>
      <c r="G642">
        <f t="shared" si="84"/>
        <v>11.026957563405791</v>
      </c>
      <c r="H642">
        <f t="shared" si="85"/>
        <v>281.00000000000767</v>
      </c>
      <c r="I642">
        <f t="shared" si="92"/>
        <v>0.19223050000000003</v>
      </c>
      <c r="J642">
        <f t="shared" si="87"/>
        <v>-10.635425131892589</v>
      </c>
      <c r="K642">
        <f t="shared" si="88"/>
        <v>-60564002.489151247</v>
      </c>
      <c r="L642">
        <f t="shared" si="89"/>
        <v>17746.187581138649</v>
      </c>
      <c r="M642">
        <f>2*$P$1*VLOOKUP(E641,Gearing!$B$3:$D$7,3)+B640</f>
        <v>17746.167992921728</v>
      </c>
      <c r="N642">
        <f>2*B641-B640+Misc!$B$6*$P$1^2</f>
        <v>17746.31006184889</v>
      </c>
    </row>
    <row r="643" spans="1:14" x14ac:dyDescent="0.25">
      <c r="A643">
        <f t="shared" si="86"/>
        <v>160</v>
      </c>
      <c r="B643">
        <f>MIN((-J642+SQRT(J642^2-4*I642*K642))/2/I642,2*$P$1*VLOOKUP(E642,Gearing!$B$3:$D$7,3,TRUE)+B641)</f>
        <v>17777.57193113531</v>
      </c>
      <c r="C643">
        <f t="shared" si="90"/>
        <v>125.61824000000342</v>
      </c>
      <c r="D643">
        <f t="shared" si="91"/>
        <v>1.9897165417205542E-2</v>
      </c>
      <c r="E643">
        <f>MIN(VLOOKUP(C642+0.01,Gearing!$A$2:$F$7,2,TRUE)+1,5)</f>
        <v>5</v>
      </c>
      <c r="F643">
        <f>Misc!$B$4*Misc!$B$5/Misc!$B$2*VLOOKUP(E643,Gearing!$B$2:$F$7,5,FALSE)</f>
        <v>3601.903197661552</v>
      </c>
      <c r="G643">
        <f t="shared" ref="G643:G701" si="93">CONVERT(B643,$B$1,$G$1)</f>
        <v>11.046471065934512</v>
      </c>
      <c r="H643">
        <f t="shared" ref="H643:H701" si="94">CONVERT(C643,$C$1,$H$1)</f>
        <v>281.00000000000767</v>
      </c>
      <c r="I643">
        <f t="shared" si="92"/>
        <v>0.19223050000000003</v>
      </c>
      <c r="J643">
        <f t="shared" si="87"/>
        <v>-22.709492726681674</v>
      </c>
      <c r="K643">
        <f t="shared" si="88"/>
        <v>-60563461.974957138</v>
      </c>
      <c r="L643">
        <f t="shared" si="89"/>
        <v>17777.593997694083</v>
      </c>
      <c r="M643">
        <f>2*$P$1*VLOOKUP(E642,Gearing!$B$3:$D$7,3)+B641</f>
        <v>17777.57193113531</v>
      </c>
      <c r="N643">
        <f>2*B642-B641+Misc!$B$6*$P$1^2</f>
        <v>17777.716487208148</v>
      </c>
    </row>
    <row r="644" spans="1:14" x14ac:dyDescent="0.25">
      <c r="A644">
        <f t="shared" ref="A644:A701" si="95">A643+$P$1</f>
        <v>160.25</v>
      </c>
      <c r="B644">
        <f>MIN((-J643+SQRT(J643^2-4*I643*K643))/2/I643,2*$P$1*VLOOKUP(E643,Gearing!$B$3:$D$7,3,TRUE)+B642)</f>
        <v>17808.97711292173</v>
      </c>
      <c r="C644">
        <f t="shared" si="90"/>
        <v>125.61824000000342</v>
      </c>
      <c r="D644">
        <f t="shared" si="91"/>
        <v>-1.9897165417205542E-2</v>
      </c>
      <c r="E644">
        <f>MIN(VLOOKUP(C643+0.01,Gearing!$A$2:$F$7,2,TRUE)+1,5)</f>
        <v>5</v>
      </c>
      <c r="F644">
        <f>Misc!$B$4*Misc!$B$5/Misc!$B$2*VLOOKUP(E644,Gearing!$B$2:$F$7,5,FALSE)</f>
        <v>3601.903197661552</v>
      </c>
      <c r="G644">
        <f t="shared" si="93"/>
        <v>11.06598534118357</v>
      </c>
      <c r="H644">
        <f t="shared" si="94"/>
        <v>281.00000000000767</v>
      </c>
      <c r="I644">
        <f t="shared" si="92"/>
        <v>0.19223050000000003</v>
      </c>
      <c r="J644">
        <f t="shared" ref="J644:J701" si="96">(4*$P$2-2*$P$3*B643)</f>
        <v>-34.783082216213188</v>
      </c>
      <c r="K644">
        <f t="shared" ref="K644:K701" si="97">4*$P$2*(B643-2*B644)+$P$3*B643*B643-4*F644*$P$1*$P$1</f>
        <v>-60562576.14091213</v>
      </c>
      <c r="L644">
        <f t="shared" si="89"/>
        <v>17808.996701138647</v>
      </c>
      <c r="M644">
        <f>2*$P$1*VLOOKUP(E643,Gearing!$B$3:$D$7,3)+B642</f>
        <v>17808.97711292173</v>
      </c>
      <c r="N644">
        <f>2*B643-B642+Misc!$B$6*$P$1^2</f>
        <v>17809.119181848891</v>
      </c>
    </row>
    <row r="645" spans="1:14" x14ac:dyDescent="0.25">
      <c r="A645">
        <f t="shared" si="95"/>
        <v>160.5</v>
      </c>
      <c r="B645">
        <f>MIN((-J644+SQRT(J644^2-4*I644*K644))/2/I644,2*$P$1*VLOOKUP(E644,Gearing!$B$3:$D$7,3,TRUE)+B643)</f>
        <v>17840.381051135311</v>
      </c>
      <c r="C645">
        <f t="shared" si="90"/>
        <v>125.61824000000342</v>
      </c>
      <c r="D645">
        <f t="shared" si="91"/>
        <v>1.9897165417205542E-2</v>
      </c>
      <c r="E645">
        <f>MIN(VLOOKUP(C644+0.01,Gearing!$A$2:$F$7,2,TRUE)+1,5)</f>
        <v>5</v>
      </c>
      <c r="F645">
        <f>Misc!$B$4*Misc!$B$5/Misc!$B$2*VLOOKUP(E645,Gearing!$B$2:$F$7,5,FALSE)</f>
        <v>3601.903197661552</v>
      </c>
      <c r="G645">
        <f t="shared" si="93"/>
        <v>11.085498843712291</v>
      </c>
      <c r="H645">
        <f t="shared" si="94"/>
        <v>281.00000000000767</v>
      </c>
      <c r="I645">
        <f t="shared" si="92"/>
        <v>0.19223050000000003</v>
      </c>
      <c r="J645">
        <f t="shared" si="96"/>
        <v>-46.857149811002273</v>
      </c>
      <c r="K645">
        <f t="shared" si="97"/>
        <v>-60561277.265157573</v>
      </c>
      <c r="L645">
        <f t="shared" si="89"/>
        <v>17840.403117694088</v>
      </c>
      <c r="M645">
        <f>2*$P$1*VLOOKUP(E644,Gearing!$B$3:$D$7,3)+B643</f>
        <v>17840.381051135311</v>
      </c>
      <c r="N645">
        <f>2*B644-B643+Misc!$B$6*$P$1^2</f>
        <v>17840.52560720815</v>
      </c>
    </row>
    <row r="646" spans="1:14" x14ac:dyDescent="0.25">
      <c r="A646">
        <f t="shared" si="95"/>
        <v>160.75</v>
      </c>
      <c r="B646">
        <f>MIN((-J645+SQRT(J645^2-4*I645*K645))/2/I645,2*$P$1*VLOOKUP(E645,Gearing!$B$3:$D$7,3,TRUE)+B644)</f>
        <v>17871.786232921731</v>
      </c>
      <c r="C646">
        <f t="shared" si="90"/>
        <v>125.61824000000342</v>
      </c>
      <c r="D646">
        <f t="shared" si="91"/>
        <v>-1.9897165417205542E-2</v>
      </c>
      <c r="E646">
        <f>MIN(VLOOKUP(C645+0.01,Gearing!$A$2:$F$7,2,TRUE)+1,5)</f>
        <v>5</v>
      </c>
      <c r="F646">
        <f>Misc!$B$4*Misc!$B$5/Misc!$B$2*VLOOKUP(E646,Gearing!$B$2:$F$7,5,FALSE)</f>
        <v>3601.903197661552</v>
      </c>
      <c r="G646">
        <f t="shared" si="93"/>
        <v>11.105013118961347</v>
      </c>
      <c r="H646">
        <f t="shared" si="94"/>
        <v>281.00000000000767</v>
      </c>
      <c r="I646">
        <f t="shared" si="92"/>
        <v>0.19223050000000003</v>
      </c>
      <c r="J646">
        <f t="shared" si="96"/>
        <v>-58.930739300533787</v>
      </c>
      <c r="K646">
        <f t="shared" si="97"/>
        <v>-60559633.099581473</v>
      </c>
      <c r="L646">
        <f t="shared" ref="L646:L701" si="98">(-J645+SQRT(J645^2-4*I645*K645))/2/I645</f>
        <v>17871.805821138652</v>
      </c>
      <c r="M646">
        <f>2*$P$1*VLOOKUP(E645,Gearing!$B$3:$D$7,3)+B644</f>
        <v>17871.786232921731</v>
      </c>
      <c r="N646">
        <f>2*B645-B644+Misc!$B$6*$P$1^2</f>
        <v>17871.928301848893</v>
      </c>
    </row>
    <row r="647" spans="1:14" x14ac:dyDescent="0.25">
      <c r="A647">
        <f t="shared" si="95"/>
        <v>161</v>
      </c>
      <c r="B647">
        <f>MIN((-J646+SQRT(J646^2-4*I646*K646))/2/I646,2*$P$1*VLOOKUP(E646,Gearing!$B$3:$D$7,3,TRUE)+B645)</f>
        <v>17903.190171135313</v>
      </c>
      <c r="C647">
        <f t="shared" si="90"/>
        <v>125.61824000000342</v>
      </c>
      <c r="D647">
        <f t="shared" si="91"/>
        <v>1.9897165417205542E-2</v>
      </c>
      <c r="E647">
        <f>MIN(VLOOKUP(C646+0.01,Gearing!$A$2:$F$7,2,TRUE)+1,5)</f>
        <v>5</v>
      </c>
      <c r="F647">
        <f>Misc!$B$4*Misc!$B$5/Misc!$B$2*VLOOKUP(E647,Gearing!$B$2:$F$7,5,FALSE)</f>
        <v>3601.903197661552</v>
      </c>
      <c r="G647">
        <f t="shared" si="93"/>
        <v>11.124526621490068</v>
      </c>
      <c r="H647">
        <f t="shared" si="94"/>
        <v>281.00000000000767</v>
      </c>
      <c r="I647">
        <f t="shared" si="92"/>
        <v>0.19223050000000003</v>
      </c>
      <c r="J647">
        <f t="shared" si="96"/>
        <v>-71.004806895322872</v>
      </c>
      <c r="K647">
        <f t="shared" si="97"/>
        <v>-60557575.862266459</v>
      </c>
      <c r="L647">
        <f t="shared" si="98"/>
        <v>17903.212237694086</v>
      </c>
      <c r="M647">
        <f>2*$P$1*VLOOKUP(E646,Gearing!$B$3:$D$7,3)+B645</f>
        <v>17903.190171135313</v>
      </c>
      <c r="N647">
        <f>2*B646-B645+Misc!$B$6*$P$1^2</f>
        <v>17903.334727208152</v>
      </c>
    </row>
    <row r="648" spans="1:14" x14ac:dyDescent="0.25">
      <c r="A648">
        <f t="shared" si="95"/>
        <v>161.25</v>
      </c>
      <c r="B648">
        <f>MIN((-J647+SQRT(J647^2-4*I647*K647))/2/I647,2*$P$1*VLOOKUP(E647,Gearing!$B$3:$D$7,3,TRUE)+B646)</f>
        <v>17934.595352921733</v>
      </c>
      <c r="C648">
        <f t="shared" si="90"/>
        <v>125.61824000000342</v>
      </c>
      <c r="D648">
        <f t="shared" si="91"/>
        <v>-1.9897165417205542E-2</v>
      </c>
      <c r="E648">
        <f>MIN(VLOOKUP(C647+0.01,Gearing!$A$2:$F$7,2,TRUE)+1,5)</f>
        <v>5</v>
      </c>
      <c r="F648">
        <f>Misc!$B$4*Misc!$B$5/Misc!$B$2*VLOOKUP(E648,Gearing!$B$2:$F$7,5,FALSE)</f>
        <v>3601.903197661552</v>
      </c>
      <c r="G648">
        <f t="shared" si="93"/>
        <v>11.144040896739128</v>
      </c>
      <c r="H648">
        <f t="shared" si="94"/>
        <v>281.00000000000767</v>
      </c>
      <c r="I648">
        <f t="shared" si="92"/>
        <v>0.19223050000000003</v>
      </c>
      <c r="J648">
        <f t="shared" si="96"/>
        <v>-83.078396384854386</v>
      </c>
      <c r="K648">
        <f t="shared" si="97"/>
        <v>-60555173.365159295</v>
      </c>
      <c r="L648">
        <f t="shared" si="98"/>
        <v>17934.61494113865</v>
      </c>
      <c r="M648">
        <f>2*$P$1*VLOOKUP(E647,Gearing!$B$3:$D$7,3)+B646</f>
        <v>17934.595352921733</v>
      </c>
      <c r="N648">
        <f>2*B647-B646+Misc!$B$6*$P$1^2</f>
        <v>17934.737421848895</v>
      </c>
    </row>
    <row r="649" spans="1:14" x14ac:dyDescent="0.25">
      <c r="A649">
        <f t="shared" si="95"/>
        <v>161.5</v>
      </c>
      <c r="B649">
        <f>MIN((-J648+SQRT(J648^2-4*I648*K648))/2/I648,2*$P$1*VLOOKUP(E648,Gearing!$B$3:$D$7,3,TRUE)+B647)</f>
        <v>17965.999291135315</v>
      </c>
      <c r="C649">
        <f t="shared" si="90"/>
        <v>125.61824000000342</v>
      </c>
      <c r="D649">
        <f t="shared" si="91"/>
        <v>1.9897165417205542E-2</v>
      </c>
      <c r="E649">
        <f>MIN(VLOOKUP(C648+0.01,Gearing!$A$2:$F$7,2,TRUE)+1,5)</f>
        <v>5</v>
      </c>
      <c r="F649">
        <f>Misc!$B$4*Misc!$B$5/Misc!$B$2*VLOOKUP(E649,Gearing!$B$2:$F$7,5,FALSE)</f>
        <v>3601.903197661552</v>
      </c>
      <c r="G649">
        <f t="shared" si="93"/>
        <v>11.163554399267849</v>
      </c>
      <c r="H649">
        <f t="shared" si="94"/>
        <v>281.00000000000767</v>
      </c>
      <c r="I649">
        <f t="shared" si="92"/>
        <v>0.19223050000000003</v>
      </c>
      <c r="J649">
        <f t="shared" si="96"/>
        <v>-95.152463979643471</v>
      </c>
      <c r="K649">
        <f t="shared" si="97"/>
        <v>-60552357.76628384</v>
      </c>
      <c r="L649">
        <f t="shared" si="98"/>
        <v>17966.021357694091</v>
      </c>
      <c r="M649">
        <f>2*$P$1*VLOOKUP(E648,Gearing!$B$3:$D$7,3)+B647</f>
        <v>17965.999291135315</v>
      </c>
      <c r="N649">
        <f>2*B648-B647+Misc!$B$6*$P$1^2</f>
        <v>17966.143847208154</v>
      </c>
    </row>
    <row r="650" spans="1:14" x14ac:dyDescent="0.25">
      <c r="A650">
        <f t="shared" si="95"/>
        <v>161.75</v>
      </c>
      <c r="B650">
        <f>MIN((-J649+SQRT(J649^2-4*I649*K649))/2/I649,2*$P$1*VLOOKUP(E649,Gearing!$B$3:$D$7,3,TRUE)+B648)</f>
        <v>17997.404472921735</v>
      </c>
      <c r="C650">
        <f t="shared" si="90"/>
        <v>125.61824000000342</v>
      </c>
      <c r="D650">
        <f t="shared" si="91"/>
        <v>-1.9897165417205542E-2</v>
      </c>
      <c r="E650">
        <f>MIN(VLOOKUP(C649+0.01,Gearing!$A$2:$F$7,2,TRUE)+1,5)</f>
        <v>5</v>
      </c>
      <c r="F650">
        <f>Misc!$B$4*Misc!$B$5/Misc!$B$2*VLOOKUP(E650,Gearing!$B$2:$F$7,5,FALSE)</f>
        <v>3601.903197661552</v>
      </c>
      <c r="G650">
        <f t="shared" si="93"/>
        <v>11.183068674516905</v>
      </c>
      <c r="H650">
        <f t="shared" si="94"/>
        <v>281.00000000000767</v>
      </c>
      <c r="I650">
        <f t="shared" si="92"/>
        <v>0.19223050000000003</v>
      </c>
      <c r="J650">
        <f t="shared" si="96"/>
        <v>-107.22605346917499</v>
      </c>
      <c r="K650">
        <f t="shared" si="97"/>
        <v>-60549196.937645577</v>
      </c>
      <c r="L650">
        <f t="shared" si="98"/>
        <v>17997.424061138656</v>
      </c>
      <c r="M650">
        <f>2*$P$1*VLOOKUP(E649,Gearing!$B$3:$D$7,3)+B648</f>
        <v>17997.404472921735</v>
      </c>
      <c r="N650">
        <f>2*B649-B648+Misc!$B$6*$P$1^2</f>
        <v>17997.546541848897</v>
      </c>
    </row>
    <row r="651" spans="1:14" x14ac:dyDescent="0.25">
      <c r="A651">
        <f t="shared" si="95"/>
        <v>162</v>
      </c>
      <c r="B651">
        <f>MIN((-J650+SQRT(J650^2-4*I650*K650))/2/I650,2*$P$1*VLOOKUP(E650,Gearing!$B$3:$D$7,3,TRUE)+B649)</f>
        <v>18028.808411135316</v>
      </c>
      <c r="C651">
        <f t="shared" si="90"/>
        <v>125.61824000000342</v>
      </c>
      <c r="D651">
        <f t="shared" si="91"/>
        <v>1.9897165417205542E-2</v>
      </c>
      <c r="E651">
        <f>MIN(VLOOKUP(C650+0.01,Gearing!$A$2:$F$7,2,TRUE)+1,5)</f>
        <v>5</v>
      </c>
      <c r="F651">
        <f>Misc!$B$4*Misc!$B$5/Misc!$B$2*VLOOKUP(E651,Gearing!$B$2:$F$7,5,FALSE)</f>
        <v>3601.903197661552</v>
      </c>
      <c r="G651">
        <f t="shared" si="93"/>
        <v>11.202582177045626</v>
      </c>
      <c r="H651">
        <f t="shared" si="94"/>
        <v>281.00000000000767</v>
      </c>
      <c r="I651">
        <f t="shared" si="92"/>
        <v>0.19223050000000003</v>
      </c>
      <c r="J651">
        <f t="shared" si="96"/>
        <v>-119.30012106396407</v>
      </c>
      <c r="K651">
        <f t="shared" si="97"/>
        <v>-60545622.977209687</v>
      </c>
      <c r="L651">
        <f t="shared" si="98"/>
        <v>18028.830477694086</v>
      </c>
      <c r="M651">
        <f>2*$P$1*VLOOKUP(E650,Gearing!$B$3:$D$7,3)+B649</f>
        <v>18028.808411135316</v>
      </c>
      <c r="N651">
        <f>2*B650-B649+Misc!$B$6*$P$1^2</f>
        <v>18028.952967208155</v>
      </c>
    </row>
    <row r="652" spans="1:14" x14ac:dyDescent="0.25">
      <c r="A652">
        <f t="shared" si="95"/>
        <v>162.25</v>
      </c>
      <c r="B652">
        <f>MIN((-J651+SQRT(J651^2-4*I651*K651))/2/I651,2*$P$1*VLOOKUP(E651,Gearing!$B$3:$D$7,3,TRUE)+B650)</f>
        <v>18060.213592921737</v>
      </c>
      <c r="C652">
        <f t="shared" si="90"/>
        <v>125.61824000000342</v>
      </c>
      <c r="D652">
        <f t="shared" si="91"/>
        <v>-1.9897165417205542E-2</v>
      </c>
      <c r="E652">
        <f>MIN(VLOOKUP(C651+0.01,Gearing!$A$2:$F$7,2,TRUE)+1,5)</f>
        <v>5</v>
      </c>
      <c r="F652">
        <f>Misc!$B$4*Misc!$B$5/Misc!$B$2*VLOOKUP(E652,Gearing!$B$2:$F$7,5,FALSE)</f>
        <v>3601.903197661552</v>
      </c>
      <c r="G652">
        <f t="shared" si="93"/>
        <v>11.222096452294686</v>
      </c>
      <c r="H652">
        <f t="shared" si="94"/>
        <v>281.00000000000767</v>
      </c>
      <c r="I652">
        <f t="shared" si="92"/>
        <v>0.19223050000000003</v>
      </c>
      <c r="J652">
        <f t="shared" si="96"/>
        <v>-131.37371055349558</v>
      </c>
      <c r="K652">
        <f t="shared" si="97"/>
        <v>-60541703.817040347</v>
      </c>
      <c r="L652">
        <f t="shared" si="98"/>
        <v>18060.233181138658</v>
      </c>
      <c r="M652">
        <f>2*$P$1*VLOOKUP(E651,Gearing!$B$3:$D$7,3)+B650</f>
        <v>18060.213592921737</v>
      </c>
      <c r="N652">
        <f>2*B651-B650+Misc!$B$6*$P$1^2</f>
        <v>18060.355661848898</v>
      </c>
    </row>
    <row r="653" spans="1:14" x14ac:dyDescent="0.25">
      <c r="A653">
        <f t="shared" si="95"/>
        <v>162.5</v>
      </c>
      <c r="B653">
        <f>MIN((-J652+SQRT(J652^2-4*I652*K652))/2/I652,2*$P$1*VLOOKUP(E652,Gearing!$B$3:$D$7,3,TRUE)+B651)</f>
        <v>18091.617531135318</v>
      </c>
      <c r="C653">
        <f t="shared" si="90"/>
        <v>125.61824000000342</v>
      </c>
      <c r="D653">
        <f t="shared" si="91"/>
        <v>1.9897165417205542E-2</v>
      </c>
      <c r="E653">
        <f>MIN(VLOOKUP(C652+0.01,Gearing!$A$2:$F$7,2,TRUE)+1,5)</f>
        <v>5</v>
      </c>
      <c r="F653">
        <f>Misc!$B$4*Misc!$B$5/Misc!$B$2*VLOOKUP(E653,Gearing!$B$2:$F$7,5,FALSE)</f>
        <v>3601.903197661552</v>
      </c>
      <c r="G653">
        <f t="shared" si="93"/>
        <v>11.241609954823405</v>
      </c>
      <c r="H653">
        <f t="shared" si="94"/>
        <v>281.00000000000767</v>
      </c>
      <c r="I653">
        <f t="shared" si="92"/>
        <v>0.19223050000000003</v>
      </c>
      <c r="J653">
        <f t="shared" si="96"/>
        <v>-143.44777814828467</v>
      </c>
      <c r="K653">
        <f t="shared" si="97"/>
        <v>-60537371.495043993</v>
      </c>
      <c r="L653">
        <f t="shared" si="98"/>
        <v>18091.639597694091</v>
      </c>
      <c r="M653">
        <f>2*$P$1*VLOOKUP(E652,Gearing!$B$3:$D$7,3)+B651</f>
        <v>18091.617531135318</v>
      </c>
      <c r="N653">
        <f>2*B652-B651+Misc!$B$6*$P$1^2</f>
        <v>18091.762087208157</v>
      </c>
    </row>
    <row r="654" spans="1:14" x14ac:dyDescent="0.25">
      <c r="A654">
        <f t="shared" si="95"/>
        <v>162.75</v>
      </c>
      <c r="B654">
        <f>MIN((-J653+SQRT(J653^2-4*I653*K653))/2/I653,2*$P$1*VLOOKUP(E653,Gearing!$B$3:$D$7,3,TRUE)+B652)</f>
        <v>18123.022712921738</v>
      </c>
      <c r="C654">
        <f t="shared" si="90"/>
        <v>125.61824000000342</v>
      </c>
      <c r="D654">
        <f t="shared" si="91"/>
        <v>-1.9897165417205542E-2</v>
      </c>
      <c r="E654">
        <f>MIN(VLOOKUP(C653+0.01,Gearing!$A$2:$F$7,2,TRUE)+1,5)</f>
        <v>5</v>
      </c>
      <c r="F654">
        <f>Misc!$B$4*Misc!$B$5/Misc!$B$2*VLOOKUP(E654,Gearing!$B$2:$F$7,5,FALSE)</f>
        <v>3601.903197661552</v>
      </c>
      <c r="G654">
        <f t="shared" si="93"/>
        <v>11.261124230072463</v>
      </c>
      <c r="H654">
        <f t="shared" si="94"/>
        <v>281.00000000000767</v>
      </c>
      <c r="I654">
        <f t="shared" si="92"/>
        <v>0.19223050000000003</v>
      </c>
      <c r="J654">
        <f t="shared" si="96"/>
        <v>-155.52136763781618</v>
      </c>
      <c r="K654">
        <f t="shared" si="97"/>
        <v>-60532694.00334359</v>
      </c>
      <c r="L654">
        <f t="shared" si="98"/>
        <v>18123.042301138656</v>
      </c>
      <c r="M654">
        <f>2*$P$1*VLOOKUP(E653,Gearing!$B$3:$D$7,3)+B652</f>
        <v>18123.022712921738</v>
      </c>
      <c r="N654">
        <f>2*B653-B652+Misc!$B$6*$P$1^2</f>
        <v>18123.1647818489</v>
      </c>
    </row>
    <row r="655" spans="1:14" x14ac:dyDescent="0.25">
      <c r="A655">
        <f t="shared" si="95"/>
        <v>163</v>
      </c>
      <c r="B655">
        <f>MIN((-J654+SQRT(J654^2-4*I654*K654))/2/I654,2*$P$1*VLOOKUP(E654,Gearing!$B$3:$D$7,3,TRUE)+B653)</f>
        <v>18154.42665113532</v>
      </c>
      <c r="C655">
        <f t="shared" si="90"/>
        <v>125.61824000000342</v>
      </c>
      <c r="D655">
        <f t="shared" si="91"/>
        <v>1.9897165417205542E-2</v>
      </c>
      <c r="E655">
        <f>MIN(VLOOKUP(C654+0.01,Gearing!$A$2:$F$7,2,TRUE)+1,5)</f>
        <v>5</v>
      </c>
      <c r="F655">
        <f>Misc!$B$4*Misc!$B$5/Misc!$B$2*VLOOKUP(E655,Gearing!$B$2:$F$7,5,FALSE)</f>
        <v>3601.903197661552</v>
      </c>
      <c r="G655">
        <f t="shared" si="93"/>
        <v>11.280637732601184</v>
      </c>
      <c r="H655">
        <f t="shared" si="94"/>
        <v>281.00000000000767</v>
      </c>
      <c r="I655">
        <f t="shared" si="92"/>
        <v>0.19223050000000003</v>
      </c>
      <c r="J655">
        <f t="shared" si="96"/>
        <v>-167.59543523260527</v>
      </c>
      <c r="K655">
        <f t="shared" si="97"/>
        <v>-60527603.319786787</v>
      </c>
      <c r="L655">
        <f t="shared" si="98"/>
        <v>18154.448717694093</v>
      </c>
      <c r="M655">
        <f>2*$P$1*VLOOKUP(E654,Gearing!$B$3:$D$7,3)+B653</f>
        <v>18154.42665113532</v>
      </c>
      <c r="N655">
        <f>2*B654-B653+Misc!$B$6*$P$1^2</f>
        <v>18154.571207208159</v>
      </c>
    </row>
    <row r="656" spans="1:14" x14ac:dyDescent="0.25">
      <c r="A656">
        <f t="shared" si="95"/>
        <v>163.25</v>
      </c>
      <c r="B656">
        <f>MIN((-J655+SQRT(J655^2-4*I655*K655))/2/I655,2*$P$1*VLOOKUP(E655,Gearing!$B$3:$D$7,3,TRUE)+B654)</f>
        <v>18185.83183292174</v>
      </c>
      <c r="C656">
        <f t="shared" si="90"/>
        <v>125.61824000000342</v>
      </c>
      <c r="D656">
        <f t="shared" si="91"/>
        <v>-1.9897165417205542E-2</v>
      </c>
      <c r="E656">
        <f>MIN(VLOOKUP(C655+0.01,Gearing!$A$2:$F$7,2,TRUE)+1,5)</f>
        <v>5</v>
      </c>
      <c r="F656">
        <f>Misc!$B$4*Misc!$B$5/Misc!$B$2*VLOOKUP(E656,Gearing!$B$2:$F$7,5,FALSE)</f>
        <v>3601.903197661552</v>
      </c>
      <c r="G656">
        <f t="shared" si="93"/>
        <v>11.300152007850242</v>
      </c>
      <c r="H656">
        <f t="shared" si="94"/>
        <v>281.00000000000767</v>
      </c>
      <c r="I656">
        <f t="shared" si="92"/>
        <v>0.19223050000000003</v>
      </c>
      <c r="J656">
        <f t="shared" si="96"/>
        <v>-179.66902472213678</v>
      </c>
      <c r="K656">
        <f t="shared" si="97"/>
        <v>-60522167.496555291</v>
      </c>
      <c r="L656">
        <f t="shared" si="98"/>
        <v>18185.851421138661</v>
      </c>
      <c r="M656">
        <f>2*$P$1*VLOOKUP(E655,Gearing!$B$3:$D$7,3)+B654</f>
        <v>18185.83183292174</v>
      </c>
      <c r="N656">
        <f>2*B655-B654+Misc!$B$6*$P$1^2</f>
        <v>18185.973901848902</v>
      </c>
    </row>
    <row r="657" spans="1:14" x14ac:dyDescent="0.25">
      <c r="A657">
        <f t="shared" si="95"/>
        <v>163.5</v>
      </c>
      <c r="B657">
        <f>MIN((-J656+SQRT(J656^2-4*I656*K656))/2/I656,2*$P$1*VLOOKUP(E656,Gearing!$B$3:$D$7,3,TRUE)+B655)</f>
        <v>18217.235771135322</v>
      </c>
      <c r="C657">
        <f t="shared" si="90"/>
        <v>125.61824000000342</v>
      </c>
      <c r="D657">
        <f t="shared" si="91"/>
        <v>1.9897165417205542E-2</v>
      </c>
      <c r="E657">
        <f>MIN(VLOOKUP(C656+0.01,Gearing!$A$2:$F$7,2,TRUE)+1,5)</f>
        <v>5</v>
      </c>
      <c r="F657">
        <f>Misc!$B$4*Misc!$B$5/Misc!$B$2*VLOOKUP(E657,Gearing!$B$2:$F$7,5,FALSE)</f>
        <v>3601.903197661552</v>
      </c>
      <c r="G657">
        <f t="shared" si="93"/>
        <v>11.319665510378963</v>
      </c>
      <c r="H657">
        <f t="shared" si="94"/>
        <v>281.00000000000767</v>
      </c>
      <c r="I657">
        <f t="shared" si="92"/>
        <v>0.19223050000000003</v>
      </c>
      <c r="J657">
        <f t="shared" si="96"/>
        <v>-191.74309231692587</v>
      </c>
      <c r="K657">
        <f t="shared" si="97"/>
        <v>-60516318.45143804</v>
      </c>
      <c r="L657">
        <f t="shared" si="98"/>
        <v>18217.257837694095</v>
      </c>
      <c r="M657">
        <f>2*$P$1*VLOOKUP(E656,Gearing!$B$3:$D$7,3)+B655</f>
        <v>18217.235771135322</v>
      </c>
      <c r="N657">
        <f>2*B656-B655+Misc!$B$6*$P$1^2</f>
        <v>18217.38032720816</v>
      </c>
    </row>
    <row r="658" spans="1:14" x14ac:dyDescent="0.25">
      <c r="A658">
        <f t="shared" si="95"/>
        <v>163.75</v>
      </c>
      <c r="B658">
        <f>MIN((-J657+SQRT(J657^2-4*I657*K657))/2/I657,2*$P$1*VLOOKUP(E657,Gearing!$B$3:$D$7,3,TRUE)+B656)</f>
        <v>18248.640952921742</v>
      </c>
      <c r="C658">
        <f t="shared" si="90"/>
        <v>125.61824000000342</v>
      </c>
      <c r="D658">
        <f t="shared" si="91"/>
        <v>-1.9897165417205542E-2</v>
      </c>
      <c r="E658">
        <f>MIN(VLOOKUP(C657+0.01,Gearing!$A$2:$F$7,2,TRUE)+1,5)</f>
        <v>5</v>
      </c>
      <c r="F658">
        <f>Misc!$B$4*Misc!$B$5/Misc!$B$2*VLOOKUP(E658,Gearing!$B$2:$F$7,5,FALSE)</f>
        <v>3601.903197661552</v>
      </c>
      <c r="G658">
        <f t="shared" si="93"/>
        <v>11.339179785628021</v>
      </c>
      <c r="H658">
        <f t="shared" si="94"/>
        <v>281.00000000000767</v>
      </c>
      <c r="I658">
        <f t="shared" si="92"/>
        <v>0.19223050000000003</v>
      </c>
      <c r="J658">
        <f t="shared" si="96"/>
        <v>-203.81668180645738</v>
      </c>
      <c r="K658">
        <f t="shared" si="97"/>
        <v>-60510124.296675481</v>
      </c>
      <c r="L658">
        <f t="shared" si="98"/>
        <v>18248.660541138659</v>
      </c>
      <c r="M658">
        <f>2*$P$1*VLOOKUP(E657,Gearing!$B$3:$D$7,3)+B656</f>
        <v>18248.640952921742</v>
      </c>
      <c r="N658">
        <f>2*B657-B656+Misc!$B$6*$P$1^2</f>
        <v>18248.783021848903</v>
      </c>
    </row>
    <row r="659" spans="1:14" x14ac:dyDescent="0.25">
      <c r="A659">
        <f t="shared" si="95"/>
        <v>164</v>
      </c>
      <c r="B659">
        <f>MIN((-J658+SQRT(J658^2-4*I658*K658))/2/I658,2*$P$1*VLOOKUP(E658,Gearing!$B$3:$D$7,3,TRUE)+B657)</f>
        <v>18280.044891135323</v>
      </c>
      <c r="C659">
        <f t="shared" si="90"/>
        <v>125.61824000000342</v>
      </c>
      <c r="D659">
        <f t="shared" si="91"/>
        <v>1.9897165417205542E-2</v>
      </c>
      <c r="E659">
        <f>MIN(VLOOKUP(C658+0.01,Gearing!$A$2:$F$7,2,TRUE)+1,5)</f>
        <v>5</v>
      </c>
      <c r="F659">
        <f>Misc!$B$4*Misc!$B$5/Misc!$B$2*VLOOKUP(E659,Gearing!$B$2:$F$7,5,FALSE)</f>
        <v>3601.903197661552</v>
      </c>
      <c r="G659">
        <f t="shared" si="93"/>
        <v>11.35869328815674</v>
      </c>
      <c r="H659">
        <f t="shared" si="94"/>
        <v>281.00000000000767</v>
      </c>
      <c r="I659">
        <f t="shared" si="92"/>
        <v>0.19223050000000003</v>
      </c>
      <c r="J659">
        <f t="shared" si="96"/>
        <v>-215.89074940124647</v>
      </c>
      <c r="K659">
        <f t="shared" si="97"/>
        <v>-60503516.889997773</v>
      </c>
      <c r="L659">
        <f t="shared" si="98"/>
        <v>18280.066957694096</v>
      </c>
      <c r="M659">
        <f>2*$P$1*VLOOKUP(E658,Gearing!$B$3:$D$7,3)+B657</f>
        <v>18280.044891135323</v>
      </c>
      <c r="N659">
        <f>2*B658-B657+Misc!$B$6*$P$1^2</f>
        <v>18280.189447208162</v>
      </c>
    </row>
    <row r="660" spans="1:14" x14ac:dyDescent="0.25">
      <c r="A660">
        <f t="shared" si="95"/>
        <v>164.25</v>
      </c>
      <c r="B660">
        <f>MIN((-J659+SQRT(J659^2-4*I659*K659))/2/I659,2*$P$1*VLOOKUP(E659,Gearing!$B$3:$D$7,3,TRUE)+B658)</f>
        <v>18311.450072921743</v>
      </c>
      <c r="C660">
        <f t="shared" si="90"/>
        <v>125.61824000000342</v>
      </c>
      <c r="D660">
        <f t="shared" si="91"/>
        <v>-1.9897165417205542E-2</v>
      </c>
      <c r="E660">
        <f>MIN(VLOOKUP(C659+0.01,Gearing!$A$2:$F$7,2,TRUE)+1,5)</f>
        <v>5</v>
      </c>
      <c r="F660">
        <f>Misc!$B$4*Misc!$B$5/Misc!$B$2*VLOOKUP(E660,Gearing!$B$2:$F$7,5,FALSE)</f>
        <v>3601.903197661552</v>
      </c>
      <c r="G660">
        <f t="shared" si="93"/>
        <v>11.3782075634058</v>
      </c>
      <c r="H660">
        <f t="shared" si="94"/>
        <v>281.00000000000767</v>
      </c>
      <c r="I660">
        <f t="shared" si="92"/>
        <v>0.19223050000000003</v>
      </c>
      <c r="J660">
        <f t="shared" si="96"/>
        <v>-227.96433889077889</v>
      </c>
      <c r="K660">
        <f t="shared" si="97"/>
        <v>-60496564.403704114</v>
      </c>
      <c r="L660">
        <f t="shared" si="98"/>
        <v>18311.469661138664</v>
      </c>
      <c r="M660">
        <f>2*$P$1*VLOOKUP(E659,Gearing!$B$3:$D$7,3)+B658</f>
        <v>18311.450072921743</v>
      </c>
      <c r="N660">
        <f>2*B659-B658+Misc!$B$6*$P$1^2</f>
        <v>18311.592141848905</v>
      </c>
    </row>
    <row r="661" spans="1:14" x14ac:dyDescent="0.25">
      <c r="A661">
        <f t="shared" si="95"/>
        <v>164.5</v>
      </c>
      <c r="B661">
        <f>MIN((-J660+SQRT(J660^2-4*I660*K660))/2/I660,2*$P$1*VLOOKUP(E660,Gearing!$B$3:$D$7,3,TRUE)+B659)</f>
        <v>18342.854011135325</v>
      </c>
      <c r="C661">
        <f t="shared" si="90"/>
        <v>125.61824000000342</v>
      </c>
      <c r="D661">
        <f t="shared" si="91"/>
        <v>1.9897165417205542E-2</v>
      </c>
      <c r="E661">
        <f>MIN(VLOOKUP(C660+0.01,Gearing!$A$2:$F$7,2,TRUE)+1,5)</f>
        <v>5</v>
      </c>
      <c r="F661">
        <f>Misc!$B$4*Misc!$B$5/Misc!$B$2*VLOOKUP(E661,Gearing!$B$2:$F$7,5,FALSE)</f>
        <v>3601.903197661552</v>
      </c>
      <c r="G661">
        <f t="shared" si="93"/>
        <v>11.397721065934521</v>
      </c>
      <c r="H661">
        <f t="shared" si="94"/>
        <v>281.00000000000767</v>
      </c>
      <c r="I661">
        <f t="shared" si="92"/>
        <v>0.19223050000000003</v>
      </c>
      <c r="J661">
        <f t="shared" si="96"/>
        <v>-240.03840648556707</v>
      </c>
      <c r="K661">
        <f t="shared" si="97"/>
        <v>-60489198.63546598</v>
      </c>
      <c r="L661">
        <f t="shared" si="98"/>
        <v>18342.876077694098</v>
      </c>
      <c r="M661">
        <f>2*$P$1*VLOOKUP(E660,Gearing!$B$3:$D$7,3)+B659</f>
        <v>18342.854011135325</v>
      </c>
      <c r="N661">
        <f>2*B660-B659+Misc!$B$6*$P$1^2</f>
        <v>18342.998567208164</v>
      </c>
    </row>
    <row r="662" spans="1:14" x14ac:dyDescent="0.25">
      <c r="A662">
        <f t="shared" si="95"/>
        <v>164.75</v>
      </c>
      <c r="B662">
        <f>MIN((-J661+SQRT(J661^2-4*I661*K661))/2/I661,2*$P$1*VLOOKUP(E661,Gearing!$B$3:$D$7,3,TRUE)+B660)</f>
        <v>18374.259192921745</v>
      </c>
      <c r="C662">
        <f t="shared" si="90"/>
        <v>125.61824000000342</v>
      </c>
      <c r="D662">
        <f t="shared" si="91"/>
        <v>-1.9897165417205542E-2</v>
      </c>
      <c r="E662">
        <f>MIN(VLOOKUP(C661+0.01,Gearing!$A$2:$F$7,2,TRUE)+1,5)</f>
        <v>5</v>
      </c>
      <c r="F662">
        <f>Misc!$B$4*Misc!$B$5/Misc!$B$2*VLOOKUP(E662,Gearing!$B$2:$F$7,5,FALSE)</f>
        <v>3601.903197661552</v>
      </c>
      <c r="G662">
        <f t="shared" si="93"/>
        <v>11.417235341183577</v>
      </c>
      <c r="H662">
        <f t="shared" si="94"/>
        <v>281.00000000000767</v>
      </c>
      <c r="I662">
        <f t="shared" si="92"/>
        <v>0.19223050000000003</v>
      </c>
      <c r="J662">
        <f t="shared" si="96"/>
        <v>-252.11199597509949</v>
      </c>
      <c r="K662">
        <f t="shared" si="97"/>
        <v>-60481487.817641243</v>
      </c>
      <c r="L662">
        <f t="shared" si="98"/>
        <v>18374.278781138666</v>
      </c>
      <c r="M662">
        <f>2*$P$1*VLOOKUP(E661,Gearing!$B$3:$D$7,3)+B660</f>
        <v>18374.259192921745</v>
      </c>
      <c r="N662">
        <f>2*B661-B660+Misc!$B$6*$P$1^2</f>
        <v>18374.401261848907</v>
      </c>
    </row>
    <row r="663" spans="1:14" x14ac:dyDescent="0.25">
      <c r="A663">
        <f t="shared" si="95"/>
        <v>165</v>
      </c>
      <c r="B663">
        <f>MIN((-J662+SQRT(J662^2-4*I662*K662))/2/I662,2*$P$1*VLOOKUP(E662,Gearing!$B$3:$D$7,3,TRUE)+B661)</f>
        <v>18405.663131135327</v>
      </c>
      <c r="C663">
        <f t="shared" si="90"/>
        <v>125.61824000000342</v>
      </c>
      <c r="D663">
        <f t="shared" si="91"/>
        <v>1.9897165417205542E-2</v>
      </c>
      <c r="E663">
        <f>MIN(VLOOKUP(C662+0.01,Gearing!$A$2:$F$7,2,TRUE)+1,5)</f>
        <v>5</v>
      </c>
      <c r="F663">
        <f>Misc!$B$4*Misc!$B$5/Misc!$B$2*VLOOKUP(E663,Gearing!$B$2:$F$7,5,FALSE)</f>
        <v>3601.903197661552</v>
      </c>
      <c r="G663">
        <f t="shared" si="93"/>
        <v>11.4367488437123</v>
      </c>
      <c r="H663">
        <f t="shared" si="94"/>
        <v>281.00000000000767</v>
      </c>
      <c r="I663">
        <f t="shared" si="92"/>
        <v>0.19223050000000003</v>
      </c>
      <c r="J663">
        <f t="shared" si="96"/>
        <v>-264.18606356988766</v>
      </c>
      <c r="K663">
        <f t="shared" si="97"/>
        <v>-60473363.687842652</v>
      </c>
      <c r="L663">
        <f t="shared" si="98"/>
        <v>18405.6851976941</v>
      </c>
      <c r="M663">
        <f>2*$P$1*VLOOKUP(E662,Gearing!$B$3:$D$7,3)+B661</f>
        <v>18405.663131135327</v>
      </c>
      <c r="N663">
        <f>2*B662-B661+Misc!$B$6*$P$1^2</f>
        <v>18405.807687208166</v>
      </c>
    </row>
    <row r="664" spans="1:14" x14ac:dyDescent="0.25">
      <c r="A664">
        <f t="shared" si="95"/>
        <v>165.25</v>
      </c>
      <c r="B664">
        <f>MIN((-J663+SQRT(J663^2-4*I663*K663))/2/I663,2*$P$1*VLOOKUP(E663,Gearing!$B$3:$D$7,3,TRUE)+B662)</f>
        <v>18437.068312921747</v>
      </c>
      <c r="C664">
        <f t="shared" si="90"/>
        <v>125.61824000000342</v>
      </c>
      <c r="D664">
        <f t="shared" si="91"/>
        <v>-1.9897165417205542E-2</v>
      </c>
      <c r="E664">
        <f>MIN(VLOOKUP(C663+0.01,Gearing!$A$2:$F$7,2,TRUE)+1,5)</f>
        <v>5</v>
      </c>
      <c r="F664">
        <f>Misc!$B$4*Misc!$B$5/Misc!$B$2*VLOOKUP(E664,Gearing!$B$2:$F$7,5,FALSE)</f>
        <v>3601.903197661552</v>
      </c>
      <c r="G664">
        <f t="shared" si="93"/>
        <v>11.456263118961358</v>
      </c>
      <c r="H664">
        <f t="shared" si="94"/>
        <v>281.00000000000767</v>
      </c>
      <c r="I664">
        <f t="shared" si="92"/>
        <v>0.19223050000000003</v>
      </c>
      <c r="J664">
        <f t="shared" si="96"/>
        <v>-276.25965305942009</v>
      </c>
      <c r="K664">
        <f t="shared" si="97"/>
        <v>-60464894.538486846</v>
      </c>
      <c r="L664">
        <f t="shared" si="98"/>
        <v>18437.087901138668</v>
      </c>
      <c r="M664">
        <f>2*$P$1*VLOOKUP(E663,Gearing!$B$3:$D$7,3)+B662</f>
        <v>18437.068312921747</v>
      </c>
      <c r="N664">
        <f>2*B663-B662+Misc!$B$6*$P$1^2</f>
        <v>18437.210381848909</v>
      </c>
    </row>
    <row r="665" spans="1:14" x14ac:dyDescent="0.25">
      <c r="A665">
        <f t="shared" si="95"/>
        <v>165.5</v>
      </c>
      <c r="B665">
        <f>MIN((-J664+SQRT(J664^2-4*I664*K664))/2/I664,2*$P$1*VLOOKUP(E664,Gearing!$B$3:$D$7,3,TRUE)+B663)</f>
        <v>18468.472251135328</v>
      </c>
      <c r="C665">
        <f t="shared" si="90"/>
        <v>125.61824000000342</v>
      </c>
      <c r="D665">
        <f t="shared" si="91"/>
        <v>1.9897165417205542E-2</v>
      </c>
      <c r="E665">
        <f>MIN(VLOOKUP(C664+0.01,Gearing!$A$2:$F$7,2,TRUE)+1,5)</f>
        <v>5</v>
      </c>
      <c r="F665">
        <f>Misc!$B$4*Misc!$B$5/Misc!$B$2*VLOOKUP(E665,Gearing!$B$2:$F$7,5,FALSE)</f>
        <v>3601.903197661552</v>
      </c>
      <c r="G665">
        <f t="shared" si="93"/>
        <v>11.475776621490079</v>
      </c>
      <c r="H665">
        <f t="shared" si="94"/>
        <v>281.00000000000767</v>
      </c>
      <c r="I665">
        <f t="shared" si="92"/>
        <v>0.19223050000000003</v>
      </c>
      <c r="J665">
        <f t="shared" si="96"/>
        <v>-288.33372065420826</v>
      </c>
      <c r="K665">
        <f t="shared" si="97"/>
        <v>-60456012.047127806</v>
      </c>
      <c r="L665">
        <f t="shared" si="98"/>
        <v>18468.494317694105</v>
      </c>
      <c r="M665">
        <f>2*$P$1*VLOOKUP(E664,Gearing!$B$3:$D$7,3)+B663</f>
        <v>18468.472251135328</v>
      </c>
      <c r="N665">
        <f>2*B664-B663+Misc!$B$6*$P$1^2</f>
        <v>18468.616807208167</v>
      </c>
    </row>
    <row r="666" spans="1:14" x14ac:dyDescent="0.25">
      <c r="A666">
        <f t="shared" si="95"/>
        <v>165.75</v>
      </c>
      <c r="B666">
        <f>MIN((-J665+SQRT(J665^2-4*I665*K665))/2/I665,2*$P$1*VLOOKUP(E665,Gearing!$B$3:$D$7,3,TRUE)+B664)</f>
        <v>18499.877432921749</v>
      </c>
      <c r="C666">
        <f t="shared" si="90"/>
        <v>125.61824000000342</v>
      </c>
      <c r="D666">
        <f t="shared" si="91"/>
        <v>-1.9897165417205542E-2</v>
      </c>
      <c r="E666">
        <f>MIN(VLOOKUP(C665+0.01,Gearing!$A$2:$F$7,2,TRUE)+1,5)</f>
        <v>5</v>
      </c>
      <c r="F666">
        <f>Misc!$B$4*Misc!$B$5/Misc!$B$2*VLOOKUP(E666,Gearing!$B$2:$F$7,5,FALSE)</f>
        <v>3601.903197661552</v>
      </c>
      <c r="G666">
        <f t="shared" si="93"/>
        <v>11.495290896739137</v>
      </c>
      <c r="H666">
        <f t="shared" si="94"/>
        <v>281.00000000000767</v>
      </c>
      <c r="I666">
        <f t="shared" si="92"/>
        <v>0.19223050000000003</v>
      </c>
      <c r="J666">
        <f t="shared" si="96"/>
        <v>-300.40731014374069</v>
      </c>
      <c r="K666">
        <f t="shared" si="97"/>
        <v>-60446784.566240907</v>
      </c>
      <c r="L666">
        <f t="shared" si="98"/>
        <v>18499.89702113867</v>
      </c>
      <c r="M666">
        <f>2*$P$1*VLOOKUP(E665,Gearing!$B$3:$D$7,3)+B664</f>
        <v>18499.877432921749</v>
      </c>
      <c r="N666">
        <f>2*B665-B664+Misc!$B$6*$P$1^2</f>
        <v>18500.01950184891</v>
      </c>
    </row>
    <row r="667" spans="1:14" x14ac:dyDescent="0.25">
      <c r="A667">
        <f t="shared" si="95"/>
        <v>166</v>
      </c>
      <c r="B667">
        <f>MIN((-J666+SQRT(J666^2-4*I666*K666))/2/I666,2*$P$1*VLOOKUP(E666,Gearing!$B$3:$D$7,3,TRUE)+B665)</f>
        <v>18531.28137113533</v>
      </c>
      <c r="C667">
        <f t="shared" si="90"/>
        <v>125.61824000000342</v>
      </c>
      <c r="D667">
        <f t="shared" si="91"/>
        <v>1.9897165417205542E-2</v>
      </c>
      <c r="E667">
        <f>MIN(VLOOKUP(C666+0.01,Gearing!$A$2:$F$7,2,TRUE)+1,5)</f>
        <v>5</v>
      </c>
      <c r="F667">
        <f>Misc!$B$4*Misc!$B$5/Misc!$B$2*VLOOKUP(E667,Gearing!$B$2:$F$7,5,FALSE)</f>
        <v>3601.903197661552</v>
      </c>
      <c r="G667">
        <f t="shared" si="93"/>
        <v>11.514804399267858</v>
      </c>
      <c r="H667">
        <f t="shared" si="94"/>
        <v>281.00000000000767</v>
      </c>
      <c r="I667">
        <f t="shared" si="92"/>
        <v>0.19223050000000003</v>
      </c>
      <c r="J667">
        <f t="shared" si="96"/>
        <v>-312.48137773852977</v>
      </c>
      <c r="K667">
        <f t="shared" si="97"/>
        <v>-60437143.713321403</v>
      </c>
      <c r="L667">
        <f t="shared" si="98"/>
        <v>18531.303437694103</v>
      </c>
      <c r="M667">
        <f>2*$P$1*VLOOKUP(E666,Gearing!$B$3:$D$7,3)+B665</f>
        <v>18531.28137113533</v>
      </c>
      <c r="N667">
        <f>2*B666-B665+Misc!$B$6*$P$1^2</f>
        <v>18531.425927208169</v>
      </c>
    </row>
    <row r="668" spans="1:14" x14ac:dyDescent="0.25">
      <c r="A668">
        <f t="shared" si="95"/>
        <v>166.25</v>
      </c>
      <c r="B668">
        <f>MIN((-J667+SQRT(J667^2-4*I667*K667))/2/I667,2*$P$1*VLOOKUP(E667,Gearing!$B$3:$D$7,3,TRUE)+B666)</f>
        <v>18562.68655292175</v>
      </c>
      <c r="C668">
        <f t="shared" si="90"/>
        <v>125.61824000000342</v>
      </c>
      <c r="D668">
        <f t="shared" si="91"/>
        <v>-1.9897165417205542E-2</v>
      </c>
      <c r="E668">
        <f>MIN(VLOOKUP(C667+0.01,Gearing!$A$2:$F$7,2,TRUE)+1,5)</f>
        <v>5</v>
      </c>
      <c r="F668">
        <f>Misc!$B$4*Misc!$B$5/Misc!$B$2*VLOOKUP(E668,Gearing!$B$2:$F$7,5,FALSE)</f>
        <v>3601.903197661552</v>
      </c>
      <c r="G668">
        <f t="shared" si="93"/>
        <v>11.534318674516914</v>
      </c>
      <c r="H668">
        <f t="shared" si="94"/>
        <v>281.00000000000767</v>
      </c>
      <c r="I668">
        <f t="shared" si="92"/>
        <v>0.19223050000000003</v>
      </c>
      <c r="J668">
        <f t="shared" si="96"/>
        <v>-324.55496722806129</v>
      </c>
      <c r="K668">
        <f t="shared" si="97"/>
        <v>-60427157.900903456</v>
      </c>
      <c r="L668">
        <f t="shared" si="98"/>
        <v>18562.706141138671</v>
      </c>
      <c r="M668">
        <f>2*$P$1*VLOOKUP(E667,Gearing!$B$3:$D$7,3)+B666</f>
        <v>18562.68655292175</v>
      </c>
      <c r="N668">
        <f>2*B667-B666+Misc!$B$6*$P$1^2</f>
        <v>18562.828621848912</v>
      </c>
    </row>
    <row r="669" spans="1:14" x14ac:dyDescent="0.25">
      <c r="A669">
        <f t="shared" si="95"/>
        <v>166.5</v>
      </c>
      <c r="B669">
        <f>MIN((-J668+SQRT(J668^2-4*I668*K668))/2/I668,2*$P$1*VLOOKUP(E668,Gearing!$B$3:$D$7,3,TRUE)+B667)</f>
        <v>18594.090491135332</v>
      </c>
      <c r="C669">
        <f t="shared" si="90"/>
        <v>125.61824000000342</v>
      </c>
      <c r="D669">
        <f t="shared" si="91"/>
        <v>1.9897165417205542E-2</v>
      </c>
      <c r="E669">
        <f>MIN(VLOOKUP(C668+0.01,Gearing!$A$2:$F$7,2,TRUE)+1,5)</f>
        <v>5</v>
      </c>
      <c r="F669">
        <f>Misc!$B$4*Misc!$B$5/Misc!$B$2*VLOOKUP(E669,Gearing!$B$2:$F$7,5,FALSE)</f>
        <v>3601.903197661552</v>
      </c>
      <c r="G669">
        <f t="shared" si="93"/>
        <v>11.553832177045635</v>
      </c>
      <c r="H669">
        <f t="shared" si="94"/>
        <v>281.00000000000767</v>
      </c>
      <c r="I669">
        <f t="shared" si="92"/>
        <v>0.19223050000000003</v>
      </c>
      <c r="J669">
        <f t="shared" si="96"/>
        <v>-336.62903482285037</v>
      </c>
      <c r="K669">
        <f t="shared" si="97"/>
        <v>-60416758.686423503</v>
      </c>
      <c r="L669">
        <f t="shared" si="98"/>
        <v>18594.112557694109</v>
      </c>
      <c r="M669">
        <f>2*$P$1*VLOOKUP(E668,Gearing!$B$3:$D$7,3)+B667</f>
        <v>18594.090491135332</v>
      </c>
      <c r="N669">
        <f>2*B668-B667+Misc!$B$6*$P$1^2</f>
        <v>18594.235047208171</v>
      </c>
    </row>
    <row r="670" spans="1:14" x14ac:dyDescent="0.25">
      <c r="A670">
        <f t="shared" si="95"/>
        <v>166.75</v>
      </c>
      <c r="B670">
        <f>MIN((-J669+SQRT(J669^2-4*I669*K669))/2/I669,2*$P$1*VLOOKUP(E669,Gearing!$B$3:$D$7,3,TRUE)+B668)</f>
        <v>18625.495672921752</v>
      </c>
      <c r="C670">
        <f t="shared" si="90"/>
        <v>125.61824000000342</v>
      </c>
      <c r="D670">
        <f t="shared" si="91"/>
        <v>-1.9897165417205542E-2</v>
      </c>
      <c r="E670">
        <f>MIN(VLOOKUP(C669+0.01,Gearing!$A$2:$F$7,2,TRUE)+1,5)</f>
        <v>5</v>
      </c>
      <c r="F670">
        <f>Misc!$B$4*Misc!$B$5/Misc!$B$2*VLOOKUP(E670,Gearing!$B$2:$F$7,5,FALSE)</f>
        <v>3601.903197661552</v>
      </c>
      <c r="G670">
        <f t="shared" si="93"/>
        <v>11.573346452294695</v>
      </c>
      <c r="H670">
        <f t="shared" si="94"/>
        <v>281.00000000000767</v>
      </c>
      <c r="I670">
        <f t="shared" si="92"/>
        <v>0.19223050000000003</v>
      </c>
      <c r="J670">
        <f t="shared" si="96"/>
        <v>-348.70262431238189</v>
      </c>
      <c r="K670">
        <f t="shared" si="97"/>
        <v>-60406014.542474456</v>
      </c>
      <c r="L670">
        <f t="shared" si="98"/>
        <v>18625.515261138669</v>
      </c>
      <c r="M670">
        <f>2*$P$1*VLOOKUP(E669,Gearing!$B$3:$D$7,3)+B668</f>
        <v>18625.495672921752</v>
      </c>
      <c r="N670">
        <f>2*B669-B668+Misc!$B$6*$P$1^2</f>
        <v>18625.637741848914</v>
      </c>
    </row>
    <row r="671" spans="1:14" x14ac:dyDescent="0.25">
      <c r="A671">
        <f t="shared" si="95"/>
        <v>167</v>
      </c>
      <c r="B671">
        <f>MIN((-J670+SQRT(J670^2-4*I670*K670))/2/I670,2*$P$1*VLOOKUP(E670,Gearing!$B$3:$D$7,3,TRUE)+B669)</f>
        <v>18656.899611135334</v>
      </c>
      <c r="C671">
        <f t="shared" si="90"/>
        <v>125.61824000000342</v>
      </c>
      <c r="D671">
        <f t="shared" si="91"/>
        <v>1.9897165417205542E-2</v>
      </c>
      <c r="E671">
        <f>MIN(VLOOKUP(C670+0.01,Gearing!$A$2:$F$7,2,TRUE)+1,5)</f>
        <v>5</v>
      </c>
      <c r="F671">
        <f>Misc!$B$4*Misc!$B$5/Misc!$B$2*VLOOKUP(E671,Gearing!$B$2:$F$7,5,FALSE)</f>
        <v>3601.903197661552</v>
      </c>
      <c r="G671">
        <f t="shared" si="93"/>
        <v>11.592859954823416</v>
      </c>
      <c r="H671">
        <f t="shared" si="94"/>
        <v>281.00000000000767</v>
      </c>
      <c r="I671">
        <f t="shared" si="92"/>
        <v>0.19223050000000003</v>
      </c>
      <c r="J671">
        <f t="shared" si="96"/>
        <v>-360.77669190717097</v>
      </c>
      <c r="K671">
        <f t="shared" si="97"/>
        <v>-60394856.966434069</v>
      </c>
      <c r="L671">
        <f t="shared" si="98"/>
        <v>18656.921677694103</v>
      </c>
      <c r="M671">
        <f>2*$P$1*VLOOKUP(E670,Gearing!$B$3:$D$7,3)+B669</f>
        <v>18656.899611135334</v>
      </c>
      <c r="N671">
        <f>2*B670-B669+Misc!$B$6*$P$1^2</f>
        <v>18657.044167208172</v>
      </c>
    </row>
    <row r="672" spans="1:14" x14ac:dyDescent="0.25">
      <c r="A672">
        <f t="shared" si="95"/>
        <v>167.25</v>
      </c>
      <c r="B672">
        <f>MIN((-J671+SQRT(J671^2-4*I671*K671))/2/I671,2*$P$1*VLOOKUP(E671,Gearing!$B$3:$D$7,3,TRUE)+B670)</f>
        <v>18688.304792921754</v>
      </c>
      <c r="C672">
        <f t="shared" si="90"/>
        <v>125.61824000000342</v>
      </c>
      <c r="D672">
        <f t="shared" si="91"/>
        <v>-1.9897165417205542E-2</v>
      </c>
      <c r="E672">
        <f>MIN(VLOOKUP(C671+0.01,Gearing!$A$2:$F$7,2,TRUE)+1,5)</f>
        <v>5</v>
      </c>
      <c r="F672">
        <f>Misc!$B$4*Misc!$B$5/Misc!$B$2*VLOOKUP(E672,Gearing!$B$2:$F$7,5,FALSE)</f>
        <v>3601.903197661552</v>
      </c>
      <c r="G672">
        <f t="shared" si="93"/>
        <v>11.612374230072472</v>
      </c>
      <c r="H672">
        <f t="shared" si="94"/>
        <v>281.00000000000767</v>
      </c>
      <c r="I672">
        <f t="shared" si="92"/>
        <v>0.19223050000000003</v>
      </c>
      <c r="J672">
        <f t="shared" si="96"/>
        <v>-372.85028139670248</v>
      </c>
      <c r="K672">
        <f t="shared" si="97"/>
        <v>-60383354.490953945</v>
      </c>
      <c r="L672">
        <f t="shared" si="98"/>
        <v>18688.324381138671</v>
      </c>
      <c r="M672">
        <f>2*$P$1*VLOOKUP(E671,Gearing!$B$3:$D$7,3)+B670</f>
        <v>18688.304792921754</v>
      </c>
      <c r="N672">
        <f>2*B671-B670+Misc!$B$6*$P$1^2</f>
        <v>18688.446861848915</v>
      </c>
    </row>
    <row r="673" spans="1:14" x14ac:dyDescent="0.25">
      <c r="A673">
        <f t="shared" si="95"/>
        <v>167.5</v>
      </c>
      <c r="B673">
        <f>MIN((-J672+SQRT(J672^2-4*I672*K672))/2/I672,2*$P$1*VLOOKUP(E672,Gearing!$B$3:$D$7,3,TRUE)+B671)</f>
        <v>18719.708731135335</v>
      </c>
      <c r="C673">
        <f t="shared" si="90"/>
        <v>125.61824000000342</v>
      </c>
      <c r="D673">
        <f t="shared" si="91"/>
        <v>1.9897165417205542E-2</v>
      </c>
      <c r="E673">
        <f>MIN(VLOOKUP(C672+0.01,Gearing!$A$2:$F$7,2,TRUE)+1,5)</f>
        <v>5</v>
      </c>
      <c r="F673">
        <f>Misc!$B$4*Misc!$B$5/Misc!$B$2*VLOOKUP(E673,Gearing!$B$2:$F$7,5,FALSE)</f>
        <v>3601.903197661552</v>
      </c>
      <c r="G673">
        <f t="shared" si="93"/>
        <v>11.631887732601193</v>
      </c>
      <c r="H673">
        <f t="shared" si="94"/>
        <v>281.00000000000767</v>
      </c>
      <c r="I673">
        <f t="shared" si="92"/>
        <v>0.19223050000000003</v>
      </c>
      <c r="J673">
        <f t="shared" si="96"/>
        <v>-384.92434899149157</v>
      </c>
      <c r="K673">
        <f t="shared" si="97"/>
        <v>-60371438.553353094</v>
      </c>
      <c r="L673">
        <f t="shared" si="98"/>
        <v>18719.730797694108</v>
      </c>
      <c r="M673">
        <f>2*$P$1*VLOOKUP(E672,Gearing!$B$3:$D$7,3)+B671</f>
        <v>18719.708731135335</v>
      </c>
      <c r="N673">
        <f>2*B672-B671+Misc!$B$6*$P$1^2</f>
        <v>18719.853287208174</v>
      </c>
    </row>
    <row r="674" spans="1:14" x14ac:dyDescent="0.25">
      <c r="A674">
        <f t="shared" si="95"/>
        <v>167.75</v>
      </c>
      <c r="B674">
        <f>MIN((-J673+SQRT(J673^2-4*I673*K673))/2/I673,2*$P$1*VLOOKUP(E673,Gearing!$B$3:$D$7,3,TRUE)+B672)</f>
        <v>18751.113912921755</v>
      </c>
      <c r="C674">
        <f t="shared" si="90"/>
        <v>125.61824000000342</v>
      </c>
      <c r="D674">
        <f t="shared" si="91"/>
        <v>-1.9897165417205542E-2</v>
      </c>
      <c r="E674">
        <f>MIN(VLOOKUP(C673+0.01,Gearing!$A$2:$F$7,2,TRUE)+1,5)</f>
        <v>5</v>
      </c>
      <c r="F674">
        <f>Misc!$B$4*Misc!$B$5/Misc!$B$2*VLOOKUP(E674,Gearing!$B$2:$F$7,5,FALSE)</f>
        <v>3601.903197661552</v>
      </c>
      <c r="G674">
        <f t="shared" si="93"/>
        <v>11.651402007850253</v>
      </c>
      <c r="H674">
        <f t="shared" si="94"/>
        <v>281.00000000000767</v>
      </c>
      <c r="I674">
        <f t="shared" si="92"/>
        <v>0.19223050000000003</v>
      </c>
      <c r="J674">
        <f t="shared" si="96"/>
        <v>-396.99793848102308</v>
      </c>
      <c r="K674">
        <f t="shared" si="97"/>
        <v>-60359177.746341906</v>
      </c>
      <c r="L674">
        <f t="shared" si="98"/>
        <v>18751.133501138673</v>
      </c>
      <c r="M674">
        <f>2*$P$1*VLOOKUP(E673,Gearing!$B$3:$D$7,3)+B672</f>
        <v>18751.113912921755</v>
      </c>
      <c r="N674">
        <f>2*B673-B672+Misc!$B$6*$P$1^2</f>
        <v>18751.255981848917</v>
      </c>
    </row>
    <row r="675" spans="1:14" x14ac:dyDescent="0.25">
      <c r="A675">
        <f t="shared" si="95"/>
        <v>168</v>
      </c>
      <c r="B675">
        <f>MIN((-J674+SQRT(J674^2-4*I674*K674))/2/I674,2*$P$1*VLOOKUP(E674,Gearing!$B$3:$D$7,3,TRUE)+B673)</f>
        <v>18782.517851135337</v>
      </c>
      <c r="C675">
        <f t="shared" si="90"/>
        <v>125.61824000000342</v>
      </c>
      <c r="D675">
        <f t="shared" si="91"/>
        <v>1.9897165417205542E-2</v>
      </c>
      <c r="E675">
        <f>MIN(VLOOKUP(C674+0.01,Gearing!$A$2:$F$7,2,TRUE)+1,5)</f>
        <v>5</v>
      </c>
      <c r="F675">
        <f>Misc!$B$4*Misc!$B$5/Misc!$B$2*VLOOKUP(E675,Gearing!$B$2:$F$7,5,FALSE)</f>
        <v>3601.903197661552</v>
      </c>
      <c r="G675">
        <f t="shared" si="93"/>
        <v>11.670915510378972</v>
      </c>
      <c r="H675">
        <f t="shared" si="94"/>
        <v>281.00000000000767</v>
      </c>
      <c r="I675">
        <f t="shared" si="92"/>
        <v>0.19223050000000003</v>
      </c>
      <c r="J675">
        <f t="shared" si="96"/>
        <v>-409.07200607581217</v>
      </c>
      <c r="K675">
        <f t="shared" si="97"/>
        <v>-60346503.447180606</v>
      </c>
      <c r="L675">
        <f t="shared" si="98"/>
        <v>18782.539917694114</v>
      </c>
      <c r="M675">
        <f>2*$P$1*VLOOKUP(E674,Gearing!$B$3:$D$7,3)+B673</f>
        <v>18782.517851135337</v>
      </c>
      <c r="N675">
        <f>2*B674-B673+Misc!$B$6*$P$1^2</f>
        <v>18782.662407208176</v>
      </c>
    </row>
    <row r="676" spans="1:14" x14ac:dyDescent="0.25">
      <c r="A676">
        <f t="shared" si="95"/>
        <v>168.25</v>
      </c>
      <c r="B676">
        <f>MIN((-J675+SQRT(J675^2-4*I675*K675))/2/I675,2*$P$1*VLOOKUP(E675,Gearing!$B$3:$D$7,3,TRUE)+B674)</f>
        <v>18813.923032921757</v>
      </c>
      <c r="C676">
        <f t="shared" ref="C676:C701" si="99">(B677-B675)/2/$P$1</f>
        <v>125.61824000000342</v>
      </c>
      <c r="D676">
        <f t="shared" ref="D676:D701" si="100">(B677-2*B676+B675)/$P$1^2</f>
        <v>-1.9897165417205542E-2</v>
      </c>
      <c r="E676">
        <f>MIN(VLOOKUP(C675+0.01,Gearing!$A$2:$F$7,2,TRUE)+1,5)</f>
        <v>5</v>
      </c>
      <c r="F676">
        <f>Misc!$B$4*Misc!$B$5/Misc!$B$2*VLOOKUP(E676,Gearing!$B$2:$F$7,5,FALSE)</f>
        <v>3601.903197661552</v>
      </c>
      <c r="G676">
        <f t="shared" si="93"/>
        <v>11.69042978562803</v>
      </c>
      <c r="H676">
        <f t="shared" si="94"/>
        <v>281.00000000000767</v>
      </c>
      <c r="I676">
        <f t="shared" ref="I676:I701" si="101">$P$3</f>
        <v>0.19223050000000003</v>
      </c>
      <c r="J676">
        <f t="shared" si="96"/>
        <v>-421.14559556534368</v>
      </c>
      <c r="K676">
        <f t="shared" si="97"/>
        <v>-60333484.308638327</v>
      </c>
      <c r="L676">
        <f t="shared" si="98"/>
        <v>18813.942621138674</v>
      </c>
      <c r="M676">
        <f>2*$P$1*VLOOKUP(E675,Gearing!$B$3:$D$7,3)+B674</f>
        <v>18813.923032921757</v>
      </c>
      <c r="N676">
        <f>2*B675-B674+Misc!$B$6*$P$1^2</f>
        <v>18814.065101848919</v>
      </c>
    </row>
    <row r="677" spans="1:14" x14ac:dyDescent="0.25">
      <c r="A677">
        <f t="shared" si="95"/>
        <v>168.5</v>
      </c>
      <c r="B677">
        <f>MIN((-J676+SQRT(J676^2-4*I676*K676))/2/I676,2*$P$1*VLOOKUP(E676,Gearing!$B$3:$D$7,3,TRUE)+B675)</f>
        <v>18845.326971135339</v>
      </c>
      <c r="C677">
        <f t="shared" si="99"/>
        <v>125.61824000000342</v>
      </c>
      <c r="D677">
        <f t="shared" si="100"/>
        <v>1.9897165417205542E-2</v>
      </c>
      <c r="E677">
        <f>MIN(VLOOKUP(C676+0.01,Gearing!$A$2:$F$7,2,TRUE)+1,5)</f>
        <v>5</v>
      </c>
      <c r="F677">
        <f>Misc!$B$4*Misc!$B$5/Misc!$B$2*VLOOKUP(E677,Gearing!$B$2:$F$7,5,FALSE)</f>
        <v>3601.903197661552</v>
      </c>
      <c r="G677">
        <f t="shared" si="93"/>
        <v>11.709943288156751</v>
      </c>
      <c r="H677">
        <f t="shared" si="94"/>
        <v>281.00000000000767</v>
      </c>
      <c r="I677">
        <f t="shared" si="101"/>
        <v>0.19223050000000003</v>
      </c>
      <c r="J677">
        <f t="shared" si="96"/>
        <v>-433.21966316013277</v>
      </c>
      <c r="K677">
        <f t="shared" si="97"/>
        <v>-60320051.647916593</v>
      </c>
      <c r="L677">
        <f t="shared" si="98"/>
        <v>18845.349037694112</v>
      </c>
      <c r="M677">
        <f>2*$P$1*VLOOKUP(E676,Gearing!$B$3:$D$7,3)+B675</f>
        <v>18845.326971135339</v>
      </c>
      <c r="N677">
        <f>2*B676-B675+Misc!$B$6*$P$1^2</f>
        <v>18845.471527208178</v>
      </c>
    </row>
    <row r="678" spans="1:14" x14ac:dyDescent="0.25">
      <c r="A678">
        <f t="shared" si="95"/>
        <v>168.75</v>
      </c>
      <c r="B678">
        <f>MIN((-J677+SQRT(J677^2-4*I677*K677))/2/I677,2*$P$1*VLOOKUP(E677,Gearing!$B$3:$D$7,3,TRUE)+B676)</f>
        <v>18876.732152921759</v>
      </c>
      <c r="C678">
        <f t="shared" si="99"/>
        <v>125.61824000000342</v>
      </c>
      <c r="D678">
        <f t="shared" si="100"/>
        <v>-1.9897165417205542E-2</v>
      </c>
      <c r="E678">
        <f>MIN(VLOOKUP(C677+0.01,Gearing!$A$2:$F$7,2,TRUE)+1,5)</f>
        <v>5</v>
      </c>
      <c r="F678">
        <f>Misc!$B$4*Misc!$B$5/Misc!$B$2*VLOOKUP(E678,Gearing!$B$2:$F$7,5,FALSE)</f>
        <v>3601.903197661552</v>
      </c>
      <c r="G678">
        <f t="shared" si="93"/>
        <v>11.729457563405809</v>
      </c>
      <c r="H678">
        <f t="shared" si="94"/>
        <v>281.00000000000767</v>
      </c>
      <c r="I678">
        <f t="shared" si="101"/>
        <v>0.19223050000000003</v>
      </c>
      <c r="J678">
        <f t="shared" si="96"/>
        <v>-445.29325264966428</v>
      </c>
      <c r="K678">
        <f t="shared" si="97"/>
        <v>-60306274.177843235</v>
      </c>
      <c r="L678">
        <f t="shared" si="98"/>
        <v>18876.75174113868</v>
      </c>
      <c r="M678">
        <f>2*$P$1*VLOOKUP(E677,Gearing!$B$3:$D$7,3)+B676</f>
        <v>18876.732152921759</v>
      </c>
      <c r="N678">
        <f>2*B677-B676+Misc!$B$6*$P$1^2</f>
        <v>18876.874221848921</v>
      </c>
    </row>
    <row r="679" spans="1:14" x14ac:dyDescent="0.25">
      <c r="A679">
        <f t="shared" si="95"/>
        <v>169</v>
      </c>
      <c r="B679">
        <f>MIN((-J678+SQRT(J678^2-4*I678*K678))/2/I678,2*$P$1*VLOOKUP(E678,Gearing!$B$3:$D$7,3,TRUE)+B677)</f>
        <v>18908.13609113534</v>
      </c>
      <c r="C679">
        <f t="shared" si="99"/>
        <v>125.61824000000342</v>
      </c>
      <c r="D679">
        <f t="shared" si="100"/>
        <v>1.9897165417205542E-2</v>
      </c>
      <c r="E679">
        <f>MIN(VLOOKUP(C678+0.01,Gearing!$A$2:$F$7,2,TRUE)+1,5)</f>
        <v>5</v>
      </c>
      <c r="F679">
        <f>Misc!$B$4*Misc!$B$5/Misc!$B$2*VLOOKUP(E679,Gearing!$B$2:$F$7,5,FALSE)</f>
        <v>3601.903197661552</v>
      </c>
      <c r="G679">
        <f t="shared" si="93"/>
        <v>11.74897106593453</v>
      </c>
      <c r="H679">
        <f t="shared" si="94"/>
        <v>281.00000000000767</v>
      </c>
      <c r="I679">
        <f t="shared" si="101"/>
        <v>0.19223050000000003</v>
      </c>
      <c r="J679">
        <f t="shared" si="96"/>
        <v>-457.36732024445337</v>
      </c>
      <c r="K679">
        <f t="shared" si="97"/>
        <v>-60292083.155561037</v>
      </c>
      <c r="L679">
        <f t="shared" si="98"/>
        <v>18908.158157694113</v>
      </c>
      <c r="M679">
        <f>2*$P$1*VLOOKUP(E678,Gearing!$B$3:$D$7,3)+B677</f>
        <v>18908.13609113534</v>
      </c>
      <c r="N679">
        <f>2*B678-B677+Misc!$B$6*$P$1^2</f>
        <v>18908.280647208179</v>
      </c>
    </row>
    <row r="680" spans="1:14" x14ac:dyDescent="0.25">
      <c r="A680">
        <f t="shared" si="95"/>
        <v>169.25</v>
      </c>
      <c r="B680">
        <f>MIN((-J679+SQRT(J679^2-4*I679*K679))/2/I679,2*$P$1*VLOOKUP(E679,Gearing!$B$3:$D$7,3,TRUE)+B678)</f>
        <v>18939.541272921761</v>
      </c>
      <c r="C680">
        <f t="shared" si="99"/>
        <v>125.61824000000342</v>
      </c>
      <c r="D680">
        <f t="shared" si="100"/>
        <v>-1.9897165417205542E-2</v>
      </c>
      <c r="E680">
        <f>MIN(VLOOKUP(C679+0.01,Gearing!$A$2:$F$7,2,TRUE)+1,5)</f>
        <v>5</v>
      </c>
      <c r="F680">
        <f>Misc!$B$4*Misc!$B$5/Misc!$B$2*VLOOKUP(E680,Gearing!$B$2:$F$7,5,FALSE)</f>
        <v>3601.903197661552</v>
      </c>
      <c r="G680">
        <f t="shared" si="93"/>
        <v>11.768485341183588</v>
      </c>
      <c r="H680">
        <f t="shared" si="94"/>
        <v>281.00000000000767</v>
      </c>
      <c r="I680">
        <f t="shared" si="101"/>
        <v>0.19223050000000003</v>
      </c>
      <c r="J680">
        <f t="shared" si="96"/>
        <v>-469.44090973398488</v>
      </c>
      <c r="K680">
        <f t="shared" si="97"/>
        <v>-60277547.353956617</v>
      </c>
      <c r="L680">
        <f t="shared" si="98"/>
        <v>18939.560861138682</v>
      </c>
      <c r="M680">
        <f>2*$P$1*VLOOKUP(E679,Gearing!$B$3:$D$7,3)+B678</f>
        <v>18939.541272921761</v>
      </c>
      <c r="N680">
        <f>2*B679-B678+Misc!$B$6*$P$1^2</f>
        <v>18939.683341848922</v>
      </c>
    </row>
    <row r="681" spans="1:14" x14ac:dyDescent="0.25">
      <c r="A681">
        <f t="shared" si="95"/>
        <v>169.5</v>
      </c>
      <c r="B681">
        <f>MIN((-J680+SQRT(J680^2-4*I680*K680))/2/I680,2*$P$1*VLOOKUP(E680,Gearing!$B$3:$D$7,3,TRUE)+B679)</f>
        <v>18970.945211135342</v>
      </c>
      <c r="C681">
        <f t="shared" si="99"/>
        <v>125.61824000000342</v>
      </c>
      <c r="D681">
        <f t="shared" si="100"/>
        <v>1.9897165417205542E-2</v>
      </c>
      <c r="E681">
        <f>MIN(VLOOKUP(C680+0.01,Gearing!$A$2:$F$7,2,TRUE)+1,5)</f>
        <v>5</v>
      </c>
      <c r="F681">
        <f>Misc!$B$4*Misc!$B$5/Misc!$B$2*VLOOKUP(E681,Gearing!$B$2:$F$7,5,FALSE)</f>
        <v>3601.903197661552</v>
      </c>
      <c r="G681">
        <f t="shared" si="93"/>
        <v>11.787998843712309</v>
      </c>
      <c r="H681">
        <f t="shared" si="94"/>
        <v>281.00000000000767</v>
      </c>
      <c r="I681">
        <f t="shared" si="101"/>
        <v>0.19223050000000003</v>
      </c>
      <c r="J681">
        <f t="shared" si="96"/>
        <v>-481.51497732877397</v>
      </c>
      <c r="K681">
        <f t="shared" si="97"/>
        <v>-60262597.97011397</v>
      </c>
      <c r="L681">
        <f t="shared" si="98"/>
        <v>18970.967277694115</v>
      </c>
      <c r="M681">
        <f>2*$P$1*VLOOKUP(E680,Gearing!$B$3:$D$7,3)+B679</f>
        <v>18970.945211135342</v>
      </c>
      <c r="N681">
        <f>2*B680-B679+Misc!$B$6*$P$1^2</f>
        <v>18971.089767208181</v>
      </c>
    </row>
    <row r="682" spans="1:14" x14ac:dyDescent="0.25">
      <c r="A682">
        <f t="shared" si="95"/>
        <v>169.75</v>
      </c>
      <c r="B682">
        <f>MIN((-J681+SQRT(J681^2-4*I681*K681))/2/I681,2*$P$1*VLOOKUP(E681,Gearing!$B$3:$D$7,3,TRUE)+B680)</f>
        <v>19002.350392921762</v>
      </c>
      <c r="C682">
        <f t="shared" si="99"/>
        <v>125.61824000000342</v>
      </c>
      <c r="D682">
        <f t="shared" si="100"/>
        <v>-1.9897165417205542E-2</v>
      </c>
      <c r="E682">
        <f>MIN(VLOOKUP(C681+0.01,Gearing!$A$2:$F$7,2,TRUE)+1,5)</f>
        <v>5</v>
      </c>
      <c r="F682">
        <f>Misc!$B$4*Misc!$B$5/Misc!$B$2*VLOOKUP(E682,Gearing!$B$2:$F$7,5,FALSE)</f>
        <v>3601.903197661552</v>
      </c>
      <c r="G682">
        <f t="shared" si="93"/>
        <v>11.807513118961367</v>
      </c>
      <c r="H682">
        <f t="shared" si="94"/>
        <v>281.00000000000767</v>
      </c>
      <c r="I682">
        <f t="shared" si="101"/>
        <v>0.19223050000000003</v>
      </c>
      <c r="J682">
        <f t="shared" si="96"/>
        <v>-493.58856681830548</v>
      </c>
      <c r="K682">
        <f t="shared" si="97"/>
        <v>-60247303.836978443</v>
      </c>
      <c r="L682">
        <f t="shared" si="98"/>
        <v>19002.369981138683</v>
      </c>
      <c r="M682">
        <f>2*$P$1*VLOOKUP(E681,Gearing!$B$3:$D$7,3)+B680</f>
        <v>19002.350392921762</v>
      </c>
      <c r="N682">
        <f>2*B681-B680+Misc!$B$6*$P$1^2</f>
        <v>19002.492461848924</v>
      </c>
    </row>
    <row r="683" spans="1:14" x14ac:dyDescent="0.25">
      <c r="A683">
        <f t="shared" si="95"/>
        <v>170</v>
      </c>
      <c r="B683">
        <f>MIN((-J682+SQRT(J682^2-4*I682*K682))/2/I682,2*$P$1*VLOOKUP(E682,Gearing!$B$3:$D$7,3,TRUE)+B681)</f>
        <v>19033.754331135344</v>
      </c>
      <c r="C683">
        <f t="shared" si="99"/>
        <v>125.61824000000342</v>
      </c>
      <c r="D683">
        <f t="shared" si="100"/>
        <v>1.9897165417205542E-2</v>
      </c>
      <c r="E683">
        <f>MIN(VLOOKUP(C682+0.01,Gearing!$A$2:$F$7,2,TRUE)+1,5)</f>
        <v>5</v>
      </c>
      <c r="F683">
        <f>Misc!$B$4*Misc!$B$5/Misc!$B$2*VLOOKUP(E683,Gearing!$B$2:$F$7,5,FALSE)</f>
        <v>3601.903197661552</v>
      </c>
      <c r="G683">
        <f t="shared" si="93"/>
        <v>11.827026621490088</v>
      </c>
      <c r="H683">
        <f t="shared" si="94"/>
        <v>281.00000000000767</v>
      </c>
      <c r="I683">
        <f t="shared" si="101"/>
        <v>0.19223050000000003</v>
      </c>
      <c r="J683">
        <f t="shared" si="96"/>
        <v>-505.66263441309457</v>
      </c>
      <c r="K683">
        <f t="shared" si="97"/>
        <v>-60231596.091575362</v>
      </c>
      <c r="L683">
        <f t="shared" si="98"/>
        <v>19033.776397694117</v>
      </c>
      <c r="M683">
        <f>2*$P$1*VLOOKUP(E682,Gearing!$B$3:$D$7,3)+B681</f>
        <v>19033.754331135344</v>
      </c>
      <c r="N683">
        <f>2*B682-B681+Misc!$B$6*$P$1^2</f>
        <v>19033.898887208183</v>
      </c>
    </row>
    <row r="684" spans="1:14" x14ac:dyDescent="0.25">
      <c r="A684">
        <f t="shared" si="95"/>
        <v>170.25</v>
      </c>
      <c r="B684">
        <f>MIN((-J683+SQRT(J683^2-4*I683*K683))/2/I683,2*$P$1*VLOOKUP(E683,Gearing!$B$3:$D$7,3,TRUE)+B682)</f>
        <v>19065.159512921764</v>
      </c>
      <c r="C684">
        <f t="shared" si="99"/>
        <v>125.61824000000342</v>
      </c>
      <c r="D684">
        <f t="shared" si="100"/>
        <v>-1.9897165417205542E-2</v>
      </c>
      <c r="E684">
        <f>MIN(VLOOKUP(C683+0.01,Gearing!$A$2:$F$7,2,TRUE)+1,5)</f>
        <v>5</v>
      </c>
      <c r="F684">
        <f>Misc!$B$4*Misc!$B$5/Misc!$B$2*VLOOKUP(E684,Gearing!$B$2:$F$7,5,FALSE)</f>
        <v>3601.903197661552</v>
      </c>
      <c r="G684">
        <f t="shared" si="93"/>
        <v>11.846540896739144</v>
      </c>
      <c r="H684">
        <f t="shared" si="94"/>
        <v>281.00000000000767</v>
      </c>
      <c r="I684">
        <f t="shared" si="101"/>
        <v>0.19223050000000003</v>
      </c>
      <c r="J684">
        <f t="shared" si="96"/>
        <v>-517.73622390262608</v>
      </c>
      <c r="K684">
        <f t="shared" si="97"/>
        <v>-60215543.626908772</v>
      </c>
      <c r="L684">
        <f t="shared" si="98"/>
        <v>19065.179101138685</v>
      </c>
      <c r="M684">
        <f>2*$P$1*VLOOKUP(E683,Gearing!$B$3:$D$7,3)+B682</f>
        <v>19065.159512921764</v>
      </c>
      <c r="N684">
        <f>2*B683-B682+Misc!$B$6*$P$1^2</f>
        <v>19065.301581848926</v>
      </c>
    </row>
    <row r="685" spans="1:14" x14ac:dyDescent="0.25">
      <c r="A685">
        <f t="shared" si="95"/>
        <v>170.5</v>
      </c>
      <c r="B685">
        <f>MIN((-J684+SQRT(J684^2-4*I684*K684))/2/I684,2*$P$1*VLOOKUP(E684,Gearing!$B$3:$D$7,3,TRUE)+B683)</f>
        <v>19096.563451135346</v>
      </c>
      <c r="C685">
        <f t="shared" si="99"/>
        <v>125.61824000000342</v>
      </c>
      <c r="D685">
        <f t="shared" si="100"/>
        <v>1.9897165417205542E-2</v>
      </c>
      <c r="E685">
        <f>MIN(VLOOKUP(C684+0.01,Gearing!$A$2:$F$7,2,TRUE)+1,5)</f>
        <v>5</v>
      </c>
      <c r="F685">
        <f>Misc!$B$4*Misc!$B$5/Misc!$B$2*VLOOKUP(E685,Gearing!$B$2:$F$7,5,FALSE)</f>
        <v>3601.903197661552</v>
      </c>
      <c r="G685">
        <f t="shared" si="93"/>
        <v>11.866054399267867</v>
      </c>
      <c r="H685">
        <f t="shared" si="94"/>
        <v>281.00000000000767</v>
      </c>
      <c r="I685">
        <f t="shared" si="101"/>
        <v>0.19223050000000003</v>
      </c>
      <c r="J685">
        <f t="shared" si="96"/>
        <v>-529.81029149741516</v>
      </c>
      <c r="K685">
        <f t="shared" si="97"/>
        <v>-60199077.519945227</v>
      </c>
      <c r="L685">
        <f t="shared" si="98"/>
        <v>19096.585517694119</v>
      </c>
      <c r="M685">
        <f>2*$P$1*VLOOKUP(E684,Gearing!$B$3:$D$7,3)+B683</f>
        <v>19096.563451135346</v>
      </c>
      <c r="N685">
        <f>2*B684-B683+Misc!$B$6*$P$1^2</f>
        <v>19096.708007208184</v>
      </c>
    </row>
    <row r="686" spans="1:14" x14ac:dyDescent="0.25">
      <c r="A686">
        <f t="shared" si="95"/>
        <v>170.75</v>
      </c>
      <c r="B686">
        <f>MIN((-J685+SQRT(J685^2-4*I685*K685))/2/I685,2*$P$1*VLOOKUP(E685,Gearing!$B$3:$D$7,3,TRUE)+B684)</f>
        <v>19127.968632921766</v>
      </c>
      <c r="C686">
        <f t="shared" si="99"/>
        <v>125.61824000000342</v>
      </c>
      <c r="D686">
        <f t="shared" si="100"/>
        <v>-1.9897165417205542E-2</v>
      </c>
      <c r="E686">
        <f>MIN(VLOOKUP(C685+0.01,Gearing!$A$2:$F$7,2,TRUE)+1,5)</f>
        <v>5</v>
      </c>
      <c r="F686">
        <f>Misc!$B$4*Misc!$B$5/Misc!$B$2*VLOOKUP(E686,Gearing!$B$2:$F$7,5,FALSE)</f>
        <v>3601.903197661552</v>
      </c>
      <c r="G686">
        <f t="shared" si="93"/>
        <v>11.885568674516925</v>
      </c>
      <c r="H686">
        <f t="shared" si="94"/>
        <v>281.00000000000767</v>
      </c>
      <c r="I686">
        <f t="shared" si="101"/>
        <v>0.19223050000000003</v>
      </c>
      <c r="J686">
        <f t="shared" si="96"/>
        <v>-541.88388098694668</v>
      </c>
      <c r="K686">
        <f t="shared" si="97"/>
        <v>-60182266.723747559</v>
      </c>
      <c r="L686">
        <f t="shared" si="98"/>
        <v>19127.988221138687</v>
      </c>
      <c r="M686">
        <f>2*$P$1*VLOOKUP(E685,Gearing!$B$3:$D$7,3)+B684</f>
        <v>19127.968632921766</v>
      </c>
      <c r="N686">
        <f>2*B685-B684+Misc!$B$6*$P$1^2</f>
        <v>19128.110701848927</v>
      </c>
    </row>
    <row r="687" spans="1:14" x14ac:dyDescent="0.25">
      <c r="A687">
        <f t="shared" si="95"/>
        <v>171</v>
      </c>
      <c r="B687">
        <f>MIN((-J686+SQRT(J686^2-4*I686*K686))/2/I686,2*$P$1*VLOOKUP(E686,Gearing!$B$3:$D$7,3,TRUE)+B685)</f>
        <v>19159.372571135347</v>
      </c>
      <c r="C687">
        <f t="shared" si="99"/>
        <v>125.61824000000342</v>
      </c>
      <c r="D687">
        <f t="shared" si="100"/>
        <v>1.9897165417205542E-2</v>
      </c>
      <c r="E687">
        <f>MIN(VLOOKUP(C686+0.01,Gearing!$A$2:$F$7,2,TRUE)+1,5)</f>
        <v>5</v>
      </c>
      <c r="F687">
        <f>Misc!$B$4*Misc!$B$5/Misc!$B$2*VLOOKUP(E687,Gearing!$B$2:$F$7,5,FALSE)</f>
        <v>3601.903197661552</v>
      </c>
      <c r="G687">
        <f t="shared" si="93"/>
        <v>11.905082177045646</v>
      </c>
      <c r="H687">
        <f t="shared" si="94"/>
        <v>281.00000000000767</v>
      </c>
      <c r="I687">
        <f t="shared" si="101"/>
        <v>0.19223050000000003</v>
      </c>
      <c r="J687">
        <f t="shared" si="96"/>
        <v>-553.95794858173576</v>
      </c>
      <c r="K687">
        <f t="shared" si="97"/>
        <v>-60165042.25522358</v>
      </c>
      <c r="L687">
        <f t="shared" si="98"/>
        <v>19159.39463769412</v>
      </c>
      <c r="M687">
        <f>2*$P$1*VLOOKUP(E686,Gearing!$B$3:$D$7,3)+B685</f>
        <v>19159.372571135347</v>
      </c>
      <c r="N687">
        <f>2*B686-B685+Misc!$B$6*$P$1^2</f>
        <v>19159.517127208186</v>
      </c>
    </row>
    <row r="688" spans="1:14" x14ac:dyDescent="0.25">
      <c r="A688">
        <f t="shared" si="95"/>
        <v>171.25</v>
      </c>
      <c r="B688">
        <f>MIN((-J687+SQRT(J687^2-4*I687*K687))/2/I687,2*$P$1*VLOOKUP(E687,Gearing!$B$3:$D$7,3,TRUE)+B686)</f>
        <v>19190.777752921767</v>
      </c>
      <c r="C688">
        <f t="shared" si="99"/>
        <v>125.61824000000342</v>
      </c>
      <c r="D688">
        <f t="shared" si="100"/>
        <v>-1.9897165417205542E-2</v>
      </c>
      <c r="E688">
        <f>MIN(VLOOKUP(C687+0.01,Gearing!$A$2:$F$7,2,TRUE)+1,5)</f>
        <v>5</v>
      </c>
      <c r="F688">
        <f>Misc!$B$4*Misc!$B$5/Misc!$B$2*VLOOKUP(E688,Gearing!$B$2:$F$7,5,FALSE)</f>
        <v>3601.903197661552</v>
      </c>
      <c r="G688">
        <f t="shared" si="93"/>
        <v>11.924596452294704</v>
      </c>
      <c r="H688">
        <f t="shared" si="94"/>
        <v>281.00000000000767</v>
      </c>
      <c r="I688">
        <f t="shared" si="101"/>
        <v>0.19223050000000003</v>
      </c>
      <c r="J688">
        <f t="shared" si="96"/>
        <v>-566.03153807126819</v>
      </c>
      <c r="K688">
        <f t="shared" si="97"/>
        <v>-60147473.127494805</v>
      </c>
      <c r="L688">
        <f t="shared" si="98"/>
        <v>19190.797341138688</v>
      </c>
      <c r="M688">
        <f>2*$P$1*VLOOKUP(E687,Gearing!$B$3:$D$7,3)+B686</f>
        <v>19190.777752921767</v>
      </c>
      <c r="N688">
        <f>2*B687-B686+Misc!$B$6*$P$1^2</f>
        <v>19190.919821848929</v>
      </c>
    </row>
    <row r="689" spans="1:14" x14ac:dyDescent="0.25">
      <c r="A689">
        <f t="shared" si="95"/>
        <v>171.5</v>
      </c>
      <c r="B689">
        <f>MIN((-J688+SQRT(J688^2-4*I688*K688))/2/I688,2*$P$1*VLOOKUP(E688,Gearing!$B$3:$D$7,3,TRUE)+B687)</f>
        <v>19222.181691135349</v>
      </c>
      <c r="C689">
        <f t="shared" si="99"/>
        <v>125.61824000000342</v>
      </c>
      <c r="D689">
        <f t="shared" si="100"/>
        <v>1.9897165417205542E-2</v>
      </c>
      <c r="E689">
        <f>MIN(VLOOKUP(C688+0.01,Gearing!$A$2:$F$7,2,TRUE)+1,5)</f>
        <v>5</v>
      </c>
      <c r="F689">
        <f>Misc!$B$4*Misc!$B$5/Misc!$B$2*VLOOKUP(E689,Gearing!$B$2:$F$7,5,FALSE)</f>
        <v>3601.903197661552</v>
      </c>
      <c r="G689">
        <f t="shared" si="93"/>
        <v>11.944109954823425</v>
      </c>
      <c r="H689">
        <f t="shared" si="94"/>
        <v>281.00000000000767</v>
      </c>
      <c r="I689">
        <f t="shared" si="101"/>
        <v>0.19223050000000003</v>
      </c>
      <c r="J689">
        <f t="shared" si="96"/>
        <v>-578.10560566605636</v>
      </c>
      <c r="K689">
        <f t="shared" si="97"/>
        <v>-60129490.297410376</v>
      </c>
      <c r="L689">
        <f t="shared" si="98"/>
        <v>19222.203757694122</v>
      </c>
      <c r="M689">
        <f>2*$P$1*VLOOKUP(E688,Gearing!$B$3:$D$7,3)+B687</f>
        <v>19222.181691135349</v>
      </c>
      <c r="N689">
        <f>2*B688-B687+Misc!$B$6*$P$1^2</f>
        <v>19222.326247208188</v>
      </c>
    </row>
    <row r="690" spans="1:14" x14ac:dyDescent="0.25">
      <c r="A690">
        <f t="shared" si="95"/>
        <v>171.75</v>
      </c>
      <c r="B690">
        <f>MIN((-J689+SQRT(J689^2-4*I689*K689))/2/I689,2*$P$1*VLOOKUP(E689,Gearing!$B$3:$D$7,3,TRUE)+B688)</f>
        <v>19253.586872921769</v>
      </c>
      <c r="C690">
        <f t="shared" si="99"/>
        <v>125.61824000000342</v>
      </c>
      <c r="D690">
        <f t="shared" si="100"/>
        <v>-1.9897165417205542E-2</v>
      </c>
      <c r="E690">
        <f>MIN(VLOOKUP(C689+0.01,Gearing!$A$2:$F$7,2,TRUE)+1,5)</f>
        <v>5</v>
      </c>
      <c r="F690">
        <f>Misc!$B$4*Misc!$B$5/Misc!$B$2*VLOOKUP(E690,Gearing!$B$2:$F$7,5,FALSE)</f>
        <v>3601.903197661552</v>
      </c>
      <c r="G690">
        <f t="shared" si="93"/>
        <v>11.963624230072481</v>
      </c>
      <c r="H690">
        <f t="shared" si="94"/>
        <v>281.00000000000767</v>
      </c>
      <c r="I690">
        <f t="shared" si="101"/>
        <v>0.19223050000000003</v>
      </c>
      <c r="J690">
        <f t="shared" si="96"/>
        <v>-590.17919515558879</v>
      </c>
      <c r="K690">
        <f t="shared" si="97"/>
        <v>-60111162.838150553</v>
      </c>
      <c r="L690">
        <f t="shared" si="98"/>
        <v>19253.60646113869</v>
      </c>
      <c r="M690">
        <f>2*$P$1*VLOOKUP(E689,Gearing!$B$3:$D$7,3)+B688</f>
        <v>19253.586872921769</v>
      </c>
      <c r="N690">
        <f>2*B689-B688+Misc!$B$6*$P$1^2</f>
        <v>19253.728941848931</v>
      </c>
    </row>
    <row r="691" spans="1:14" x14ac:dyDescent="0.25">
      <c r="A691">
        <f t="shared" si="95"/>
        <v>172</v>
      </c>
      <c r="B691">
        <f>MIN((-J690+SQRT(J690^2-4*I690*K690))/2/I690,2*$P$1*VLOOKUP(E690,Gearing!$B$3:$D$7,3,TRUE)+B689)</f>
        <v>19284.990811135351</v>
      </c>
      <c r="C691">
        <f t="shared" si="99"/>
        <v>125.61824000000342</v>
      </c>
      <c r="D691">
        <f t="shared" si="100"/>
        <v>1.9897165417205542E-2</v>
      </c>
      <c r="E691">
        <f>MIN(VLOOKUP(C690+0.01,Gearing!$A$2:$F$7,2,TRUE)+1,5)</f>
        <v>5</v>
      </c>
      <c r="F691">
        <f>Misc!$B$4*Misc!$B$5/Misc!$B$2*VLOOKUP(E691,Gearing!$B$2:$F$7,5,FALSE)</f>
        <v>3601.903197661552</v>
      </c>
      <c r="G691">
        <f t="shared" si="93"/>
        <v>11.983137732601202</v>
      </c>
      <c r="H691">
        <f t="shared" si="94"/>
        <v>281.00000000000767</v>
      </c>
      <c r="I691">
        <f t="shared" si="101"/>
        <v>0.19223050000000003</v>
      </c>
      <c r="J691">
        <f t="shared" si="96"/>
        <v>-602.25326275037696</v>
      </c>
      <c r="K691">
        <f t="shared" si="97"/>
        <v>-60092421.646505661</v>
      </c>
      <c r="L691">
        <f t="shared" si="98"/>
        <v>19285.012877694127</v>
      </c>
      <c r="M691">
        <f>2*$P$1*VLOOKUP(E690,Gearing!$B$3:$D$7,3)+B689</f>
        <v>19284.990811135351</v>
      </c>
      <c r="N691">
        <f>2*B690-B689+Misc!$B$6*$P$1^2</f>
        <v>19285.13536720819</v>
      </c>
    </row>
    <row r="692" spans="1:14" x14ac:dyDescent="0.25">
      <c r="A692">
        <f t="shared" si="95"/>
        <v>172.25</v>
      </c>
      <c r="B692">
        <f>MIN((-J691+SQRT(J691^2-4*I691*K691))/2/I691,2*$P$1*VLOOKUP(E691,Gearing!$B$3:$D$7,3,TRUE)+B690)</f>
        <v>19316.395992921771</v>
      </c>
      <c r="C692">
        <f t="shared" si="99"/>
        <v>125.61824000000342</v>
      </c>
      <c r="D692">
        <f t="shared" si="100"/>
        <v>-1.9897165417205542E-2</v>
      </c>
      <c r="E692">
        <f>MIN(VLOOKUP(C691+0.01,Gearing!$A$2:$F$7,2,TRUE)+1,5)</f>
        <v>5</v>
      </c>
      <c r="F692">
        <f>Misc!$B$4*Misc!$B$5/Misc!$B$2*VLOOKUP(E692,Gearing!$B$2:$F$7,5,FALSE)</f>
        <v>3601.903197661552</v>
      </c>
      <c r="G692">
        <f t="shared" si="93"/>
        <v>12.002652007850262</v>
      </c>
      <c r="H692">
        <f t="shared" si="94"/>
        <v>281.00000000000767</v>
      </c>
      <c r="I692">
        <f t="shared" si="101"/>
        <v>0.19223050000000003</v>
      </c>
      <c r="J692">
        <f t="shared" si="96"/>
        <v>-614.32685223990939</v>
      </c>
      <c r="K692">
        <f t="shared" si="97"/>
        <v>-60073335.855714746</v>
      </c>
      <c r="L692">
        <f t="shared" si="98"/>
        <v>19316.415581138692</v>
      </c>
      <c r="M692">
        <f>2*$P$1*VLOOKUP(E691,Gearing!$B$3:$D$7,3)+B690</f>
        <v>19316.395992921771</v>
      </c>
      <c r="N692">
        <f>2*B691-B690+Misc!$B$6*$P$1^2</f>
        <v>19316.538061848933</v>
      </c>
    </row>
    <row r="693" spans="1:14" x14ac:dyDescent="0.25">
      <c r="A693">
        <f t="shared" si="95"/>
        <v>172.5</v>
      </c>
      <c r="B693">
        <f>MIN((-J692+SQRT(J692^2-4*I692*K692))/2/I692,2*$P$1*VLOOKUP(E692,Gearing!$B$3:$D$7,3,TRUE)+B691)</f>
        <v>19347.799931135352</v>
      </c>
      <c r="C693">
        <f t="shared" si="99"/>
        <v>125.61824000000342</v>
      </c>
      <c r="D693">
        <f t="shared" si="100"/>
        <v>1.9897165417205542E-2</v>
      </c>
      <c r="E693">
        <f>MIN(VLOOKUP(C692+0.01,Gearing!$A$2:$F$7,2,TRUE)+1,5)</f>
        <v>5</v>
      </c>
      <c r="F693">
        <f>Misc!$B$4*Misc!$B$5/Misc!$B$2*VLOOKUP(E693,Gearing!$B$2:$F$7,5,FALSE)</f>
        <v>3601.903197661552</v>
      </c>
      <c r="G693">
        <f t="shared" si="93"/>
        <v>12.022165510378983</v>
      </c>
      <c r="H693">
        <f t="shared" si="94"/>
        <v>281.00000000000767</v>
      </c>
      <c r="I693">
        <f t="shared" si="101"/>
        <v>0.19223050000000003</v>
      </c>
      <c r="J693">
        <f t="shared" si="96"/>
        <v>-626.40091983469756</v>
      </c>
      <c r="K693">
        <f t="shared" si="97"/>
        <v>-60053836.302509405</v>
      </c>
      <c r="L693">
        <f t="shared" si="98"/>
        <v>19347.821997694125</v>
      </c>
      <c r="M693">
        <f>2*$P$1*VLOOKUP(E692,Gearing!$B$3:$D$7,3)+B691</f>
        <v>19347.799931135352</v>
      </c>
      <c r="N693">
        <f>2*B692-B691+Misc!$B$6*$P$1^2</f>
        <v>19347.944487208191</v>
      </c>
    </row>
    <row r="694" spans="1:14" x14ac:dyDescent="0.25">
      <c r="A694">
        <f t="shared" si="95"/>
        <v>172.75</v>
      </c>
      <c r="B694">
        <f>MIN((-J693+SQRT(J693^2-4*I693*K693))/2/I693,2*$P$1*VLOOKUP(E693,Gearing!$B$3:$D$7,3,TRUE)+B692)</f>
        <v>19379.205112921773</v>
      </c>
      <c r="C694">
        <f t="shared" si="99"/>
        <v>125.61824000000342</v>
      </c>
      <c r="D694">
        <f t="shared" si="100"/>
        <v>-1.9897165417205542E-2</v>
      </c>
      <c r="E694">
        <f>MIN(VLOOKUP(C693+0.01,Gearing!$A$2:$F$7,2,TRUE)+1,5)</f>
        <v>5</v>
      </c>
      <c r="F694">
        <f>Misc!$B$4*Misc!$B$5/Misc!$B$2*VLOOKUP(E694,Gearing!$B$2:$F$7,5,FALSE)</f>
        <v>3601.903197661552</v>
      </c>
      <c r="G694">
        <f t="shared" si="93"/>
        <v>12.041679785628039</v>
      </c>
      <c r="H694">
        <f t="shared" si="94"/>
        <v>281.00000000000767</v>
      </c>
      <c r="I694">
        <f t="shared" si="101"/>
        <v>0.19223050000000003</v>
      </c>
      <c r="J694">
        <f t="shared" si="96"/>
        <v>-638.47450932422998</v>
      </c>
      <c r="K694">
        <f t="shared" si="97"/>
        <v>-60033992.180187427</v>
      </c>
      <c r="L694">
        <f t="shared" si="98"/>
        <v>19379.224701138686</v>
      </c>
      <c r="M694">
        <f>2*$P$1*VLOOKUP(E693,Gearing!$B$3:$D$7,3)+B692</f>
        <v>19379.205112921773</v>
      </c>
      <c r="N694">
        <f>2*B693-B692+Misc!$B$6*$P$1^2</f>
        <v>19379.347181848934</v>
      </c>
    </row>
    <row r="695" spans="1:14" x14ac:dyDescent="0.25">
      <c r="A695">
        <f t="shared" si="95"/>
        <v>173</v>
      </c>
      <c r="B695">
        <f>MIN((-J694+SQRT(J694^2-4*I694*K694))/2/I694,2*$P$1*VLOOKUP(E694,Gearing!$B$3:$D$7,3,TRUE)+B693)</f>
        <v>19410.609051135354</v>
      </c>
      <c r="C695">
        <f t="shared" si="99"/>
        <v>125.61824000000342</v>
      </c>
      <c r="D695">
        <f t="shared" si="100"/>
        <v>1.9897165417205542E-2</v>
      </c>
      <c r="E695">
        <f>MIN(VLOOKUP(C694+0.01,Gearing!$A$2:$F$7,2,TRUE)+1,5)</f>
        <v>5</v>
      </c>
      <c r="F695">
        <f>Misc!$B$4*Misc!$B$5/Misc!$B$2*VLOOKUP(E695,Gearing!$B$2:$F$7,5,FALSE)</f>
        <v>3601.903197661552</v>
      </c>
      <c r="G695">
        <f t="shared" si="93"/>
        <v>12.06119328815676</v>
      </c>
      <c r="H695">
        <f t="shared" si="94"/>
        <v>281.00000000000767</v>
      </c>
      <c r="I695">
        <f t="shared" si="101"/>
        <v>0.19223050000000003</v>
      </c>
      <c r="J695">
        <f t="shared" si="96"/>
        <v>-650.54857691901816</v>
      </c>
      <c r="K695">
        <f t="shared" si="97"/>
        <v>-60013734.265421651</v>
      </c>
      <c r="L695">
        <f t="shared" si="98"/>
        <v>19410.631117694131</v>
      </c>
      <c r="M695">
        <f>2*$P$1*VLOOKUP(E694,Gearing!$B$3:$D$7,3)+B693</f>
        <v>19410.609051135354</v>
      </c>
      <c r="N695">
        <f>2*B694-B693+Misc!$B$6*$P$1^2</f>
        <v>19410.753607208193</v>
      </c>
    </row>
    <row r="696" spans="1:14" x14ac:dyDescent="0.25">
      <c r="A696">
        <f t="shared" si="95"/>
        <v>173.25</v>
      </c>
      <c r="B696">
        <f>MIN((-J695+SQRT(J695^2-4*I695*K695))/2/I695,2*$P$1*VLOOKUP(E695,Gearing!$B$3:$D$7,3,TRUE)+B694)</f>
        <v>19442.014232921774</v>
      </c>
      <c r="C696">
        <f t="shared" si="99"/>
        <v>125.61824000000342</v>
      </c>
      <c r="D696">
        <f t="shared" si="100"/>
        <v>-1.9897165417205542E-2</v>
      </c>
      <c r="E696">
        <f>MIN(VLOOKUP(C695+0.01,Gearing!$A$2:$F$7,2,TRUE)+1,5)</f>
        <v>5</v>
      </c>
      <c r="F696">
        <f>Misc!$B$4*Misc!$B$5/Misc!$B$2*VLOOKUP(E696,Gearing!$B$2:$F$7,5,FALSE)</f>
        <v>3601.903197661552</v>
      </c>
      <c r="G696">
        <f t="shared" si="93"/>
        <v>12.08070756340582</v>
      </c>
      <c r="H696">
        <f t="shared" si="94"/>
        <v>281.00000000000767</v>
      </c>
      <c r="I696">
        <f t="shared" si="101"/>
        <v>0.19223050000000003</v>
      </c>
      <c r="J696">
        <f t="shared" si="96"/>
        <v>-662.62216640855058</v>
      </c>
      <c r="K696">
        <f t="shared" si="97"/>
        <v>-59993131.811568566</v>
      </c>
      <c r="L696">
        <f t="shared" si="98"/>
        <v>19442.033821138695</v>
      </c>
      <c r="M696">
        <f>2*$P$1*VLOOKUP(E695,Gearing!$B$3:$D$7,3)+B694</f>
        <v>19442.014232921774</v>
      </c>
      <c r="N696">
        <f>2*B695-B694+Misc!$B$6*$P$1^2</f>
        <v>19442.156301848936</v>
      </c>
    </row>
    <row r="697" spans="1:14" x14ac:dyDescent="0.25">
      <c r="A697">
        <f t="shared" si="95"/>
        <v>173.5</v>
      </c>
      <c r="B697">
        <f>MIN((-J696+SQRT(J696^2-4*I696*K696))/2/I696,2*$P$1*VLOOKUP(E696,Gearing!$B$3:$D$7,3,TRUE)+B695)</f>
        <v>19473.418171135356</v>
      </c>
      <c r="C697">
        <f t="shared" si="99"/>
        <v>125.61824000000342</v>
      </c>
      <c r="D697">
        <f t="shared" si="100"/>
        <v>1.9897165417205542E-2</v>
      </c>
      <c r="E697">
        <f>MIN(VLOOKUP(C696+0.01,Gearing!$A$2:$F$7,2,TRUE)+1,5)</f>
        <v>5</v>
      </c>
      <c r="F697">
        <f>Misc!$B$4*Misc!$B$5/Misc!$B$2*VLOOKUP(E697,Gearing!$B$2:$F$7,5,FALSE)</f>
        <v>3601.903197661552</v>
      </c>
      <c r="G697">
        <f t="shared" si="93"/>
        <v>12.100221065934539</v>
      </c>
      <c r="H697">
        <f t="shared" si="94"/>
        <v>281.00000000000767</v>
      </c>
      <c r="I697">
        <f t="shared" si="101"/>
        <v>0.19223050000000003</v>
      </c>
      <c r="J697">
        <f t="shared" si="96"/>
        <v>-674.69623400333967</v>
      </c>
      <c r="K697">
        <f t="shared" si="97"/>
        <v>-59972115.535242341</v>
      </c>
      <c r="L697">
        <f t="shared" si="98"/>
        <v>19473.440237694129</v>
      </c>
      <c r="M697">
        <f>2*$P$1*VLOOKUP(E696,Gearing!$B$3:$D$7,3)+B695</f>
        <v>19473.418171135356</v>
      </c>
      <c r="N697">
        <f>2*B696-B695+Misc!$B$6*$P$1^2</f>
        <v>19473.562727208195</v>
      </c>
    </row>
    <row r="698" spans="1:14" x14ac:dyDescent="0.25">
      <c r="A698">
        <f t="shared" si="95"/>
        <v>173.75</v>
      </c>
      <c r="B698">
        <f>MIN((-J697+SQRT(J697^2-4*I697*K697))/2/I697,2*$P$1*VLOOKUP(E697,Gearing!$B$3:$D$7,3,TRUE)+B696)</f>
        <v>19504.823352921776</v>
      </c>
      <c r="C698">
        <f t="shared" si="99"/>
        <v>125.61824000000342</v>
      </c>
      <c r="D698">
        <f t="shared" si="100"/>
        <v>-1.9897165417205542E-2</v>
      </c>
      <c r="E698">
        <f>MIN(VLOOKUP(C697+0.01,Gearing!$A$2:$F$7,2,TRUE)+1,5)</f>
        <v>5</v>
      </c>
      <c r="F698">
        <f>Misc!$B$4*Misc!$B$5/Misc!$B$2*VLOOKUP(E698,Gearing!$B$2:$F$7,5,FALSE)</f>
        <v>3601.903197661552</v>
      </c>
      <c r="G698">
        <f t="shared" si="93"/>
        <v>12.119735341183597</v>
      </c>
      <c r="H698">
        <f t="shared" si="94"/>
        <v>281.00000000000767</v>
      </c>
      <c r="I698">
        <f t="shared" si="101"/>
        <v>0.19223050000000003</v>
      </c>
      <c r="J698">
        <f t="shared" si="96"/>
        <v>-686.76982349287118</v>
      </c>
      <c r="K698">
        <f t="shared" si="97"/>
        <v>-59950754.749858193</v>
      </c>
      <c r="L698">
        <f t="shared" si="98"/>
        <v>19504.842941138693</v>
      </c>
      <c r="M698">
        <f>2*$P$1*VLOOKUP(E697,Gearing!$B$3:$D$7,3)+B696</f>
        <v>19504.823352921776</v>
      </c>
      <c r="N698">
        <f>2*B697-B696+Misc!$B$6*$P$1^2</f>
        <v>19504.965421848938</v>
      </c>
    </row>
    <row r="699" spans="1:14" x14ac:dyDescent="0.25">
      <c r="A699">
        <f t="shared" si="95"/>
        <v>174</v>
      </c>
      <c r="B699">
        <f>MIN((-J698+SQRT(J698^2-4*I698*K698))/2/I698,2*$P$1*VLOOKUP(E698,Gearing!$B$3:$D$7,3,TRUE)+B697)</f>
        <v>19536.227291135358</v>
      </c>
      <c r="C699">
        <f t="shared" si="99"/>
        <v>125.61824000000342</v>
      </c>
      <c r="D699">
        <f t="shared" si="100"/>
        <v>1.9897165417205542E-2</v>
      </c>
      <c r="E699">
        <f>MIN(VLOOKUP(C698+0.01,Gearing!$A$2:$F$7,2,TRUE)+1,5)</f>
        <v>5</v>
      </c>
      <c r="F699">
        <f>Misc!$B$4*Misc!$B$5/Misc!$B$2*VLOOKUP(E699,Gearing!$B$2:$F$7,5,FALSE)</f>
        <v>3601.903197661552</v>
      </c>
      <c r="G699">
        <f t="shared" si="93"/>
        <v>12.139248843712318</v>
      </c>
      <c r="H699">
        <f t="shared" si="94"/>
        <v>281.00000000000767</v>
      </c>
      <c r="I699">
        <f t="shared" si="101"/>
        <v>0.19223050000000003</v>
      </c>
      <c r="J699">
        <f t="shared" si="96"/>
        <v>-698.84389108766027</v>
      </c>
      <c r="K699">
        <f t="shared" si="97"/>
        <v>-59928980.111971505</v>
      </c>
      <c r="L699">
        <f t="shared" si="98"/>
        <v>19536.249357694131</v>
      </c>
      <c r="M699">
        <f>2*$P$1*VLOOKUP(E698,Gearing!$B$3:$D$7,3)+B697</f>
        <v>19536.227291135358</v>
      </c>
      <c r="N699">
        <f>2*B698-B697+Misc!$B$6*$P$1^2</f>
        <v>19536.371847208196</v>
      </c>
    </row>
    <row r="700" spans="1:14" x14ac:dyDescent="0.25">
      <c r="A700">
        <f t="shared" si="95"/>
        <v>174.25</v>
      </c>
      <c r="B700">
        <f>MIN((-J699+SQRT(J699^2-4*I699*K699))/2/I699,2*$P$1*VLOOKUP(E699,Gearing!$B$3:$D$7,3,TRUE)+B698)</f>
        <v>19567.632472921778</v>
      </c>
      <c r="C700">
        <f t="shared" si="99"/>
        <v>125.61824000000342</v>
      </c>
      <c r="D700">
        <f t="shared" si="100"/>
        <v>-1.9897165417205542E-2</v>
      </c>
      <c r="E700">
        <f>MIN(VLOOKUP(C699+0.01,Gearing!$A$2:$F$7,2,TRUE)+1,5)</f>
        <v>5</v>
      </c>
      <c r="F700">
        <f>Misc!$B$4*Misc!$B$5/Misc!$B$2*VLOOKUP(E700,Gearing!$B$2:$F$7,5,FALSE)</f>
        <v>3601.903197661552</v>
      </c>
      <c r="G700">
        <f t="shared" si="93"/>
        <v>12.158763118961376</v>
      </c>
      <c r="H700">
        <f t="shared" si="94"/>
        <v>281.00000000000767</v>
      </c>
      <c r="I700">
        <f t="shared" si="101"/>
        <v>0.19223050000000003</v>
      </c>
      <c r="J700">
        <f t="shared" si="96"/>
        <v>-710.91748057719178</v>
      </c>
      <c r="K700">
        <f t="shared" si="97"/>
        <v>-59906860.995056294</v>
      </c>
      <c r="L700">
        <f t="shared" si="98"/>
        <v>19567.652061138695</v>
      </c>
      <c r="M700">
        <f>2*$P$1*VLOOKUP(E699,Gearing!$B$3:$D$7,3)+B698</f>
        <v>19567.632472921778</v>
      </c>
      <c r="N700">
        <f>2*B699-B698+Misc!$B$6*$P$1^2</f>
        <v>19567.774541848939</v>
      </c>
    </row>
    <row r="701" spans="1:14" x14ac:dyDescent="0.25">
      <c r="A701">
        <f t="shared" si="95"/>
        <v>174.5</v>
      </c>
      <c r="B701">
        <f>MIN((-J700+SQRT(J700^2-4*I700*K700))/2/I700,2*$P$1*VLOOKUP(E700,Gearing!$B$3:$D$7,3,TRUE)+B699)</f>
        <v>19599.036411135359</v>
      </c>
      <c r="C701">
        <f t="shared" si="99"/>
        <v>-39135.264945843555</v>
      </c>
      <c r="D701">
        <f t="shared" si="100"/>
        <v>-314087.04558958305</v>
      </c>
      <c r="E701">
        <f>MIN(VLOOKUP(C700+0.01,Gearing!$A$2:$F$7,2,TRUE)+1,5)</f>
        <v>5</v>
      </c>
      <c r="F701">
        <f>Misc!$B$4*Misc!$B$5/Misc!$B$2*VLOOKUP(E701,Gearing!$B$2:$F$7,5,FALSE)</f>
        <v>3601.903197661552</v>
      </c>
      <c r="G701">
        <f t="shared" si="93"/>
        <v>12.178276621490097</v>
      </c>
      <c r="H701">
        <f t="shared" si="94"/>
        <v>-87543.094456521911</v>
      </c>
      <c r="I701">
        <f t="shared" si="101"/>
        <v>0.19223050000000003</v>
      </c>
      <c r="J701">
        <f t="shared" si="96"/>
        <v>-722.99154817198087</v>
      </c>
      <c r="K701">
        <f t="shared" si="97"/>
        <v>-59884327.995609157</v>
      </c>
      <c r="L701">
        <f t="shared" si="98"/>
        <v>19599.058477694136</v>
      </c>
      <c r="M701">
        <f>2*$P$1*VLOOKUP(E700,Gearing!$B$3:$D$7,3)+B699</f>
        <v>19599.036411135359</v>
      </c>
      <c r="N701">
        <f>2*B700-B699+Misc!$B$6*$P$1^2</f>
        <v>19599.180967208198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D701"/>
  <sheetViews>
    <sheetView tabSelected="1" topLeftCell="K1" workbookViewId="0">
      <pane ySplit="2" topLeftCell="A3" activePane="bottomLeft" state="frozen"/>
      <selection pane="bottomLeft" activeCell="Y12" sqref="Y12"/>
    </sheetView>
  </sheetViews>
  <sheetFormatPr defaultColWidth="8.85546875" defaultRowHeight="15" x14ac:dyDescent="0.25"/>
  <cols>
    <col min="12" max="12" width="12.28515625" bestFit="1" customWidth="1"/>
    <col min="13" max="13" width="12" bestFit="1" customWidth="1"/>
    <col min="14" max="14" width="9.5703125" bestFit="1" customWidth="1"/>
    <col min="15" max="23" width="9.5703125" customWidth="1"/>
  </cols>
  <sheetData>
    <row r="1" spans="1:30" x14ac:dyDescent="0.25">
      <c r="B1" t="s">
        <v>31</v>
      </c>
      <c r="C1" t="s">
        <v>24</v>
      </c>
      <c r="D1" t="s">
        <v>32</v>
      </c>
      <c r="G1" t="s">
        <v>33</v>
      </c>
      <c r="H1" t="s">
        <v>5</v>
      </c>
      <c r="O1">
        <f ca="1">SUM(O3:O701)</f>
        <v>78</v>
      </c>
      <c r="P1">
        <f t="shared" ref="P1:S1" ca="1" si="0">SUM(P3:P701)</f>
        <v>34</v>
      </c>
      <c r="Q1">
        <f t="shared" ca="1" si="0"/>
        <v>58</v>
      </c>
      <c r="R1">
        <f t="shared" ca="1" si="0"/>
        <v>62</v>
      </c>
      <c r="S1">
        <f t="shared" ca="1" si="0"/>
        <v>152</v>
      </c>
      <c r="T1" t="s">
        <v>55</v>
      </c>
      <c r="U1" t="s">
        <v>55</v>
      </c>
      <c r="V1" t="s">
        <v>56</v>
      </c>
      <c r="X1" s="7" t="s">
        <v>34</v>
      </c>
      <c r="Y1">
        <v>0.25</v>
      </c>
      <c r="Z1" s="6" t="s">
        <v>35</v>
      </c>
    </row>
    <row r="2" spans="1:30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37</v>
      </c>
      <c r="H2" t="s">
        <v>38</v>
      </c>
      <c r="I2" s="7" t="s">
        <v>45</v>
      </c>
      <c r="J2" s="7" t="s">
        <v>46</v>
      </c>
      <c r="K2" s="7" t="s">
        <v>47</v>
      </c>
      <c r="L2" s="7" t="s">
        <v>48</v>
      </c>
      <c r="M2" s="7" t="s">
        <v>49</v>
      </c>
      <c r="N2" s="7" t="s">
        <v>50</v>
      </c>
      <c r="O2" s="7" t="s">
        <v>57</v>
      </c>
      <c r="P2" s="7" t="s">
        <v>58</v>
      </c>
      <c r="Q2" s="7" t="s">
        <v>59</v>
      </c>
      <c r="R2" s="7" t="s">
        <v>60</v>
      </c>
      <c r="S2" s="7" t="s">
        <v>61</v>
      </c>
      <c r="T2" s="7" t="s">
        <v>62</v>
      </c>
      <c r="U2" s="7" t="s">
        <v>63</v>
      </c>
      <c r="V2" s="7" t="s">
        <v>64</v>
      </c>
      <c r="W2" s="7"/>
      <c r="X2" t="s">
        <v>31</v>
      </c>
      <c r="Y2">
        <f>Misc!B8</f>
        <v>1700</v>
      </c>
    </row>
    <row r="3" spans="1:30" x14ac:dyDescent="0.25">
      <c r="A3">
        <v>0</v>
      </c>
      <c r="B3">
        <v>0</v>
      </c>
      <c r="C3">
        <v>0</v>
      </c>
      <c r="D3">
        <f>MIN(F3/$Y$2,Misc!$B$6)</f>
        <v>2.2930000000000001</v>
      </c>
      <c r="E3">
        <f>MIN(VLOOKUP(C3,Gearing!$A$2:$F$7,2,TRUE)+1,5)</f>
        <v>1</v>
      </c>
      <c r="F3">
        <f>Misc!$B$4*Misc!$B$5/Misc!$B$2*VLOOKUP(E3,Gearing!$B$2:$F$7,5,FALSE)</f>
        <v>10883.169876805334</v>
      </c>
      <c r="G3">
        <f t="shared" ref="G3:G66" si="1">CONVERT(B3,$B$1,$G$1)</f>
        <v>0</v>
      </c>
      <c r="H3">
        <f t="shared" ref="H3:H66" si="2">CONVERT(C3,$C$1,$H$1)</f>
        <v>0</v>
      </c>
      <c r="O3">
        <f>IF(AND(E3=1,G3&lt;=5),1,0)</f>
        <v>1</v>
      </c>
      <c r="P3">
        <f>IF(AND(E3=2,G3&lt;=5),1,0)</f>
        <v>0</v>
      </c>
      <c r="Q3">
        <f>IF(AND(E3=3,G3&lt;=5),1,0)</f>
        <v>0</v>
      </c>
      <c r="R3">
        <f>IF(AND(E3=4,G3&lt;=5),1,0)</f>
        <v>0</v>
      </c>
      <c r="S3">
        <f>IF(AND(E3=5,G3&lt;=5),1,0)</f>
        <v>0</v>
      </c>
      <c r="T3">
        <f>C3/Misc!$B$2*60/2/PI()</f>
        <v>0</v>
      </c>
      <c r="U3">
        <f>C3/Misc!$B$2*60/2/PI()*VLOOKUP(E3,Gearing!$B$2:$F$7,5,FALSE)</f>
        <v>0</v>
      </c>
      <c r="X3" t="s">
        <v>42</v>
      </c>
      <c r="Y3">
        <f>Misc!B9</f>
        <v>0.19223050000000003</v>
      </c>
    </row>
    <row r="4" spans="1:30" x14ac:dyDescent="0.25">
      <c r="A4">
        <f t="shared" ref="A4:A67" si="3">A3+$Y$1</f>
        <v>0.25</v>
      </c>
      <c r="B4">
        <f>0.5*D3*A4^2</f>
        <v>7.1656250000000005E-2</v>
      </c>
      <c r="C4">
        <f>C3+D3*A4</f>
        <v>0.57325000000000004</v>
      </c>
      <c r="D4">
        <f>(C4-C3)/$Y$1</f>
        <v>2.2930000000000001</v>
      </c>
      <c r="E4">
        <f>MIN(VLOOKUP(C3,Gearing!$A$2:$F$7,2,TRUE)+1,5)</f>
        <v>1</v>
      </c>
      <c r="F4">
        <f>Misc!$B$4*Misc!$B$5/Misc!$B$2*VLOOKUP(E4,Gearing!$B$2:$F$7,5,FALSE)</f>
        <v>10883.169876805334</v>
      </c>
      <c r="G4">
        <f t="shared" si="1"/>
        <v>4.4525129493756462E-5</v>
      </c>
      <c r="H4">
        <f t="shared" si="2"/>
        <v>1.2823237294201861</v>
      </c>
      <c r="I4">
        <f t="shared" ref="I4:I67" si="4">$Y$3</f>
        <v>0.19223050000000003</v>
      </c>
      <c r="J4">
        <f t="shared" ref="J4:J67" si="5">(4*$Y$2-2*$Y$3*B3)</f>
        <v>6800</v>
      </c>
      <c r="K4">
        <f t="shared" ref="K4:K67" si="6">4*$Y$2*(B3-2*B4)+$Y$3*B3*B3-4*F4*$Y$1*$Y$1</f>
        <v>-3695.3174692013336</v>
      </c>
      <c r="O4">
        <f t="shared" ref="O4:O67" si="7">IF(AND(E4=1,G4&lt;=5),1,0)</f>
        <v>1</v>
      </c>
      <c r="P4">
        <f t="shared" ref="P4:P67" si="8">IF(AND(E4=2,G4&lt;=5),1,0)</f>
        <v>0</v>
      </c>
      <c r="Q4">
        <f t="shared" ref="Q4:Q67" si="9">IF(AND(E4=3,G4&lt;=5),1,0)</f>
        <v>0</v>
      </c>
      <c r="R4">
        <f t="shared" ref="R4:R67" si="10">IF(AND(E4=4,G4&lt;=5),1,0)</f>
        <v>0</v>
      </c>
      <c r="S4">
        <f t="shared" ref="S4:S67" si="11">IF(AND(E4=5,G4&lt;=5),1,0)</f>
        <v>0</v>
      </c>
      <c r="T4">
        <f>C4/Misc!$B$2*60/2/PI()</f>
        <v>18.247114225485806</v>
      </c>
      <c r="U4">
        <f>C4/Misc!$B$2*60/2/PI()*VLOOKUP(E4,Gearing!$B$2:$F$7,5,FALSE)</f>
        <v>110.30741758453216</v>
      </c>
      <c r="V4">
        <f ca="1">FORECAST(U4,OFFSET(Engine!$E$3:$E$26,MATCH(U4,Engine!$A$3:$A$26,1)-1,0,2),OFFSET(Engine!$A$3:$A$26,MATCH(U4,Engine!$A$3:$A$26,1)-1,0,2))</f>
        <v>43.276237423794953</v>
      </c>
    </row>
    <row r="5" spans="1:30" x14ac:dyDescent="0.25">
      <c r="A5">
        <f t="shared" si="3"/>
        <v>0.5</v>
      </c>
      <c r="B5">
        <f>MIN(L5:N5)</f>
        <v>0.28662500000000002</v>
      </c>
      <c r="C5">
        <f t="shared" ref="C5:C68" ca="1" si="12">(B6-B4)/2/$Y$1</f>
        <v>0.91436597879365311</v>
      </c>
      <c r="D5">
        <f t="shared" ref="D5:D68" ca="1" si="13">(B6-2*B5+B4)/$Y$1^2</f>
        <v>0.435927830349224</v>
      </c>
      <c r="E5">
        <f>MIN(VLOOKUP(C4+0.01,Gearing!$A$2:$F$7,2,TRUE)+1,5)</f>
        <v>1</v>
      </c>
      <c r="F5">
        <f ca="1">Misc!$B$4*V4/Misc!$B$2*VLOOKUP(E4,Gearing!$B$2:$F$7,5,FALSE)</f>
        <v>741.23802881983158</v>
      </c>
      <c r="G5">
        <f t="shared" si="1"/>
        <v>1.7810051797502585E-4</v>
      </c>
      <c r="H5">
        <f t="shared" ca="1" si="2"/>
        <v>2.0453784421833685</v>
      </c>
      <c r="I5">
        <f t="shared" si="4"/>
        <v>0.19223050000000003</v>
      </c>
      <c r="J5">
        <f t="shared" si="5"/>
        <v>6799.9724509664684</v>
      </c>
      <c r="K5">
        <f t="shared" ca="1" si="6"/>
        <v>-3596.1460201747414</v>
      </c>
      <c r="L5">
        <f>(-J4+SQRT(J4^2-4*I4*K4))/2/I4</f>
        <v>0.54342069152549743</v>
      </c>
      <c r="M5">
        <f>2*$Y$1*VLOOKUP(E4,Gearing!$B$3:$D$7,3)+B3</f>
        <v>20.78736</v>
      </c>
      <c r="N5">
        <f>2*B4-B3+Misc!$B$6*$Y$1^2</f>
        <v>0.28662500000000002</v>
      </c>
      <c r="O5">
        <f t="shared" si="7"/>
        <v>1</v>
      </c>
      <c r="P5">
        <f t="shared" si="8"/>
        <v>0</v>
      </c>
      <c r="Q5">
        <f t="shared" si="9"/>
        <v>0</v>
      </c>
      <c r="R5">
        <f t="shared" si="10"/>
        <v>0</v>
      </c>
      <c r="S5">
        <f t="shared" si="11"/>
        <v>0</v>
      </c>
      <c r="T5">
        <f ca="1">C5/Misc!$B$2*60/2/PI()</f>
        <v>29.105173064013808</v>
      </c>
      <c r="U5">
        <f ca="1">C5/Misc!$B$2*60/2/PI()*VLOOKUP(E5,Gearing!$B$2:$F$7,5,FALSE)</f>
        <v>175.94653266093493</v>
      </c>
      <c r="V5">
        <f ca="1">FORECAST(U5,OFFSET(Engine!$E$3:$E$26,MATCH(U5,Engine!$A$3:$A$26,1)-1,0,2),OFFSET(Engine!$A$3:$A$26,MATCH(U5,Engine!$A$3:$A$26,1)-1,0,2))</f>
        <v>69.02803173225432</v>
      </c>
      <c r="X5" t="s">
        <v>40</v>
      </c>
      <c r="Y5" t="s">
        <v>51</v>
      </c>
      <c r="Z5" t="s">
        <v>52</v>
      </c>
      <c r="AA5" t="s">
        <v>53</v>
      </c>
    </row>
    <row r="6" spans="1:30" x14ac:dyDescent="0.25">
      <c r="A6">
        <f t="shared" si="3"/>
        <v>0.75</v>
      </c>
      <c r="B6">
        <f t="shared" ref="B6:B69" ca="1" si="14">MIN(L6:N6)</f>
        <v>0.52883923939682653</v>
      </c>
      <c r="C6">
        <f t="shared" ca="1" si="12"/>
        <v>1.05577622647905</v>
      </c>
      <c r="D6">
        <f t="shared" ca="1" si="13"/>
        <v>0.6953541511339516</v>
      </c>
      <c r="E6">
        <f ca="1">MIN(VLOOKUP(C5+0.01,Gearing!$A$2:$F$7,2,TRUE)+1,5)</f>
        <v>1</v>
      </c>
      <c r="F6">
        <f ca="1">Misc!$B$4*V5/Misc!$B$2*VLOOKUP(E5,Gearing!$B$2:$F$7,5,FALSE)</f>
        <v>1182.3163292471406</v>
      </c>
      <c r="G6">
        <f t="shared" ca="1" si="1"/>
        <v>3.2860546868589098E-4</v>
      </c>
      <c r="H6">
        <f t="shared" ca="1" si="2"/>
        <v>2.361704157299235</v>
      </c>
      <c r="I6">
        <f t="shared" si="4"/>
        <v>0.19223050000000003</v>
      </c>
      <c r="J6">
        <f t="shared" si="5"/>
        <v>6799.8898038658754</v>
      </c>
      <c r="K6">
        <f t="shared" ca="1" si="6"/>
        <v>-5538.7269456251533</v>
      </c>
      <c r="L6">
        <f t="shared" ref="L6:L69" ca="1" si="15">(-J5+SQRT(J5^2-4*I5*K5))/2/I5</f>
        <v>0.52883923939682653</v>
      </c>
      <c r="M6">
        <f>2*$Y$1*VLOOKUP(E5,Gearing!$B$3:$D$7,3)+B4</f>
        <v>20.85901625</v>
      </c>
      <c r="N6">
        <f>2*B5-B4+Misc!$B$6*$Y$1^2</f>
        <v>0.64490625000000001</v>
      </c>
      <c r="O6">
        <f t="shared" ca="1" si="7"/>
        <v>1</v>
      </c>
      <c r="P6">
        <f t="shared" ca="1" si="8"/>
        <v>0</v>
      </c>
      <c r="Q6">
        <f t="shared" ca="1" si="9"/>
        <v>0</v>
      </c>
      <c r="R6">
        <f t="shared" ca="1" si="10"/>
        <v>0</v>
      </c>
      <c r="S6">
        <f t="shared" ca="1" si="11"/>
        <v>0</v>
      </c>
      <c r="T6">
        <f ca="1">C6/Misc!$B$2*60/2/PI()</f>
        <v>33.60640104860984</v>
      </c>
      <c r="U6">
        <f ca="1">C6/Misc!$B$2*60/2/PI()*VLOOKUP(E6,Gearing!$B$2:$F$7,5,FALSE)</f>
        <v>203.15734686445029</v>
      </c>
      <c r="V6">
        <f ca="1">FORECAST(U6,OFFSET(Engine!$E$3:$E$26,MATCH(U6,Engine!$A$3:$A$26,1)-1,0,2),OFFSET(Engine!$A$3:$A$26,MATCH(U6,Engine!$A$3:$A$26,1)-1,0,2))</f>
        <v>79.70348476843553</v>
      </c>
      <c r="X6">
        <v>1</v>
      </c>
      <c r="Y6" s="3">
        <v>93</v>
      </c>
      <c r="Z6" s="3">
        <v>8000</v>
      </c>
      <c r="AA6">
        <f>Gearing!$H3</f>
        <v>93</v>
      </c>
      <c r="AB6">
        <f>Gearing!F3</f>
        <v>6.045197954121722</v>
      </c>
      <c r="AC6">
        <v>5</v>
      </c>
      <c r="AD6">
        <v>2.4700000000000002</v>
      </c>
    </row>
    <row r="7" spans="1:30" x14ac:dyDescent="0.25">
      <c r="A7">
        <f t="shared" si="3"/>
        <v>1</v>
      </c>
      <c r="B7">
        <f t="shared" ca="1" si="14"/>
        <v>0.81451311323952502</v>
      </c>
      <c r="C7">
        <f t="shared" ca="1" si="12"/>
        <v>1.2430535179854856</v>
      </c>
      <c r="D7">
        <f t="shared" ca="1" si="13"/>
        <v>0.80286418091753298</v>
      </c>
      <c r="E7">
        <f ca="1">MIN(VLOOKUP(C6+0.01,Gearing!$A$2:$F$7,2,TRUE)+1,5)</f>
        <v>1</v>
      </c>
      <c r="F7">
        <f ca="1">Misc!$B$4*V6/Misc!$B$2*VLOOKUP(E6,Gearing!$B$2:$F$7,5,FALSE)</f>
        <v>1365.1661386658018</v>
      </c>
      <c r="G7">
        <f t="shared" ca="1" si="1"/>
        <v>5.0611498426658631E-4</v>
      </c>
      <c r="H7">
        <f t="shared" ca="1" si="2"/>
        <v>2.7806315273476323</v>
      </c>
      <c r="I7">
        <f t="shared" si="4"/>
        <v>0.19223050000000003</v>
      </c>
      <c r="J7">
        <f t="shared" ca="1" si="5"/>
        <v>6799.7966819371823</v>
      </c>
      <c r="K7">
        <f t="shared" ca="1" si="6"/>
        <v>-7822.5092855407211</v>
      </c>
      <c r="L7">
        <f t="shared" ca="1" si="15"/>
        <v>0.81451311323952502</v>
      </c>
      <c r="M7">
        <f ca="1">2*$Y$1*VLOOKUP(E6,Gearing!$B$3:$D$7,3)+B5</f>
        <v>21.073985</v>
      </c>
      <c r="N7">
        <f ca="1">2*B6-B5+Misc!$B$6*$Y$1^2</f>
        <v>0.91436597879365311</v>
      </c>
      <c r="O7">
        <f t="shared" ca="1" si="7"/>
        <v>1</v>
      </c>
      <c r="P7">
        <f t="shared" ca="1" si="8"/>
        <v>0</v>
      </c>
      <c r="Q7">
        <f t="shared" ca="1" si="9"/>
        <v>0</v>
      </c>
      <c r="R7">
        <f t="shared" ca="1" si="10"/>
        <v>0</v>
      </c>
      <c r="S7">
        <f t="shared" ca="1" si="11"/>
        <v>0</v>
      </c>
      <c r="T7">
        <f ca="1">C7/Misc!$B$2*60/2/PI()</f>
        <v>39.567622383032059</v>
      </c>
      <c r="U7">
        <f ca="1">C7/Misc!$B$2*60/2/PI()*VLOOKUP(E7,Gearing!$B$2:$F$7,5,FALSE)</f>
        <v>239.19410987936627</v>
      </c>
      <c r="V7">
        <f ca="1">FORECAST(U7,OFFSET(Engine!$E$3:$E$26,MATCH(U7,Engine!$A$3:$A$26,1)-1,0,2),OFFSET(Engine!$A$3:$A$26,MATCH(U7,Engine!$A$3:$A$26,1)-1,0,2))</f>
        <v>93.841568556168241</v>
      </c>
      <c r="X7">
        <v>2</v>
      </c>
      <c r="Y7" s="3">
        <v>136</v>
      </c>
      <c r="Z7" s="3">
        <v>8000</v>
      </c>
      <c r="AA7">
        <f>Gearing!$H4</f>
        <v>136</v>
      </c>
      <c r="AB7">
        <f>Gearing!F4</f>
        <v>4.1338486009802944</v>
      </c>
      <c r="AC7">
        <v>4</v>
      </c>
      <c r="AD7">
        <v>2.9735565476190482</v>
      </c>
    </row>
    <row r="8" spans="1:30" x14ac:dyDescent="0.25">
      <c r="A8">
        <f t="shared" si="3"/>
        <v>1.25</v>
      </c>
      <c r="B8">
        <f t="shared" ca="1" si="14"/>
        <v>1.1503659983895693</v>
      </c>
      <c r="C8">
        <f t="shared" ca="1" si="12"/>
        <v>1.4615669420556621</v>
      </c>
      <c r="D8">
        <f t="shared" ca="1" si="13"/>
        <v>0.94524321164387892</v>
      </c>
      <c r="E8">
        <f ca="1">MIN(VLOOKUP(C7+0.01,Gearing!$A$2:$F$7,2,TRUE)+1,5)</f>
        <v>1</v>
      </c>
      <c r="F8">
        <f ca="1">Misc!$B$4*V7/Misc!$B$2*VLOOKUP(E7,Gearing!$B$2:$F$7,5,FALSE)</f>
        <v>1607.3240983674114</v>
      </c>
      <c r="G8">
        <f t="shared" ca="1" si="1"/>
        <v>7.1480429192861765E-4</v>
      </c>
      <c r="H8">
        <f t="shared" ca="1" si="2"/>
        <v>3.2694321359512841</v>
      </c>
      <c r="I8">
        <f t="shared" si="4"/>
        <v>0.19223050000000003</v>
      </c>
      <c r="J8">
        <f t="shared" ca="1" si="5"/>
        <v>6799.6868514739708</v>
      </c>
      <c r="K8">
        <f t="shared" ca="1" si="6"/>
        <v>-10507.991900870802</v>
      </c>
      <c r="L8">
        <f t="shared" ca="1" si="15"/>
        <v>1.1503659983895693</v>
      </c>
      <c r="M8">
        <f ca="1">2*$Y$1*VLOOKUP(E7,Gearing!$B$3:$D$7,3)+B6</f>
        <v>21.316199239396827</v>
      </c>
      <c r="N8">
        <f ca="1">2*B7-B6+Misc!$B$6*$Y$1^2</f>
        <v>1.2434994870822234</v>
      </c>
      <c r="O8">
        <f t="shared" ca="1" si="7"/>
        <v>1</v>
      </c>
      <c r="P8">
        <f t="shared" ca="1" si="8"/>
        <v>0</v>
      </c>
      <c r="Q8">
        <f t="shared" ca="1" si="9"/>
        <v>0</v>
      </c>
      <c r="R8">
        <f t="shared" ca="1" si="10"/>
        <v>0</v>
      </c>
      <c r="S8">
        <f t="shared" ca="1" si="11"/>
        <v>0</v>
      </c>
      <c r="T8">
        <f ca="1">C8/Misc!$B$2*60/2/PI()</f>
        <v>46.523120697572878</v>
      </c>
      <c r="U8">
        <f ca="1">C8/Misc!$B$2*60/2/PI()*VLOOKUP(E8,Gearing!$B$2:$F$7,5,FALSE)</f>
        <v>281.24147406032552</v>
      </c>
      <c r="V8">
        <f ca="1">FORECAST(U8,OFFSET(Engine!$E$3:$E$26,MATCH(U8,Engine!$A$3:$A$26,1)-1,0,2),OFFSET(Engine!$A$3:$A$26,MATCH(U8,Engine!$A$3:$A$26,1)-1,0,2))</f>
        <v>110.33775489781209</v>
      </c>
      <c r="X8">
        <v>3</v>
      </c>
      <c r="Y8" s="3">
        <v>205</v>
      </c>
      <c r="Z8" s="3">
        <v>8000</v>
      </c>
      <c r="AA8">
        <f>Gearing!$H5</f>
        <v>205</v>
      </c>
      <c r="AB8">
        <f>Gearing!F5</f>
        <v>2.7424556572357082</v>
      </c>
      <c r="AC8">
        <v>3</v>
      </c>
      <c r="AD8">
        <v>4.2146931935817813</v>
      </c>
    </row>
    <row r="9" spans="1:30" x14ac:dyDescent="0.25">
      <c r="A9">
        <f t="shared" si="3"/>
        <v>1.5</v>
      </c>
      <c r="B9">
        <f t="shared" ca="1" si="14"/>
        <v>1.5452965842673561</v>
      </c>
      <c r="C9">
        <f t="shared" ca="1" si="12"/>
        <v>1.7186417541920638</v>
      </c>
      <c r="D9">
        <f t="shared" ca="1" si="13"/>
        <v>1.1113552854473348</v>
      </c>
      <c r="E9">
        <f ca="1">MIN(VLOOKUP(C8+0.01,Gearing!$A$2:$F$7,2,TRUE)+1,5)</f>
        <v>1</v>
      </c>
      <c r="F9">
        <f ca="1">Misc!$B$4*V8/Misc!$B$2*VLOOKUP(E8,Gearing!$B$2:$F$7,5,FALSE)</f>
        <v>1889.8717821501402</v>
      </c>
      <c r="G9">
        <f t="shared" ca="1" si="1"/>
        <v>9.6020278092648684E-4</v>
      </c>
      <c r="H9">
        <f t="shared" ca="1" si="2"/>
        <v>3.8444921129922687</v>
      </c>
      <c r="I9">
        <f t="shared" si="4"/>
        <v>0.19223050000000003</v>
      </c>
      <c r="J9">
        <f t="shared" ca="1" si="5"/>
        <v>6799.5577291378931</v>
      </c>
      <c r="K9">
        <f t="shared" ca="1" si="6"/>
        <v>-13665.758315843583</v>
      </c>
      <c r="L9">
        <f t="shared" ca="1" si="15"/>
        <v>1.5452965842673561</v>
      </c>
      <c r="M9">
        <f ca="1">2*$Y$1*VLOOKUP(E8,Gearing!$B$3:$D$7,3)+B7</f>
        <v>21.601873113239524</v>
      </c>
      <c r="N9">
        <f ca="1">2*B8-B7+Misc!$B$6*$Y$1^2</f>
        <v>1.6295313835396135</v>
      </c>
      <c r="O9">
        <f t="shared" ca="1" si="7"/>
        <v>1</v>
      </c>
      <c r="P9">
        <f t="shared" ca="1" si="8"/>
        <v>0</v>
      </c>
      <c r="Q9">
        <f t="shared" ca="1" si="9"/>
        <v>0</v>
      </c>
      <c r="R9">
        <f t="shared" ca="1" si="10"/>
        <v>0</v>
      </c>
      <c r="S9">
        <f t="shared" ca="1" si="11"/>
        <v>0</v>
      </c>
      <c r="T9">
        <f ca="1">C9/Misc!$B$2*60/2/PI()</f>
        <v>54.70606611675862</v>
      </c>
      <c r="U9">
        <f ca="1">C9/Misc!$B$2*60/2/PI()*VLOOKUP(E9,Gearing!$B$2:$F$7,5,FALSE)</f>
        <v>330.70899896707687</v>
      </c>
      <c r="V9">
        <f ca="1">FORECAST(U9,OFFSET(Engine!$E$3:$E$26,MATCH(U9,Engine!$A$3:$A$26,1)-1,0,2),OFFSET(Engine!$A$3:$A$26,MATCH(U9,Engine!$A$3:$A$26,1)-1,0,2))</f>
        <v>129.74504771192881</v>
      </c>
      <c r="X9">
        <v>4</v>
      </c>
      <c r="Y9" s="3">
        <v>246</v>
      </c>
      <c r="Z9" s="3">
        <v>8000</v>
      </c>
      <c r="AA9">
        <f>Gearing!$H6</f>
        <v>246</v>
      </c>
      <c r="AB9">
        <f>Gearing!F6</f>
        <v>2.2853797143630898</v>
      </c>
      <c r="AC9">
        <v>2</v>
      </c>
      <c r="AD9">
        <v>6.2607351621023914</v>
      </c>
    </row>
    <row r="10" spans="1:30" x14ac:dyDescent="0.25">
      <c r="A10">
        <f t="shared" si="3"/>
        <v>1.75</v>
      </c>
      <c r="B10">
        <f t="shared" ca="1" si="14"/>
        <v>2.0096868754856012</v>
      </c>
      <c r="C10">
        <f t="shared" ca="1" si="12"/>
        <v>2.0209064584997729</v>
      </c>
      <c r="D10">
        <f t="shared" ca="1" si="13"/>
        <v>1.3067623490143383</v>
      </c>
      <c r="E10">
        <f ca="1">MIN(VLOOKUP(C9+0.01,Gearing!$A$2:$F$7,2,TRUE)+1,5)</f>
        <v>1</v>
      </c>
      <c r="F10">
        <f ca="1">Misc!$B$4*V9/Misc!$B$2*VLOOKUP(E9,Gearing!$B$2:$F$7,5,FALSE)</f>
        <v>2222.2810747924691</v>
      </c>
      <c r="G10">
        <f t="shared" ca="1" si="1"/>
        <v>1.2487615298442105E-3</v>
      </c>
      <c r="H10">
        <f t="shared" ca="1" si="2"/>
        <v>4.5206389998652758</v>
      </c>
      <c r="I10">
        <f t="shared" si="4"/>
        <v>0.19223050000000003</v>
      </c>
      <c r="J10">
        <f t="shared" ca="1" si="5"/>
        <v>6799.405893729916</v>
      </c>
      <c r="K10">
        <f t="shared" ca="1" si="6"/>
        <v>-17378.835967089348</v>
      </c>
      <c r="L10">
        <f t="shared" ca="1" si="15"/>
        <v>2.0096868754856012</v>
      </c>
      <c r="M10">
        <f ca="1">2*$Y$1*VLOOKUP(E9,Gearing!$B$3:$D$7,3)+B8</f>
        <v>21.93772599838957</v>
      </c>
      <c r="N10">
        <f ca="1">2*B9-B8+Misc!$B$6*$Y$1^2</f>
        <v>2.083539670145143</v>
      </c>
      <c r="O10">
        <f t="shared" ca="1" si="7"/>
        <v>1</v>
      </c>
      <c r="P10">
        <f t="shared" ca="1" si="8"/>
        <v>0</v>
      </c>
      <c r="Q10">
        <f t="shared" ca="1" si="9"/>
        <v>0</v>
      </c>
      <c r="R10">
        <f t="shared" ca="1" si="10"/>
        <v>0</v>
      </c>
      <c r="S10">
        <f t="shared" ca="1" si="11"/>
        <v>0</v>
      </c>
      <c r="T10">
        <f ca="1">C10/Misc!$B$2*60/2/PI()</f>
        <v>64.327450479315019</v>
      </c>
      <c r="U10">
        <f ca="1">C10/Misc!$B$2*60/2/PI()*VLOOKUP(E10,Gearing!$B$2:$F$7,5,FALSE)</f>
        <v>388.87217203142154</v>
      </c>
      <c r="V10">
        <f ca="1">FORECAST(U10,OFFSET(Engine!$E$3:$E$26,MATCH(U10,Engine!$A$3:$A$26,1)-1,0,2),OFFSET(Engine!$A$3:$A$26,MATCH(U10,Engine!$A$3:$A$26,1)-1,0,2))</f>
        <v>152.56385121555476</v>
      </c>
      <c r="X10">
        <v>5</v>
      </c>
      <c r="Y10" s="3">
        <v>281</v>
      </c>
      <c r="Z10" s="3">
        <v>8000</v>
      </c>
      <c r="AA10">
        <f>Gearing!$H7</f>
        <v>281</v>
      </c>
      <c r="AB10">
        <f>Gearing!F7</f>
        <v>2.00072387805452</v>
      </c>
      <c r="AC10">
        <v>1</v>
      </c>
      <c r="AD10">
        <v>12.324059756030383</v>
      </c>
    </row>
    <row r="11" spans="1:30" x14ac:dyDescent="0.25">
      <c r="A11">
        <f t="shared" si="3"/>
        <v>2</v>
      </c>
      <c r="B11">
        <f t="shared" ca="1" si="14"/>
        <v>2.5557498135172425</v>
      </c>
      <c r="C11">
        <f t="shared" ca="1" si="12"/>
        <v>2.3763133278996014</v>
      </c>
      <c r="D11">
        <f t="shared" ca="1" si="13"/>
        <v>1.5364926061842894</v>
      </c>
      <c r="E11">
        <f ca="1">MIN(VLOOKUP(C10+0.01,Gearing!$A$2:$F$7,2,TRUE)+1,5)</f>
        <v>1</v>
      </c>
      <c r="F11">
        <f ca="1">Misc!$B$4*V10/Misc!$B$2*VLOOKUP(E10,Gearing!$B$2:$F$7,5,FALSE)</f>
        <v>2613.1229301834064</v>
      </c>
      <c r="G11">
        <f t="shared" ca="1" si="1"/>
        <v>1.5880693086855529E-3</v>
      </c>
      <c r="H11">
        <f t="shared" ca="1" si="2"/>
        <v>5.3156615244711913</v>
      </c>
      <c r="I11">
        <f t="shared" si="4"/>
        <v>0.19223050000000003</v>
      </c>
      <c r="J11">
        <f t="shared" ca="1" si="5"/>
        <v>6799.2273537741639</v>
      </c>
      <c r="K11">
        <f t="shared" ca="1" si="6"/>
        <v>-21744.831054588532</v>
      </c>
      <c r="L11">
        <f t="shared" ca="1" si="15"/>
        <v>2.5557498135172425</v>
      </c>
      <c r="M11">
        <f ca="1">2*$Y$1*VLOOKUP(E10,Gearing!$B$3:$D$7,3)+B9</f>
        <v>22.332656584267355</v>
      </c>
      <c r="N11">
        <f ca="1">2*B10-B9+Misc!$B$6*$Y$1^2</f>
        <v>2.6173896667038465</v>
      </c>
      <c r="O11">
        <f t="shared" ca="1" si="7"/>
        <v>1</v>
      </c>
      <c r="P11">
        <f t="shared" ca="1" si="8"/>
        <v>0</v>
      </c>
      <c r="Q11">
        <f t="shared" ca="1" si="9"/>
        <v>0</v>
      </c>
      <c r="R11">
        <f t="shared" ca="1" si="10"/>
        <v>0</v>
      </c>
      <c r="S11">
        <f t="shared" ca="1" si="11"/>
        <v>0</v>
      </c>
      <c r="T11">
        <f ca="1">C11/Misc!$B$2*60/2/PI()</f>
        <v>75.640402494074706</v>
      </c>
      <c r="U11">
        <f ca="1">C11/Misc!$B$2*60/2/PI()*VLOOKUP(E11,Gearing!$B$2:$F$7,5,FALSE)</f>
        <v>457.26120640612402</v>
      </c>
      <c r="V11">
        <f ca="1">FORECAST(U11,OFFSET(Engine!$E$3:$E$26,MATCH(U11,Engine!$A$3:$A$26,1)-1,0,2),OFFSET(Engine!$A$3:$A$26,MATCH(U11,Engine!$A$3:$A$26,1)-1,0,2))</f>
        <v>179.39450461667937</v>
      </c>
    </row>
    <row r="12" spans="1:30" x14ac:dyDescent="0.25">
      <c r="A12">
        <f t="shared" si="3"/>
        <v>2.25</v>
      </c>
      <c r="B12">
        <f t="shared" ca="1" si="14"/>
        <v>3.1978435394354019</v>
      </c>
      <c r="C12">
        <f t="shared" ca="1" si="12"/>
        <v>2.7941968998619373</v>
      </c>
      <c r="D12">
        <f t="shared" ca="1" si="13"/>
        <v>1.8065759695143981</v>
      </c>
      <c r="E12">
        <f ca="1">MIN(VLOOKUP(C11+0.01,Gearing!$A$2:$F$7,2,TRUE)+1,5)</f>
        <v>1</v>
      </c>
      <c r="F12">
        <f ca="1">Misc!$B$4*V11/Misc!$B$2*VLOOKUP(E11,Gearing!$B$2:$F$7,5,FALSE)</f>
        <v>3072.6799948200514</v>
      </c>
      <c r="G12">
        <f t="shared" ca="1" si="1"/>
        <v>1.9870478526874315E-3</v>
      </c>
      <c r="H12">
        <f t="shared" ca="1" si="2"/>
        <v>6.2504404524470685</v>
      </c>
      <c r="I12">
        <f t="shared" si="4"/>
        <v>0.19223050000000003</v>
      </c>
      <c r="J12">
        <f t="shared" ca="1" si="5"/>
        <v>6799.0174138709453</v>
      </c>
      <c r="K12">
        <f t="shared" ca="1" si="6"/>
        <v>-26878.487780951182</v>
      </c>
      <c r="L12">
        <f t="shared" ca="1" si="15"/>
        <v>3.1978435394354019</v>
      </c>
      <c r="M12">
        <f ca="1">2*$Y$1*VLOOKUP(E11,Gearing!$B$3:$D$7,3)+B10</f>
        <v>22.797046875485602</v>
      </c>
      <c r="N12">
        <f ca="1">2*B11-B10+Misc!$B$6*$Y$1^2</f>
        <v>3.2451252515488838</v>
      </c>
      <c r="O12">
        <f t="shared" ca="1" si="7"/>
        <v>1</v>
      </c>
      <c r="P12">
        <f t="shared" ca="1" si="8"/>
        <v>0</v>
      </c>
      <c r="Q12">
        <f t="shared" ca="1" si="9"/>
        <v>0</v>
      </c>
      <c r="R12">
        <f t="shared" ca="1" si="10"/>
        <v>0</v>
      </c>
      <c r="S12">
        <f t="shared" ca="1" si="11"/>
        <v>0</v>
      </c>
      <c r="T12">
        <f ca="1">C12/Misc!$B$2*60/2/PI()</f>
        <v>88.942049717015408</v>
      </c>
      <c r="U12">
        <f ca="1">C12/Misc!$B$2*60/2/PI()*VLOOKUP(E12,Gearing!$B$2:$F$7,5,FALSE)</f>
        <v>537.67229698469407</v>
      </c>
      <c r="V12">
        <f ca="1">FORECAST(U12,OFFSET(Engine!$E$3:$E$26,MATCH(U12,Engine!$A$3:$A$26,1)-1,0,2),OFFSET(Engine!$A$3:$A$26,MATCH(U12,Engine!$A$3:$A$26,1)-1,0,2))</f>
        <v>210.94169811994243</v>
      </c>
      <c r="X12" t="s">
        <v>54</v>
      </c>
      <c r="Y12" s="4">
        <f ca="1">VLOOKUP(5,G3:H701,2,TRUE)</f>
        <v>280.727850618986</v>
      </c>
    </row>
    <row r="13" spans="1:30" x14ac:dyDescent="0.25">
      <c r="A13">
        <f t="shared" si="3"/>
        <v>2.5</v>
      </c>
      <c r="B13">
        <f t="shared" ca="1" si="14"/>
        <v>3.9528482634482112</v>
      </c>
      <c r="C13">
        <f t="shared" ca="1" si="12"/>
        <v>3.285529717651082</v>
      </c>
      <c r="D13">
        <f t="shared" ca="1" si="13"/>
        <v>2.1240865727987597</v>
      </c>
      <c r="E13">
        <f ca="1">MIN(VLOOKUP(C12+0.01,Gearing!$A$2:$F$7,2,TRUE)+1,5)</f>
        <v>1</v>
      </c>
      <c r="F13">
        <f ca="1">Misc!$B$4*V12/Misc!$B$2*VLOOKUP(E12,Gearing!$B$2:$F$7,5,FALSE)</f>
        <v>3613.0222454219738</v>
      </c>
      <c r="G13">
        <f t="shared" ca="1" si="1"/>
        <v>2.4561860381920901E-3</v>
      </c>
      <c r="H13">
        <f t="shared" ca="1" si="2"/>
        <v>7.3495206640369588</v>
      </c>
      <c r="I13">
        <f t="shared" si="4"/>
        <v>0.19223050000000003</v>
      </c>
      <c r="J13">
        <f t="shared" ca="1" si="5"/>
        <v>6798.7705538749851</v>
      </c>
      <c r="K13">
        <f t="shared" ca="1" si="6"/>
        <v>-32914.690087916453</v>
      </c>
      <c r="L13">
        <f t="shared" ca="1" si="15"/>
        <v>3.9528482634482112</v>
      </c>
      <c r="M13">
        <f ca="1">2*$Y$1*VLOOKUP(E12,Gearing!$B$3:$D$7,3)+B11</f>
        <v>23.343109813517241</v>
      </c>
      <c r="N13">
        <f ca="1">2*B12-B11+Misc!$B$6*$Y$1^2</f>
        <v>3.9832497653535612</v>
      </c>
      <c r="O13">
        <f t="shared" ca="1" si="7"/>
        <v>1</v>
      </c>
      <c r="P13">
        <f t="shared" ca="1" si="8"/>
        <v>0</v>
      </c>
      <c r="Q13">
        <f t="shared" ca="1" si="9"/>
        <v>0</v>
      </c>
      <c r="R13">
        <f t="shared" ca="1" si="10"/>
        <v>0</v>
      </c>
      <c r="S13">
        <f t="shared" ca="1" si="11"/>
        <v>0</v>
      </c>
      <c r="T13">
        <f ca="1">C13/Misc!$B$2*60/2/PI()</f>
        <v>104.58165904789779</v>
      </c>
      <c r="U13">
        <f ca="1">C13/Misc!$B$2*60/2/PI()*VLOOKUP(E13,Gearing!$B$2:$F$7,5,FALSE)</f>
        <v>632.2168313150072</v>
      </c>
      <c r="V13">
        <f ca="1">FORECAST(U13,OFFSET(Engine!$E$3:$E$26,MATCH(U13,Engine!$A$3:$A$26,1)-1,0,2),OFFSET(Engine!$A$3:$A$26,MATCH(U13,Engine!$A$3:$A$26,1)-1,0,2))</f>
        <v>248.03377954470508</v>
      </c>
    </row>
    <row r="14" spans="1:30" x14ac:dyDescent="0.25">
      <c r="A14">
        <f t="shared" si="3"/>
        <v>2.75</v>
      </c>
      <c r="B14">
        <f t="shared" ca="1" si="14"/>
        <v>4.8406083982609429</v>
      </c>
      <c r="C14">
        <f t="shared" ca="1" si="12"/>
        <v>3.8376655392509278</v>
      </c>
      <c r="D14">
        <f t="shared" ca="1" si="13"/>
        <v>2.2930000000000064</v>
      </c>
      <c r="E14">
        <f ca="1">MIN(VLOOKUP(C13+0.01,Gearing!$A$2:$F$7,2,TRUE)+1,5)</f>
        <v>1</v>
      </c>
      <c r="F14">
        <f ca="1">Misc!$B$4*V13/Misc!$B$2*VLOOKUP(E13,Gearing!$B$2:$F$7,5,FALSE)</f>
        <v>4248.337673860733</v>
      </c>
      <c r="G14">
        <f t="shared" ca="1" si="1"/>
        <v>3.0078146115814536E-3</v>
      </c>
      <c r="H14">
        <f t="shared" ca="1" si="2"/>
        <v>8.5846133215169296</v>
      </c>
      <c r="I14">
        <f t="shared" si="4"/>
        <v>0.19223050000000003</v>
      </c>
      <c r="J14">
        <f t="shared" ca="1" si="5"/>
        <v>6798.4802840037864</v>
      </c>
      <c r="K14">
        <f t="shared" ca="1" si="6"/>
        <v>-40011.986839997888</v>
      </c>
      <c r="L14">
        <f t="shared" ca="1" si="15"/>
        <v>4.8406083982609429</v>
      </c>
      <c r="M14">
        <f ca="1">2*$Y$1*VLOOKUP(E13,Gearing!$B$3:$D$7,3)+B12</f>
        <v>23.985203539435403</v>
      </c>
      <c r="N14">
        <f ca="1">2*B13-B12+Misc!$B$6*$Y$1^2</f>
        <v>4.8511654874610208</v>
      </c>
      <c r="O14">
        <f t="shared" ca="1" si="7"/>
        <v>1</v>
      </c>
      <c r="P14">
        <f t="shared" ca="1" si="8"/>
        <v>0</v>
      </c>
      <c r="Q14">
        <f t="shared" ca="1" si="9"/>
        <v>0</v>
      </c>
      <c r="R14">
        <f t="shared" ca="1" si="10"/>
        <v>0</v>
      </c>
      <c r="S14">
        <f t="shared" ca="1" si="11"/>
        <v>0</v>
      </c>
      <c r="T14">
        <f ca="1">C14/Misc!$B$2*60/2/PI()</f>
        <v>122.15668810104187</v>
      </c>
      <c r="U14">
        <f ca="1">C14/Misc!$B$2*60/2/PI()*VLOOKUP(E14,Gearing!$B$2:$F$7,5,FALSE)</f>
        <v>738.46136099070361</v>
      </c>
      <c r="V14">
        <f ca="1">FORECAST(U14,OFFSET(Engine!$E$3:$E$26,MATCH(U14,Engine!$A$3:$A$26,1)-1,0,2),OFFSET(Engine!$A$3:$A$26,MATCH(U14,Engine!$A$3:$A$26,1)-1,0,2))</f>
        <v>289.71604889618703</v>
      </c>
      <c r="Y14">
        <v>127</v>
      </c>
      <c r="Z14">
        <v>50</v>
      </c>
      <c r="AA14">
        <v>105</v>
      </c>
      <c r="AB14">
        <v>54.75745387463639</v>
      </c>
      <c r="AC14" s="3">
        <v>99</v>
      </c>
    </row>
    <row r="15" spans="1:30" x14ac:dyDescent="0.25">
      <c r="A15">
        <f t="shared" si="3"/>
        <v>3</v>
      </c>
      <c r="B15">
        <f t="shared" ca="1" si="14"/>
        <v>5.8716810330736751</v>
      </c>
      <c r="C15">
        <f t="shared" ca="1" si="12"/>
        <v>4.4109155392509294</v>
      </c>
      <c r="D15">
        <f t="shared" ca="1" si="13"/>
        <v>2.2930000000000064</v>
      </c>
      <c r="E15">
        <f ca="1">MIN(VLOOKUP(C14+0.01,Gearing!$A$2:$F$7,2,TRUE)+1,5)</f>
        <v>1</v>
      </c>
      <c r="F15">
        <f ca="1">Misc!$B$4*V14/Misc!$B$2*VLOOKUP(E14,Gearing!$B$2:$F$7,5,FALSE)</f>
        <v>4962.2741205131333</v>
      </c>
      <c r="G15">
        <f t="shared" ca="1" si="1"/>
        <v>3.6484934439583302E-3</v>
      </c>
      <c r="H15">
        <f t="shared" ca="1" si="2"/>
        <v>9.8669370509371177</v>
      </c>
      <c r="I15">
        <f t="shared" si="4"/>
        <v>0.19223050000000003</v>
      </c>
      <c r="J15">
        <f t="shared" ca="1" si="5"/>
        <v>6798.1389748545962</v>
      </c>
      <c r="K15">
        <f t="shared" ca="1" si="6"/>
        <v>-48174.789224781744</v>
      </c>
      <c r="L15">
        <f t="shared" ca="1" si="15"/>
        <v>5.8844519431667397</v>
      </c>
      <c r="M15">
        <f ca="1">2*$Y$1*VLOOKUP(E14,Gearing!$B$3:$D$7,3)+B13</f>
        <v>24.74020826344821</v>
      </c>
      <c r="N15">
        <f ca="1">2*B14-B13+Misc!$B$6*$Y$1^2</f>
        <v>5.8716810330736751</v>
      </c>
      <c r="O15">
        <f t="shared" ca="1" si="7"/>
        <v>1</v>
      </c>
      <c r="P15">
        <f t="shared" ca="1" si="8"/>
        <v>0</v>
      </c>
      <c r="Q15">
        <f t="shared" ca="1" si="9"/>
        <v>0</v>
      </c>
      <c r="R15">
        <f t="shared" ca="1" si="10"/>
        <v>0</v>
      </c>
      <c r="S15">
        <f t="shared" ca="1" si="11"/>
        <v>0</v>
      </c>
      <c r="T15">
        <f ca="1">C15/Misc!$B$2*60/2/PI()</f>
        <v>140.40380232652771</v>
      </c>
      <c r="U15">
        <f ca="1">C15/Misc!$B$2*60/2/PI()*VLOOKUP(E15,Gearing!$B$2:$F$7,5,FALSE)</f>
        <v>848.76877857523596</v>
      </c>
      <c r="V15">
        <f ca="1">FORECAST(U15,OFFSET(Engine!$E$3:$E$26,MATCH(U15,Engine!$A$3:$A$26,1)-1,0,2),OFFSET(Engine!$A$3:$A$26,MATCH(U15,Engine!$A$3:$A$26,1)-1,0,2))</f>
        <v>332.9922863199821</v>
      </c>
      <c r="Y15">
        <v>117</v>
      </c>
      <c r="Z15">
        <v>174</v>
      </c>
      <c r="AA15">
        <v>160</v>
      </c>
      <c r="AB15">
        <v>107.78727735574034</v>
      </c>
      <c r="AC15" s="3">
        <v>124</v>
      </c>
    </row>
    <row r="16" spans="1:30" x14ac:dyDescent="0.25">
      <c r="A16">
        <f t="shared" si="3"/>
        <v>3.25</v>
      </c>
      <c r="B16">
        <f t="shared" ca="1" si="14"/>
        <v>7.0460661678864076</v>
      </c>
      <c r="C16">
        <f t="shared" ca="1" si="12"/>
        <v>4.9841655392509292</v>
      </c>
      <c r="D16">
        <f t="shared" ca="1" si="13"/>
        <v>2.2929999999999922</v>
      </c>
      <c r="E16">
        <f ca="1">MIN(VLOOKUP(C15+0.01,Gearing!$A$2:$F$7,2,TRUE)+1,5)</f>
        <v>1</v>
      </c>
      <c r="F16">
        <f ca="1">Misc!$B$4*V15/Misc!$B$2*VLOOKUP(E15,Gearing!$B$2:$F$7,5,FALSE)</f>
        <v>5703.5121493329661</v>
      </c>
      <c r="G16">
        <f t="shared" ca="1" si="1"/>
        <v>4.3782225353227204E-3</v>
      </c>
      <c r="H16">
        <f t="shared" ca="1" si="2"/>
        <v>11.149260780357304</v>
      </c>
      <c r="I16">
        <f t="shared" si="4"/>
        <v>0.19223050000000003</v>
      </c>
      <c r="J16">
        <f t="shared" ca="1" si="5"/>
        <v>6797.7425676383436</v>
      </c>
      <c r="K16">
        <f t="shared" ca="1" si="6"/>
        <v>-57318.319434296696</v>
      </c>
      <c r="L16">
        <f t="shared" ca="1" si="15"/>
        <v>7.0850478101511492</v>
      </c>
      <c r="M16">
        <f ca="1">2*$Y$1*VLOOKUP(E15,Gearing!$B$3:$D$7,3)+B14</f>
        <v>25.627968398260943</v>
      </c>
      <c r="N16">
        <f ca="1">2*B15-B14+Misc!$B$6*$Y$1^2</f>
        <v>7.0460661678864076</v>
      </c>
      <c r="O16">
        <f t="shared" ca="1" si="7"/>
        <v>1</v>
      </c>
      <c r="P16">
        <f t="shared" ca="1" si="8"/>
        <v>0</v>
      </c>
      <c r="Q16">
        <f t="shared" ca="1" si="9"/>
        <v>0</v>
      </c>
      <c r="R16">
        <f t="shared" ca="1" si="10"/>
        <v>0</v>
      </c>
      <c r="S16">
        <f t="shared" ca="1" si="11"/>
        <v>0</v>
      </c>
      <c r="T16">
        <f ca="1">C16/Misc!$B$2*60/2/PI()</f>
        <v>158.65091655201354</v>
      </c>
      <c r="U16">
        <f ca="1">C16/Misc!$B$2*60/2/PI()*VLOOKUP(E16,Gearing!$B$2:$F$7,5,FALSE)</f>
        <v>959.0761961597683</v>
      </c>
      <c r="V16">
        <f ca="1">FORECAST(U16,OFFSET(Engine!$E$3:$E$26,MATCH(U16,Engine!$A$3:$A$26,1)-1,0,2),OFFSET(Engine!$A$3:$A$26,MATCH(U16,Engine!$A$3:$A$26,1)-1,0,2))</f>
        <v>376.26852374377711</v>
      </c>
      <c r="Y16">
        <v>181</v>
      </c>
      <c r="Z16">
        <v>240</v>
      </c>
      <c r="AA16">
        <v>200</v>
      </c>
      <c r="AB16">
        <v>160.2735429524119</v>
      </c>
      <c r="AC16" s="3">
        <v>211</v>
      </c>
    </row>
    <row r="17" spans="1:29" x14ac:dyDescent="0.25">
      <c r="A17">
        <f t="shared" si="3"/>
        <v>3.5</v>
      </c>
      <c r="B17">
        <f t="shared" ca="1" si="14"/>
        <v>8.3637638026991397</v>
      </c>
      <c r="C17">
        <f t="shared" ca="1" si="12"/>
        <v>5.5574155392509272</v>
      </c>
      <c r="D17">
        <f t="shared" ca="1" si="13"/>
        <v>2.2929999999999922</v>
      </c>
      <c r="E17">
        <f ca="1">MIN(VLOOKUP(C16+0.01,Gearing!$A$2:$F$7,2,TRUE)+1,5)</f>
        <v>1</v>
      </c>
      <c r="F17">
        <f ca="1">Misc!$B$4*V16/Misc!$B$2*VLOOKUP(E16,Gearing!$B$2:$F$7,5,FALSE)</f>
        <v>6444.750178152799</v>
      </c>
      <c r="G17">
        <f t="shared" ca="1" si="1"/>
        <v>5.1970018856746228E-3</v>
      </c>
      <c r="H17">
        <f t="shared" ca="1" si="2"/>
        <v>12.431584509777485</v>
      </c>
      <c r="I17">
        <f t="shared" si="4"/>
        <v>0.19223050000000003</v>
      </c>
      <c r="J17">
        <f t="shared" ca="1" si="5"/>
        <v>6797.2910623550279</v>
      </c>
      <c r="K17">
        <f t="shared" ca="1" si="6"/>
        <v>-67435.581642673351</v>
      </c>
      <c r="L17">
        <f t="shared" ca="1" si="15"/>
        <v>8.4299542342456792</v>
      </c>
      <c r="M17">
        <f ca="1">2*$Y$1*VLOOKUP(E16,Gearing!$B$3:$D$7,3)+B15</f>
        <v>26.659041033073674</v>
      </c>
      <c r="N17">
        <f ca="1">2*B16-B15+Misc!$B$6*$Y$1^2</f>
        <v>8.3637638026991397</v>
      </c>
      <c r="O17">
        <f t="shared" ca="1" si="7"/>
        <v>1</v>
      </c>
      <c r="P17">
        <f t="shared" ca="1" si="8"/>
        <v>0</v>
      </c>
      <c r="Q17">
        <f t="shared" ca="1" si="9"/>
        <v>0</v>
      </c>
      <c r="R17">
        <f t="shared" ca="1" si="10"/>
        <v>0</v>
      </c>
      <c r="S17">
        <f t="shared" ca="1" si="11"/>
        <v>0</v>
      </c>
      <c r="T17">
        <f ca="1">C17/Misc!$B$2*60/2/PI()</f>
        <v>176.89803077749923</v>
      </c>
      <c r="U17">
        <f ca="1">C17/Misc!$B$2*60/2/PI()*VLOOKUP(E17,Gearing!$B$2:$F$7,5,FALSE)</f>
        <v>1069.3836137442997</v>
      </c>
      <c r="V17">
        <f ca="1">FORECAST(U17,OFFSET(Engine!$E$3:$E$26,MATCH(U17,Engine!$A$3:$A$26,1)-1,0,2),OFFSET(Engine!$A$3:$A$26,MATCH(U17,Engine!$A$3:$A$26,1)-1,0,2))</f>
        <v>400.4019725239985</v>
      </c>
      <c r="Y17">
        <v>230</v>
      </c>
      <c r="Z17">
        <v>271</v>
      </c>
      <c r="AA17">
        <v>235</v>
      </c>
      <c r="AB17">
        <v>227.15496775864102</v>
      </c>
      <c r="AC17" s="3">
        <v>249.99999999999997</v>
      </c>
    </row>
    <row r="18" spans="1:29" x14ac:dyDescent="0.25">
      <c r="A18">
        <f t="shared" si="3"/>
        <v>3.75</v>
      </c>
      <c r="B18">
        <f t="shared" ca="1" si="14"/>
        <v>9.8247739375118712</v>
      </c>
      <c r="C18">
        <f t="shared" ca="1" si="12"/>
        <v>6.1306655392509271</v>
      </c>
      <c r="D18">
        <f t="shared" ca="1" si="13"/>
        <v>2.2930000000000064</v>
      </c>
      <c r="E18">
        <f ca="1">MIN(VLOOKUP(C17+0.01,Gearing!$A$2:$F$7,2,TRUE)+1,5)</f>
        <v>1</v>
      </c>
      <c r="F18">
        <f ca="1">Misc!$B$4*V17/Misc!$B$2*VLOOKUP(E17,Gearing!$B$2:$F$7,5,FALSE)</f>
        <v>6858.1093578637365</v>
      </c>
      <c r="G18">
        <f t="shared" ca="1" si="1"/>
        <v>6.1048314950140374E-3</v>
      </c>
      <c r="H18">
        <f t="shared" ca="1" si="2"/>
        <v>13.713908239197671</v>
      </c>
      <c r="I18">
        <f t="shared" si="4"/>
        <v>0.19223050000000003</v>
      </c>
      <c r="J18">
        <f t="shared" ca="1" si="5"/>
        <v>6796.7844590046507</v>
      </c>
      <c r="K18">
        <f t="shared" ca="1" si="6"/>
        <v>-78444.41201858173</v>
      </c>
      <c r="L18">
        <f t="shared" ca="1" si="15"/>
        <v>9.9181675906834261</v>
      </c>
      <c r="M18">
        <f ca="1">2*$Y$1*VLOOKUP(E17,Gearing!$B$3:$D$7,3)+B16</f>
        <v>27.833426167886408</v>
      </c>
      <c r="N18">
        <f ca="1">2*B17-B16+Misc!$B$6*$Y$1^2</f>
        <v>9.8247739375118712</v>
      </c>
      <c r="O18">
        <f t="shared" ca="1" si="7"/>
        <v>1</v>
      </c>
      <c r="P18">
        <f t="shared" ca="1" si="8"/>
        <v>0</v>
      </c>
      <c r="Q18">
        <f t="shared" ca="1" si="9"/>
        <v>0</v>
      </c>
      <c r="R18">
        <f t="shared" ca="1" si="10"/>
        <v>0</v>
      </c>
      <c r="S18">
        <f t="shared" ca="1" si="11"/>
        <v>0</v>
      </c>
      <c r="T18">
        <f ca="1">C18/Misc!$B$2*60/2/PI()</f>
        <v>195.14514500298506</v>
      </c>
      <c r="U18">
        <f ca="1">C18/Misc!$B$2*60/2/PI()*VLOOKUP(E18,Gearing!$B$2:$F$7,5,FALSE)</f>
        <v>1179.691031328832</v>
      </c>
      <c r="V18">
        <f ca="1">FORECAST(U18,OFFSET(Engine!$E$3:$E$26,MATCH(U18,Engine!$A$3:$A$26,1)-1,0,2),OFFSET(Engine!$A$3:$A$26,MATCH(U18,Engine!$A$3:$A$26,1)-1,0,2))</f>
        <v>413.24463252674764</v>
      </c>
      <c r="Y18">
        <v>275</v>
      </c>
      <c r="Z18">
        <v>279</v>
      </c>
      <c r="AA18">
        <v>248</v>
      </c>
      <c r="AB18">
        <v>273.13795334866751</v>
      </c>
      <c r="AC18" s="3">
        <v>281</v>
      </c>
    </row>
    <row r="19" spans="1:29" x14ac:dyDescent="0.25">
      <c r="A19">
        <f t="shared" si="3"/>
        <v>4</v>
      </c>
      <c r="B19">
        <f t="shared" ca="1" si="14"/>
        <v>11.429096572324603</v>
      </c>
      <c r="C19">
        <f t="shared" ca="1" si="12"/>
        <v>6.7039155392509286</v>
      </c>
      <c r="D19">
        <f t="shared" ca="1" si="13"/>
        <v>2.2930000000000064</v>
      </c>
      <c r="E19">
        <f ca="1">MIN(VLOOKUP(C18+0.01,Gearing!$A$2:$F$7,2,TRUE)+1,5)</f>
        <v>1</v>
      </c>
      <c r="F19">
        <f ca="1">Misc!$B$4*V18/Misc!$B$2*VLOOKUP(E18,Gearing!$B$2:$F$7,5,FALSE)</f>
        <v>7078.0792201236873</v>
      </c>
      <c r="G19">
        <f t="shared" ca="1" si="1"/>
        <v>7.101711363340966E-3</v>
      </c>
      <c r="H19">
        <f t="shared" ca="1" si="2"/>
        <v>14.996231968617861</v>
      </c>
      <c r="I19">
        <f t="shared" si="4"/>
        <v>0.19223050000000003</v>
      </c>
      <c r="J19">
        <f t="shared" ca="1" si="5"/>
        <v>6796.2227575872103</v>
      </c>
      <c r="K19">
        <f t="shared" ca="1" si="6"/>
        <v>-90378.21513715839</v>
      </c>
      <c r="L19">
        <f t="shared" ca="1" si="15"/>
        <v>11.537635677133435</v>
      </c>
      <c r="M19">
        <f ca="1">2*$Y$1*VLOOKUP(E18,Gearing!$B$3:$D$7,3)+B17</f>
        <v>29.151123802699139</v>
      </c>
      <c r="N19">
        <f ca="1">2*B18-B17+Misc!$B$6*$Y$1^2</f>
        <v>11.429096572324603</v>
      </c>
      <c r="O19">
        <f t="shared" ca="1" si="7"/>
        <v>1</v>
      </c>
      <c r="P19">
        <f t="shared" ca="1" si="8"/>
        <v>0</v>
      </c>
      <c r="Q19">
        <f t="shared" ca="1" si="9"/>
        <v>0</v>
      </c>
      <c r="R19">
        <f t="shared" ca="1" si="10"/>
        <v>0</v>
      </c>
      <c r="S19">
        <f t="shared" ca="1" si="11"/>
        <v>0</v>
      </c>
      <c r="T19">
        <f ca="1">C19/Misc!$B$2*60/2/PI()</f>
        <v>213.39225922847089</v>
      </c>
      <c r="U19">
        <f ca="1">C19/Misc!$B$2*60/2/PI()*VLOOKUP(E19,Gearing!$B$2:$F$7,5,FALSE)</f>
        <v>1289.9984489133644</v>
      </c>
      <c r="V19">
        <f ca="1">FORECAST(U19,OFFSET(Engine!$E$3:$E$26,MATCH(U19,Engine!$A$3:$A$26,1)-1,0,2),OFFSET(Engine!$A$3:$A$26,MATCH(U19,Engine!$A$3:$A$26,1)-1,0,2))</f>
        <v>426.08729252949672</v>
      </c>
    </row>
    <row r="20" spans="1:29" x14ac:dyDescent="0.25">
      <c r="A20">
        <f t="shared" si="3"/>
        <v>4.25</v>
      </c>
      <c r="B20">
        <f t="shared" ca="1" si="14"/>
        <v>13.176731707137336</v>
      </c>
      <c r="C20">
        <f t="shared" ca="1" si="12"/>
        <v>7.2771655392509302</v>
      </c>
      <c r="D20">
        <f t="shared" ca="1" si="13"/>
        <v>2.2930000000000064</v>
      </c>
      <c r="E20">
        <f ca="1">MIN(VLOOKUP(C19+0.01,Gearing!$A$2:$F$7,2,TRUE)+1,5)</f>
        <v>1</v>
      </c>
      <c r="F20">
        <f ca="1">Misc!$B$4*V19/Misc!$B$2*VLOOKUP(E19,Gearing!$B$2:$F$7,5,FALSE)</f>
        <v>7298.0490823836362</v>
      </c>
      <c r="G20">
        <f t="shared" ca="1" si="1"/>
        <v>8.1876414906554076E-3</v>
      </c>
      <c r="H20">
        <f t="shared" ca="1" si="2"/>
        <v>16.278555698038051</v>
      </c>
      <c r="I20">
        <f t="shared" si="4"/>
        <v>0.19223050000000003</v>
      </c>
      <c r="J20">
        <f t="shared" ca="1" si="5"/>
        <v>6795.6059581027075</v>
      </c>
      <c r="K20">
        <f t="shared" ca="1" si="6"/>
        <v>-103285.09683126287</v>
      </c>
      <c r="L20">
        <f t="shared" ca="1" si="15"/>
        <v>13.293302609969386</v>
      </c>
      <c r="M20">
        <f ca="1">2*$Y$1*VLOOKUP(E19,Gearing!$B$3:$D$7,3)+B18</f>
        <v>30.612133937511871</v>
      </c>
      <c r="N20">
        <f ca="1">2*B19-B18+Misc!$B$6*$Y$1^2</f>
        <v>13.176731707137336</v>
      </c>
      <c r="O20">
        <f t="shared" ca="1" si="7"/>
        <v>1</v>
      </c>
      <c r="P20">
        <f t="shared" ca="1" si="8"/>
        <v>0</v>
      </c>
      <c r="Q20">
        <f t="shared" ca="1" si="9"/>
        <v>0</v>
      </c>
      <c r="R20">
        <f t="shared" ca="1" si="10"/>
        <v>0</v>
      </c>
      <c r="S20">
        <f t="shared" ca="1" si="11"/>
        <v>0</v>
      </c>
      <c r="T20">
        <f ca="1">C20/Misc!$B$2*60/2/PI()</f>
        <v>231.63937345395672</v>
      </c>
      <c r="U20">
        <f ca="1">C20/Misc!$B$2*60/2/PI()*VLOOKUP(E20,Gearing!$B$2:$F$7,5,FALSE)</f>
        <v>1400.3058664978967</v>
      </c>
      <c r="V20">
        <f ca="1">FORECAST(U20,OFFSET(Engine!$E$3:$E$26,MATCH(U20,Engine!$A$3:$A$26,1)-1,0,2),OFFSET(Engine!$A$3:$A$26,MATCH(U20,Engine!$A$3:$A$26,1)-1,0,2))</f>
        <v>438.92995253224592</v>
      </c>
    </row>
    <row r="21" spans="1:29" x14ac:dyDescent="0.25">
      <c r="A21">
        <f t="shared" si="3"/>
        <v>4.5</v>
      </c>
      <c r="B21">
        <f t="shared" ca="1" si="14"/>
        <v>15.067679341950068</v>
      </c>
      <c r="C21">
        <f t="shared" ca="1" si="12"/>
        <v>7.8504155392509318</v>
      </c>
      <c r="D21">
        <f t="shared" ca="1" si="13"/>
        <v>2.2930000000000064</v>
      </c>
      <c r="E21">
        <f ca="1">MIN(VLOOKUP(C20+0.01,Gearing!$A$2:$F$7,2,TRUE)+1,5)</f>
        <v>1</v>
      </c>
      <c r="F21">
        <f ca="1">Misc!$B$4*V20/Misc!$B$2*VLOOKUP(E20,Gearing!$B$2:$F$7,5,FALSE)</f>
        <v>7518.0189446435861</v>
      </c>
      <c r="G21">
        <f t="shared" ca="1" si="1"/>
        <v>9.3626218769573607E-3</v>
      </c>
      <c r="H21">
        <f t="shared" ca="1" si="2"/>
        <v>17.560879427458239</v>
      </c>
      <c r="I21">
        <f t="shared" si="4"/>
        <v>0.19223050000000003</v>
      </c>
      <c r="J21">
        <f t="shared" ca="1" si="5"/>
        <v>6794.9340605511425</v>
      </c>
      <c r="K21">
        <f t="shared" ca="1" si="6"/>
        <v>-117164.79191566685</v>
      </c>
      <c r="L21">
        <f t="shared" ca="1" si="15"/>
        <v>15.192277135037923</v>
      </c>
      <c r="M21">
        <f ca="1">2*$Y$1*VLOOKUP(E20,Gearing!$B$3:$D$7,3)+B19</f>
        <v>32.216456572324603</v>
      </c>
      <c r="N21">
        <f ca="1">2*B20-B19+Misc!$B$6*$Y$1^2</f>
        <v>15.067679341950068</v>
      </c>
      <c r="O21">
        <f t="shared" ca="1" si="7"/>
        <v>1</v>
      </c>
      <c r="P21">
        <f t="shared" ca="1" si="8"/>
        <v>0</v>
      </c>
      <c r="Q21">
        <f t="shared" ca="1" si="9"/>
        <v>0</v>
      </c>
      <c r="R21">
        <f t="shared" ca="1" si="10"/>
        <v>0</v>
      </c>
      <c r="S21">
        <f t="shared" ca="1" si="11"/>
        <v>0</v>
      </c>
      <c r="T21">
        <f ca="1">C21/Misc!$B$2*60/2/PI()</f>
        <v>249.88648767944261</v>
      </c>
      <c r="U21">
        <f ca="1">C21/Misc!$B$2*60/2/PI()*VLOOKUP(E21,Gearing!$B$2:$F$7,5,FALSE)</f>
        <v>1510.6132840824293</v>
      </c>
      <c r="V21">
        <f ca="1">FORECAST(U21,OFFSET(Engine!$E$3:$E$26,MATCH(U21,Engine!$A$3:$A$26,1)-1,0,2),OFFSET(Engine!$A$3:$A$26,MATCH(U21,Engine!$A$3:$A$26,1)-1,0,2))</f>
        <v>451.77261253499506</v>
      </c>
      <c r="X21" t="s">
        <v>65</v>
      </c>
      <c r="Y21">
        <f ca="1">SUMPRODUCT(D3:D701,O3:O701)/SUM(O3:O701)</f>
        <v>2.1564371518333361</v>
      </c>
    </row>
    <row r="22" spans="1:29" x14ac:dyDescent="0.25">
      <c r="A22">
        <f t="shared" si="3"/>
        <v>4.75</v>
      </c>
      <c r="B22">
        <f t="shared" ca="1" si="14"/>
        <v>17.101939476762801</v>
      </c>
      <c r="C22">
        <f t="shared" ca="1" si="12"/>
        <v>8.4236655392509334</v>
      </c>
      <c r="D22">
        <f t="shared" ca="1" si="13"/>
        <v>2.2930000000000064</v>
      </c>
      <c r="E22">
        <f ca="1">MIN(VLOOKUP(C21+0.01,Gearing!$A$2:$F$7,2,TRUE)+1,5)</f>
        <v>1</v>
      </c>
      <c r="F22">
        <f ca="1">Misc!$B$4*V21/Misc!$B$2*VLOOKUP(E21,Gearing!$B$2:$F$7,5,FALSE)</f>
        <v>7737.9888069035369</v>
      </c>
      <c r="G22">
        <f t="shared" ca="1" si="1"/>
        <v>1.0626652522246829E-2</v>
      </c>
      <c r="H22">
        <f t="shared" ca="1" si="2"/>
        <v>18.843203156878431</v>
      </c>
      <c r="I22">
        <f t="shared" si="4"/>
        <v>0.19223050000000003</v>
      </c>
      <c r="J22">
        <f t="shared" ca="1" si="5"/>
        <v>6794.2070649325142</v>
      </c>
      <c r="K22">
        <f t="shared" ca="1" si="6"/>
        <v>-132017.01151641674</v>
      </c>
      <c r="L22">
        <f t="shared" ca="1" si="15"/>
        <v>17.234559252585075</v>
      </c>
      <c r="M22">
        <f ca="1">2*$Y$1*VLOOKUP(E21,Gearing!$B$3:$D$7,3)+B20</f>
        <v>33.964091707137335</v>
      </c>
      <c r="N22">
        <f ca="1">2*B21-B20+Misc!$B$6*$Y$1^2</f>
        <v>17.101939476762801</v>
      </c>
      <c r="O22">
        <f t="shared" ca="1" si="7"/>
        <v>1</v>
      </c>
      <c r="P22">
        <f t="shared" ca="1" si="8"/>
        <v>0</v>
      </c>
      <c r="Q22">
        <f t="shared" ca="1" si="9"/>
        <v>0</v>
      </c>
      <c r="R22">
        <f t="shared" ca="1" si="10"/>
        <v>0</v>
      </c>
      <c r="S22">
        <f t="shared" ca="1" si="11"/>
        <v>0</v>
      </c>
      <c r="T22">
        <f ca="1">C22/Misc!$B$2*60/2/PI()</f>
        <v>268.13360190492847</v>
      </c>
      <c r="U22">
        <f ca="1">C22/Misc!$B$2*60/2/PI()*VLOOKUP(E22,Gearing!$B$2:$F$7,5,FALSE)</f>
        <v>1620.9207016669618</v>
      </c>
      <c r="V22">
        <f ca="1">FORECAST(U22,OFFSET(Engine!$E$3:$E$26,MATCH(U22,Engine!$A$3:$A$26,1)-1,0,2),OFFSET(Engine!$A$3:$A$26,MATCH(U22,Engine!$A$3:$A$26,1)-1,0,2))</f>
        <v>464.6152725377442</v>
      </c>
      <c r="X22" t="s">
        <v>66</v>
      </c>
      <c r="Y22">
        <f ca="1">SUMPRODUCT(D3:D701,P3:P701)/SUM(P3:P701)</f>
        <v>2.2529213033532653</v>
      </c>
    </row>
    <row r="23" spans="1:29" x14ac:dyDescent="0.25">
      <c r="A23">
        <f t="shared" si="3"/>
        <v>5</v>
      </c>
      <c r="B23">
        <f t="shared" ca="1" si="14"/>
        <v>19.279512111575535</v>
      </c>
      <c r="C23">
        <f t="shared" ca="1" si="12"/>
        <v>8.996915539250935</v>
      </c>
      <c r="D23">
        <f t="shared" ca="1" si="13"/>
        <v>2.2930000000000064</v>
      </c>
      <c r="E23">
        <f ca="1">MIN(VLOOKUP(C22+0.01,Gearing!$A$2:$F$7,2,TRUE)+1,5)</f>
        <v>1</v>
      </c>
      <c r="F23">
        <f ca="1">Misc!$B$4*V22/Misc!$B$2*VLOOKUP(E22,Gearing!$B$2:$F$7,5,FALSE)</f>
        <v>7957.9586691634877</v>
      </c>
      <c r="G23">
        <f t="shared" ca="1" si="1"/>
        <v>1.197973342652381E-2</v>
      </c>
      <c r="H23">
        <f t="shared" ca="1" si="2"/>
        <v>20.125526886298619</v>
      </c>
      <c r="I23">
        <f t="shared" si="4"/>
        <v>0.19223050000000003</v>
      </c>
      <c r="J23">
        <f t="shared" ca="1" si="5"/>
        <v>6793.4249712468245</v>
      </c>
      <c r="K23">
        <f t="shared" ca="1" si="6"/>
        <v>-147841.44307083372</v>
      </c>
      <c r="L23">
        <f t="shared" ca="1" si="15"/>
        <v>19.420148962856871</v>
      </c>
      <c r="M23">
        <f ca="1">2*$Y$1*VLOOKUP(E22,Gearing!$B$3:$D$7,3)+B21</f>
        <v>35.855039341950068</v>
      </c>
      <c r="N23">
        <f ca="1">2*B22-B21+Misc!$B$6*$Y$1^2</f>
        <v>19.279512111575535</v>
      </c>
      <c r="O23">
        <f t="shared" ca="1" si="7"/>
        <v>1</v>
      </c>
      <c r="P23">
        <f t="shared" ca="1" si="8"/>
        <v>0</v>
      </c>
      <c r="Q23">
        <f t="shared" ca="1" si="9"/>
        <v>0</v>
      </c>
      <c r="R23">
        <f t="shared" ca="1" si="10"/>
        <v>0</v>
      </c>
      <c r="S23">
        <f t="shared" ca="1" si="11"/>
        <v>0</v>
      </c>
      <c r="T23">
        <f ca="1">C23/Misc!$B$2*60/2/PI()</f>
        <v>286.38071613041433</v>
      </c>
      <c r="U23">
        <f ca="1">C23/Misc!$B$2*60/2/PI()*VLOOKUP(E23,Gearing!$B$2:$F$7,5,FALSE)</f>
        <v>1731.2281192514943</v>
      </c>
      <c r="V23">
        <f ca="1">FORECAST(U23,OFFSET(Engine!$E$3:$E$26,MATCH(U23,Engine!$A$3:$A$26,1)-1,0,2),OFFSET(Engine!$A$3:$A$26,MATCH(U23,Engine!$A$3:$A$26,1)-1,0,2))</f>
        <v>477.45793254049335</v>
      </c>
      <c r="X23" t="s">
        <v>67</v>
      </c>
      <c r="Y23">
        <f ca="1">SUMPRODUCT(D3:D701,Q3:Q701)/SUM(Q3:Q701)</f>
        <v>2.1317859392734291</v>
      </c>
    </row>
    <row r="24" spans="1:29" x14ac:dyDescent="0.25">
      <c r="A24">
        <f t="shared" si="3"/>
        <v>5.25</v>
      </c>
      <c r="B24">
        <f t="shared" ca="1" si="14"/>
        <v>21.600397246388269</v>
      </c>
      <c r="C24">
        <f t="shared" ca="1" si="12"/>
        <v>9.5701655392509366</v>
      </c>
      <c r="D24">
        <f t="shared" ca="1" si="13"/>
        <v>2.2930000000000064</v>
      </c>
      <c r="E24">
        <f ca="1">MIN(VLOOKUP(C23+0.01,Gearing!$A$2:$F$7,2,TRUE)+1,5)</f>
        <v>1</v>
      </c>
      <c r="F24">
        <f ca="1">Misc!$B$4*V23/Misc!$B$2*VLOOKUP(E23,Gearing!$B$2:$F$7,5,FALSE)</f>
        <v>8177.9285314234367</v>
      </c>
      <c r="G24">
        <f t="shared" ca="1" si="1"/>
        <v>1.3421864589788304E-2</v>
      </c>
      <c r="H24">
        <f t="shared" ca="1" si="2"/>
        <v>21.407850615718811</v>
      </c>
      <c r="I24">
        <f t="shared" si="4"/>
        <v>0.19223050000000003</v>
      </c>
      <c r="J24">
        <f t="shared" ca="1" si="5"/>
        <v>6792.5877794940716</v>
      </c>
      <c r="K24">
        <f t="shared" ca="1" si="6"/>
        <v>-164637.75032751384</v>
      </c>
      <c r="L24">
        <f t="shared" ca="1" si="15"/>
        <v>21.749046266096965</v>
      </c>
      <c r="M24">
        <f ca="1">2*$Y$1*VLOOKUP(E23,Gearing!$B$3:$D$7,3)+B22</f>
        <v>37.889299476762801</v>
      </c>
      <c r="N24">
        <f ca="1">2*B23-B22+Misc!$B$6*$Y$1^2</f>
        <v>21.600397246388269</v>
      </c>
      <c r="O24">
        <f t="shared" ca="1" si="7"/>
        <v>1</v>
      </c>
      <c r="P24">
        <f t="shared" ca="1" si="8"/>
        <v>0</v>
      </c>
      <c r="Q24">
        <f t="shared" ca="1" si="9"/>
        <v>0</v>
      </c>
      <c r="R24">
        <f t="shared" ca="1" si="10"/>
        <v>0</v>
      </c>
      <c r="S24">
        <f t="shared" ca="1" si="11"/>
        <v>0</v>
      </c>
      <c r="T24">
        <f ca="1">C24/Misc!$B$2*60/2/PI()</f>
        <v>304.62783035590019</v>
      </c>
      <c r="U24">
        <f ca="1">C24/Misc!$B$2*60/2/PI()*VLOOKUP(E24,Gearing!$B$2:$F$7,5,FALSE)</f>
        <v>1841.5355368360267</v>
      </c>
      <c r="V24">
        <f ca="1">FORECAST(U24,OFFSET(Engine!$E$3:$E$26,MATCH(U24,Engine!$A$3:$A$26,1)-1,0,2),OFFSET(Engine!$A$3:$A$26,MATCH(U24,Engine!$A$3:$A$26,1)-1,0,2))</f>
        <v>490.30059254324249</v>
      </c>
      <c r="X24" t="s">
        <v>68</v>
      </c>
      <c r="Y24">
        <f ca="1">SUMPRODUCT(D3:D701,R3:R701)/SUM(R3:R701)</f>
        <v>1.1777359922302675</v>
      </c>
    </row>
    <row r="25" spans="1:29" x14ac:dyDescent="0.25">
      <c r="A25">
        <f t="shared" si="3"/>
        <v>5.5</v>
      </c>
      <c r="B25">
        <f t="shared" ca="1" si="14"/>
        <v>24.064594881201003</v>
      </c>
      <c r="C25">
        <f t="shared" ca="1" si="12"/>
        <v>10.143415539250938</v>
      </c>
      <c r="D25">
        <f t="shared" ca="1" si="13"/>
        <v>2.2930000000000064</v>
      </c>
      <c r="E25">
        <f ca="1">MIN(VLOOKUP(C24+0.01,Gearing!$A$2:$F$7,2,TRUE)+1,5)</f>
        <v>1</v>
      </c>
      <c r="F25">
        <f ca="1">Misc!$B$4*V24/Misc!$B$2*VLOOKUP(E24,Gearing!$B$2:$F$7,5,FALSE)</f>
        <v>8397.8983936833865</v>
      </c>
      <c r="G25">
        <f t="shared" ca="1" si="1"/>
        <v>1.4953046012040313E-2</v>
      </c>
      <c r="H25">
        <f t="shared" ca="1" si="2"/>
        <v>22.690174345138999</v>
      </c>
      <c r="I25">
        <f t="shared" si="4"/>
        <v>0.19223050000000003</v>
      </c>
      <c r="J25">
        <f t="shared" ca="1" si="5"/>
        <v>6791.6954896742564</v>
      </c>
      <c r="K25">
        <f t="shared" ca="1" si="6"/>
        <v>-182405.57334632787</v>
      </c>
      <c r="L25">
        <f t="shared" ca="1" si="15"/>
        <v>24.22125116255139</v>
      </c>
      <c r="M25">
        <f ca="1">2*$Y$1*VLOOKUP(E24,Gearing!$B$3:$D$7,3)+B23</f>
        <v>40.066872111575535</v>
      </c>
      <c r="N25">
        <f ca="1">2*B24-B23+Misc!$B$6*$Y$1^2</f>
        <v>24.064594881201003</v>
      </c>
      <c r="O25">
        <f t="shared" ca="1" si="7"/>
        <v>1</v>
      </c>
      <c r="P25">
        <f t="shared" ca="1" si="8"/>
        <v>0</v>
      </c>
      <c r="Q25">
        <f t="shared" ca="1" si="9"/>
        <v>0</v>
      </c>
      <c r="R25">
        <f t="shared" ca="1" si="10"/>
        <v>0</v>
      </c>
      <c r="S25">
        <f t="shared" ca="1" si="11"/>
        <v>0</v>
      </c>
      <c r="T25">
        <f ca="1">C25/Misc!$B$2*60/2/PI()</f>
        <v>322.87494458138599</v>
      </c>
      <c r="U25">
        <f ca="1">C25/Misc!$B$2*60/2/PI()*VLOOKUP(E25,Gearing!$B$2:$F$7,5,FALSE)</f>
        <v>1951.842954420559</v>
      </c>
      <c r="V25">
        <f ca="1">FORECAST(U25,OFFSET(Engine!$E$3:$E$26,MATCH(U25,Engine!$A$3:$A$26,1)-1,0,2),OFFSET(Engine!$A$3:$A$26,MATCH(U25,Engine!$A$3:$A$26,1)-1,0,2))</f>
        <v>503.14325254599157</v>
      </c>
      <c r="X25" t="s">
        <v>69</v>
      </c>
      <c r="Y25">
        <f ca="1">SUMPRODUCT(D3:D700,S3:S700)/SUM(S3:S700)</f>
        <v>0.40633264420284831</v>
      </c>
    </row>
    <row r="26" spans="1:29" x14ac:dyDescent="0.25">
      <c r="A26">
        <f t="shared" si="3"/>
        <v>5.75</v>
      </c>
      <c r="B26">
        <f t="shared" ca="1" si="14"/>
        <v>26.672105016013738</v>
      </c>
      <c r="C26">
        <f t="shared" ca="1" si="12"/>
        <v>10.71666553925094</v>
      </c>
      <c r="D26">
        <f t="shared" ca="1" si="13"/>
        <v>2.2930000000000064</v>
      </c>
      <c r="E26">
        <f ca="1">MIN(VLOOKUP(C25+0.01,Gearing!$A$2:$F$7,2,TRUE)+1,5)</f>
        <v>1</v>
      </c>
      <c r="F26">
        <f ca="1">Misc!$B$4*V25/Misc!$B$2*VLOOKUP(E25,Gearing!$B$2:$F$7,5,FALSE)</f>
        <v>8617.8682559433364</v>
      </c>
      <c r="G26">
        <f t="shared" ca="1" si="1"/>
        <v>1.6573277693279834E-2</v>
      </c>
      <c r="H26">
        <f t="shared" ca="1" si="2"/>
        <v>23.972498074559191</v>
      </c>
      <c r="I26">
        <f t="shared" si="4"/>
        <v>0.19223050000000003</v>
      </c>
      <c r="J26">
        <f t="shared" ca="1" si="5"/>
        <v>6790.7481017873788</v>
      </c>
      <c r="K26">
        <f t="shared" ca="1" si="6"/>
        <v>-201144.52849842142</v>
      </c>
      <c r="L26">
        <f t="shared" ca="1" si="15"/>
        <v>26.836763652463798</v>
      </c>
      <c r="M26">
        <f ca="1">2*$Y$1*VLOOKUP(E25,Gearing!$B$3:$D$7,3)+B24</f>
        <v>42.387757246388269</v>
      </c>
      <c r="N26">
        <f ca="1">2*B25-B24+Misc!$B$6*$Y$1^2</f>
        <v>26.672105016013738</v>
      </c>
      <c r="O26">
        <f t="shared" ca="1" si="7"/>
        <v>1</v>
      </c>
      <c r="P26">
        <f t="shared" ca="1" si="8"/>
        <v>0</v>
      </c>
      <c r="Q26">
        <f t="shared" ca="1" si="9"/>
        <v>0</v>
      </c>
      <c r="R26">
        <f t="shared" ca="1" si="10"/>
        <v>0</v>
      </c>
      <c r="S26">
        <f t="shared" ca="1" si="11"/>
        <v>0</v>
      </c>
      <c r="T26">
        <f ca="1">C26/Misc!$B$2*60/2/PI()</f>
        <v>341.12205880687185</v>
      </c>
      <c r="U26">
        <f ca="1">C26/Misc!$B$2*60/2/PI()*VLOOKUP(E26,Gearing!$B$2:$F$7,5,FALSE)</f>
        <v>2062.1503720050914</v>
      </c>
      <c r="V26">
        <f ca="1">FORECAST(U26,OFFSET(Engine!$E$3:$E$26,MATCH(U26,Engine!$A$3:$A$26,1)-1,0,2),OFFSET(Engine!$A$3:$A$26,MATCH(U26,Engine!$A$3:$A$26,1)-1,0,2))</f>
        <v>511.69129091300533</v>
      </c>
    </row>
    <row r="27" spans="1:29" x14ac:dyDescent="0.25">
      <c r="A27">
        <f t="shared" si="3"/>
        <v>6</v>
      </c>
      <c r="B27">
        <f t="shared" ca="1" si="14"/>
        <v>29.422927650826473</v>
      </c>
      <c r="C27">
        <f t="shared" ca="1" si="12"/>
        <v>11.289915539250941</v>
      </c>
      <c r="D27">
        <f t="shared" ca="1" si="13"/>
        <v>2.2930000000000064</v>
      </c>
      <c r="E27">
        <f ca="1">MIN(VLOOKUP(C26+0.01,Gearing!$A$2:$F$7,2,TRUE)+1,5)</f>
        <v>1</v>
      </c>
      <c r="F27">
        <f ca="1">Misc!$B$4*V26/Misc!$B$2*VLOOKUP(E26,Gearing!$B$2:$F$7,5,FALSE)</f>
        <v>8764.2795774127426</v>
      </c>
      <c r="G27">
        <f t="shared" ca="1" si="1"/>
        <v>1.8282559633506865E-2</v>
      </c>
      <c r="H27">
        <f t="shared" ca="1" si="2"/>
        <v>25.254821803979379</v>
      </c>
      <c r="I27">
        <f t="shared" si="4"/>
        <v>0.19223050000000003</v>
      </c>
      <c r="J27">
        <f t="shared" ca="1" si="5"/>
        <v>6789.745615833438</v>
      </c>
      <c r="K27">
        <f t="shared" ca="1" si="6"/>
        <v>-220835.81883101727</v>
      </c>
      <c r="L27">
        <f t="shared" ca="1" si="15"/>
        <v>29.595583736080226</v>
      </c>
      <c r="M27">
        <f ca="1">2*$Y$1*VLOOKUP(E26,Gearing!$B$3:$D$7,3)+B25</f>
        <v>44.851954881201003</v>
      </c>
      <c r="N27">
        <f ca="1">2*B26-B25+Misc!$B$6*$Y$1^2</f>
        <v>29.422927650826473</v>
      </c>
      <c r="O27">
        <f t="shared" ca="1" si="7"/>
        <v>1</v>
      </c>
      <c r="P27">
        <f t="shared" ca="1" si="8"/>
        <v>0</v>
      </c>
      <c r="Q27">
        <f t="shared" ca="1" si="9"/>
        <v>0</v>
      </c>
      <c r="R27">
        <f t="shared" ca="1" si="10"/>
        <v>0</v>
      </c>
      <c r="S27">
        <f t="shared" ca="1" si="11"/>
        <v>0</v>
      </c>
      <c r="T27">
        <f ca="1">C27/Misc!$B$2*60/2/PI()</f>
        <v>359.36917303235771</v>
      </c>
      <c r="U27">
        <f ca="1">C27/Misc!$B$2*60/2/PI()*VLOOKUP(E27,Gearing!$B$2:$F$7,5,FALSE)</f>
        <v>2172.4577895896241</v>
      </c>
      <c r="V27">
        <f ca="1">FORECAST(U27,OFFSET(Engine!$E$3:$E$26,MATCH(U27,Engine!$A$3:$A$26,1)-1,0,2),OFFSET(Engine!$A$3:$A$26,MATCH(U27,Engine!$A$3:$A$26,1)-1,0,2))</f>
        <v>516.91165346431171</v>
      </c>
    </row>
    <row r="28" spans="1:29" x14ac:dyDescent="0.25">
      <c r="A28">
        <f t="shared" si="3"/>
        <v>6.25</v>
      </c>
      <c r="B28">
        <f t="shared" ca="1" si="14"/>
        <v>32.317062785639209</v>
      </c>
      <c r="C28">
        <f t="shared" ca="1" si="12"/>
        <v>11.863165539250943</v>
      </c>
      <c r="D28">
        <f t="shared" ca="1" si="13"/>
        <v>2.2930000000000064</v>
      </c>
      <c r="E28">
        <f ca="1">MIN(VLOOKUP(C27+0.01,Gearing!$A$2:$F$7,2,TRUE)+1,5)</f>
        <v>1</v>
      </c>
      <c r="F28">
        <f ca="1">Misc!$B$4*V27/Misc!$B$2*VLOOKUP(E27,Gearing!$B$2:$F$7,5,FALSE)</f>
        <v>8853.6942649550456</v>
      </c>
      <c r="G28">
        <f t="shared" ca="1" si="1"/>
        <v>2.0080891832721413E-2</v>
      </c>
      <c r="H28">
        <f t="shared" ca="1" si="2"/>
        <v>26.537145533399567</v>
      </c>
      <c r="I28">
        <f t="shared" si="4"/>
        <v>0.19223050000000003</v>
      </c>
      <c r="J28">
        <f t="shared" ca="1" si="5"/>
        <v>6788.6880318124358</v>
      </c>
      <c r="K28">
        <f t="shared" ca="1" si="6"/>
        <v>-241483.15381452639</v>
      </c>
      <c r="L28">
        <f t="shared" ca="1" si="15"/>
        <v>32.495007945763724</v>
      </c>
      <c r="M28">
        <f ca="1">2*$Y$1*VLOOKUP(E27,Gearing!$B$3:$D$7,3)+B26</f>
        <v>47.459465016013738</v>
      </c>
      <c r="N28">
        <f ca="1">2*B27-B26+Misc!$B$6*$Y$1^2</f>
        <v>32.317062785639209</v>
      </c>
      <c r="O28">
        <f t="shared" ca="1" si="7"/>
        <v>1</v>
      </c>
      <c r="P28">
        <f t="shared" ca="1" si="8"/>
        <v>0</v>
      </c>
      <c r="Q28">
        <f t="shared" ca="1" si="9"/>
        <v>0</v>
      </c>
      <c r="R28">
        <f t="shared" ca="1" si="10"/>
        <v>0</v>
      </c>
      <c r="S28">
        <f t="shared" ca="1" si="11"/>
        <v>0</v>
      </c>
      <c r="T28">
        <f ca="1">C28/Misc!$B$2*60/2/PI()</f>
        <v>377.61628725784362</v>
      </c>
      <c r="U28">
        <f ca="1">C28/Misc!$B$2*60/2/PI()*VLOOKUP(E28,Gearing!$B$2:$F$7,5,FALSE)</f>
        <v>2282.7652071741568</v>
      </c>
      <c r="V28">
        <f ca="1">FORECAST(U28,OFFSET(Engine!$E$3:$E$26,MATCH(U28,Engine!$A$3:$A$26,1)-1,0,2),OFFSET(Engine!$A$3:$A$26,MATCH(U28,Engine!$A$3:$A$26,1)-1,0,2))</f>
        <v>522.13201601561821</v>
      </c>
    </row>
    <row r="29" spans="1:29" x14ac:dyDescent="0.25">
      <c r="A29">
        <f t="shared" si="3"/>
        <v>6.5</v>
      </c>
      <c r="B29">
        <f t="shared" ca="1" si="14"/>
        <v>35.354510420451945</v>
      </c>
      <c r="C29">
        <f t="shared" ca="1" si="12"/>
        <v>12.436415539250945</v>
      </c>
      <c r="D29">
        <f t="shared" ca="1" si="13"/>
        <v>2.2930000000000064</v>
      </c>
      <c r="E29">
        <f ca="1">MIN(VLOOKUP(C28+0.01,Gearing!$A$2:$F$7,2,TRUE)+1,5)</f>
        <v>1</v>
      </c>
      <c r="F29">
        <f ca="1">Misc!$B$4*V28/Misc!$B$2*VLOOKUP(E28,Gearing!$B$2:$F$7,5,FALSE)</f>
        <v>8943.1089524973522</v>
      </c>
      <c r="G29">
        <f t="shared" ca="1" si="1"/>
        <v>2.1968274290923472E-2</v>
      </c>
      <c r="H29">
        <f t="shared" ca="1" si="2"/>
        <v>27.819469262819759</v>
      </c>
      <c r="I29">
        <f t="shared" si="4"/>
        <v>0.19223050000000003</v>
      </c>
      <c r="J29">
        <f t="shared" ca="1" si="5"/>
        <v>6787.5753497243704</v>
      </c>
      <c r="K29">
        <f t="shared" ca="1" si="6"/>
        <v>-263100.32791240059</v>
      </c>
      <c r="L29">
        <f t="shared" ca="1" si="15"/>
        <v>35.535645098854054</v>
      </c>
      <c r="M29">
        <f ca="1">2*$Y$1*VLOOKUP(E28,Gearing!$B$3:$D$7,3)+B27</f>
        <v>50.210287650826473</v>
      </c>
      <c r="N29">
        <f ca="1">2*B28-B27+Misc!$B$6*$Y$1^2</f>
        <v>35.354510420451945</v>
      </c>
      <c r="O29">
        <f t="shared" ca="1" si="7"/>
        <v>1</v>
      </c>
      <c r="P29">
        <f t="shared" ca="1" si="8"/>
        <v>0</v>
      </c>
      <c r="Q29">
        <f t="shared" ca="1" si="9"/>
        <v>0</v>
      </c>
      <c r="R29">
        <f t="shared" ca="1" si="10"/>
        <v>0</v>
      </c>
      <c r="S29">
        <f t="shared" ca="1" si="11"/>
        <v>0</v>
      </c>
      <c r="T29">
        <f ca="1">C29/Misc!$B$2*60/2/PI()</f>
        <v>395.86340148332943</v>
      </c>
      <c r="U29">
        <f ca="1">C29/Misc!$B$2*60/2/PI()*VLOOKUP(E29,Gearing!$B$2:$F$7,5,FALSE)</f>
        <v>2393.072624758689</v>
      </c>
      <c r="V29">
        <f ca="1">FORECAST(U29,OFFSET(Engine!$E$3:$E$26,MATCH(U29,Engine!$A$3:$A$26,1)-1,0,2),OFFSET(Engine!$A$3:$A$26,MATCH(U29,Engine!$A$3:$A$26,1)-1,0,2))</f>
        <v>527.35237856692459</v>
      </c>
    </row>
    <row r="30" spans="1:29" x14ac:dyDescent="0.25">
      <c r="A30">
        <f t="shared" si="3"/>
        <v>6.75</v>
      </c>
      <c r="B30">
        <f t="shared" ca="1" si="14"/>
        <v>38.535270555264681</v>
      </c>
      <c r="C30">
        <f t="shared" ca="1" si="12"/>
        <v>13.009665539250946</v>
      </c>
      <c r="D30">
        <f t="shared" ca="1" si="13"/>
        <v>2.2930000000000064</v>
      </c>
      <c r="E30">
        <f ca="1">MIN(VLOOKUP(C29+0.01,Gearing!$A$2:$F$7,2,TRUE)+1,5)</f>
        <v>1</v>
      </c>
      <c r="F30">
        <f ca="1">Misc!$B$4*V29/Misc!$B$2*VLOOKUP(E29,Gearing!$B$2:$F$7,5,FALSE)</f>
        <v>9032.523640039657</v>
      </c>
      <c r="G30">
        <f t="shared" ca="1" si="1"/>
        <v>2.3944707008113044E-2</v>
      </c>
      <c r="H30">
        <f t="shared" ca="1" si="2"/>
        <v>29.101792992239947</v>
      </c>
      <c r="I30">
        <f t="shared" si="4"/>
        <v>0.19223050000000003</v>
      </c>
      <c r="J30">
        <f t="shared" ca="1" si="5"/>
        <v>6786.4075695692427</v>
      </c>
      <c r="K30">
        <f t="shared" ca="1" si="6"/>
        <v>-285686.86274088459</v>
      </c>
      <c r="L30">
        <f t="shared" ca="1" si="15"/>
        <v>38.719590004862788</v>
      </c>
      <c r="M30">
        <f ca="1">2*$Y$1*VLOOKUP(E29,Gearing!$B$3:$D$7,3)+B28</f>
        <v>53.104422785639208</v>
      </c>
      <c r="N30">
        <f ca="1">2*B29-B28+Misc!$B$6*$Y$1^2</f>
        <v>38.535270555264681</v>
      </c>
      <c r="O30">
        <f t="shared" ca="1" si="7"/>
        <v>1</v>
      </c>
      <c r="P30">
        <f t="shared" ca="1" si="8"/>
        <v>0</v>
      </c>
      <c r="Q30">
        <f t="shared" ca="1" si="9"/>
        <v>0</v>
      </c>
      <c r="R30">
        <f t="shared" ca="1" si="10"/>
        <v>0</v>
      </c>
      <c r="S30">
        <f t="shared" ca="1" si="11"/>
        <v>0</v>
      </c>
      <c r="T30">
        <f ca="1">C30/Misc!$B$2*60/2/PI()</f>
        <v>414.11051570881529</v>
      </c>
      <c r="U30">
        <f ca="1">C30/Misc!$B$2*60/2/PI()*VLOOKUP(E30,Gearing!$B$2:$F$7,5,FALSE)</f>
        <v>2503.3800423432212</v>
      </c>
      <c r="V30">
        <f ca="1">FORECAST(U30,OFFSET(Engine!$E$3:$E$26,MATCH(U30,Engine!$A$3:$A$26,1)-1,0,2),OFFSET(Engine!$A$3:$A$26,MATCH(U30,Engine!$A$3:$A$26,1)-1,0,2))</f>
        <v>532.57274111823108</v>
      </c>
    </row>
    <row r="31" spans="1:29" x14ac:dyDescent="0.25">
      <c r="A31">
        <f t="shared" si="3"/>
        <v>7</v>
      </c>
      <c r="B31">
        <f t="shared" ca="1" si="14"/>
        <v>41.859343190077418</v>
      </c>
      <c r="C31">
        <f t="shared" ca="1" si="12"/>
        <v>13.582915539250948</v>
      </c>
      <c r="D31">
        <f t="shared" ca="1" si="13"/>
        <v>2.2930000000000064</v>
      </c>
      <c r="E31">
        <f ca="1">MIN(VLOOKUP(C30+0.01,Gearing!$A$2:$F$7,2,TRUE)+1,5)</f>
        <v>1</v>
      </c>
      <c r="F31">
        <f ca="1">Misc!$B$4*V30/Misc!$B$2*VLOOKUP(E30,Gearing!$B$2:$F$7,5,FALSE)</f>
        <v>9121.9383275819637</v>
      </c>
      <c r="G31">
        <f t="shared" ca="1" si="1"/>
        <v>2.6010189984290132E-2</v>
      </c>
      <c r="H31">
        <f t="shared" ca="1" si="2"/>
        <v>30.384116721660138</v>
      </c>
      <c r="I31">
        <f t="shared" si="4"/>
        <v>0.19223050000000003</v>
      </c>
      <c r="J31">
        <f t="shared" ca="1" si="5"/>
        <v>6785.1846913470526</v>
      </c>
      <c r="K31">
        <f t="shared" ca="1" si="6"/>
        <v>-309242.25622749794</v>
      </c>
      <c r="L31">
        <f t="shared" ca="1" si="15"/>
        <v>42.046842664024119</v>
      </c>
      <c r="M31">
        <f ca="1">2*$Y$1*VLOOKUP(E30,Gearing!$B$3:$D$7,3)+B29</f>
        <v>56.141870420451944</v>
      </c>
      <c r="N31">
        <f ca="1">2*B30-B29+Misc!$B$6*$Y$1^2</f>
        <v>41.859343190077418</v>
      </c>
      <c r="O31">
        <f t="shared" ca="1" si="7"/>
        <v>1</v>
      </c>
      <c r="P31">
        <f t="shared" ca="1" si="8"/>
        <v>0</v>
      </c>
      <c r="Q31">
        <f t="shared" ca="1" si="9"/>
        <v>0</v>
      </c>
      <c r="R31">
        <f t="shared" ca="1" si="10"/>
        <v>0</v>
      </c>
      <c r="S31">
        <f t="shared" ca="1" si="11"/>
        <v>0</v>
      </c>
      <c r="T31">
        <f ca="1">C31/Misc!$B$2*60/2/PI()</f>
        <v>432.35762993430114</v>
      </c>
      <c r="U31">
        <f ca="1">C31/Misc!$B$2*60/2/PI()*VLOOKUP(E31,Gearing!$B$2:$F$7,5,FALSE)</f>
        <v>2613.6874599277539</v>
      </c>
      <c r="V31">
        <f ca="1">FORECAST(U31,OFFSET(Engine!$E$3:$E$26,MATCH(U31,Engine!$A$3:$A$26,1)-1,0,2),OFFSET(Engine!$A$3:$A$26,MATCH(U31,Engine!$A$3:$A$26,1)-1,0,2))</f>
        <v>537.79310366953746</v>
      </c>
    </row>
    <row r="32" spans="1:29" x14ac:dyDescent="0.25">
      <c r="A32">
        <f t="shared" si="3"/>
        <v>7.25</v>
      </c>
      <c r="B32">
        <f t="shared" ca="1" si="14"/>
        <v>45.326728324890155</v>
      </c>
      <c r="C32">
        <f t="shared" ca="1" si="12"/>
        <v>14.156165539250949</v>
      </c>
      <c r="D32">
        <f t="shared" ca="1" si="13"/>
        <v>2.2930000000000064</v>
      </c>
      <c r="E32">
        <f ca="1">MIN(VLOOKUP(C31+0.01,Gearing!$A$2:$F$7,2,TRUE)+1,5)</f>
        <v>1</v>
      </c>
      <c r="F32">
        <f ca="1">Misc!$B$4*V31/Misc!$B$2*VLOOKUP(E31,Gearing!$B$2:$F$7,5,FALSE)</f>
        <v>9211.3530151242667</v>
      </c>
      <c r="G32">
        <f t="shared" ca="1" si="1"/>
        <v>2.8164723219454731E-2</v>
      </c>
      <c r="H32">
        <f t="shared" ca="1" si="2"/>
        <v>31.666440451080327</v>
      </c>
      <c r="I32">
        <f t="shared" si="4"/>
        <v>0.19223050000000003</v>
      </c>
      <c r="J32">
        <f t="shared" ca="1" si="5"/>
        <v>6783.9067150577994</v>
      </c>
      <c r="K32">
        <f t="shared" ca="1" si="6"/>
        <v>-333765.98261103511</v>
      </c>
      <c r="L32">
        <f t="shared" ca="1" si="15"/>
        <v>45.517403076574617</v>
      </c>
      <c r="M32">
        <f ca="1">2*$Y$1*VLOOKUP(E31,Gearing!$B$3:$D$7,3)+B30</f>
        <v>59.322630555264681</v>
      </c>
      <c r="N32">
        <f ca="1">2*B31-B30+Misc!$B$6*$Y$1^2</f>
        <v>45.326728324890155</v>
      </c>
      <c r="O32">
        <f t="shared" ca="1" si="7"/>
        <v>1</v>
      </c>
      <c r="P32">
        <f t="shared" ca="1" si="8"/>
        <v>0</v>
      </c>
      <c r="Q32">
        <f t="shared" ca="1" si="9"/>
        <v>0</v>
      </c>
      <c r="R32">
        <f t="shared" ca="1" si="10"/>
        <v>0</v>
      </c>
      <c r="S32">
        <f t="shared" ca="1" si="11"/>
        <v>0</v>
      </c>
      <c r="T32">
        <f ca="1">C32/Misc!$B$2*60/2/PI()</f>
        <v>450.60474415978695</v>
      </c>
      <c r="U32">
        <f ca="1">C32/Misc!$B$2*60/2/PI()*VLOOKUP(E32,Gearing!$B$2:$F$7,5,FALSE)</f>
        <v>2723.9948775122862</v>
      </c>
      <c r="V32">
        <f ca="1">FORECAST(U32,OFFSET(Engine!$E$3:$E$26,MATCH(U32,Engine!$A$3:$A$26,1)-1,0,2),OFFSET(Engine!$A$3:$A$26,MATCH(U32,Engine!$A$3:$A$26,1)-1,0,2))</f>
        <v>543.01346622084395</v>
      </c>
    </row>
    <row r="33" spans="1:22" x14ac:dyDescent="0.25">
      <c r="A33">
        <f t="shared" si="3"/>
        <v>7.5</v>
      </c>
      <c r="B33">
        <f t="shared" ca="1" si="14"/>
        <v>48.937425959702892</v>
      </c>
      <c r="C33">
        <f t="shared" ca="1" si="12"/>
        <v>14.729415539250951</v>
      </c>
      <c r="D33">
        <f t="shared" ca="1" si="13"/>
        <v>2.2930000000000064</v>
      </c>
      <c r="E33">
        <f ca="1">MIN(VLOOKUP(C32+0.01,Gearing!$A$2:$F$7,2,TRUE)+1,5)</f>
        <v>1</v>
      </c>
      <c r="F33">
        <f ca="1">Misc!$B$4*V32/Misc!$B$2*VLOOKUP(E32,Gearing!$B$2:$F$7,5,FALSE)</f>
        <v>9300.7677026665733</v>
      </c>
      <c r="G33">
        <f t="shared" ca="1" si="1"/>
        <v>3.0408306713606843E-2</v>
      </c>
      <c r="H33">
        <f t="shared" ca="1" si="2"/>
        <v>32.948764180500518</v>
      </c>
      <c r="I33">
        <f t="shared" si="4"/>
        <v>0.19223050000000003</v>
      </c>
      <c r="J33">
        <f t="shared" ca="1" si="5"/>
        <v>6782.5736407014847</v>
      </c>
      <c r="K33">
        <f t="shared" ca="1" si="6"/>
        <v>-359257.49244156503</v>
      </c>
      <c r="L33">
        <f t="shared" ca="1" si="15"/>
        <v>49.131271242748468</v>
      </c>
      <c r="M33">
        <f ca="1">2*$Y$1*VLOOKUP(E32,Gearing!$B$3:$D$7,3)+B31</f>
        <v>62.646703190077417</v>
      </c>
      <c r="N33">
        <f ca="1">2*B32-B31+Misc!$B$6*$Y$1^2</f>
        <v>48.937425959702892</v>
      </c>
      <c r="O33">
        <f t="shared" ca="1" si="7"/>
        <v>1</v>
      </c>
      <c r="P33">
        <f t="shared" ca="1" si="8"/>
        <v>0</v>
      </c>
      <c r="Q33">
        <f t="shared" ca="1" si="9"/>
        <v>0</v>
      </c>
      <c r="R33">
        <f t="shared" ca="1" si="10"/>
        <v>0</v>
      </c>
      <c r="S33">
        <f t="shared" ca="1" si="11"/>
        <v>0</v>
      </c>
      <c r="T33">
        <f ca="1">C33/Misc!$B$2*60/2/PI()</f>
        <v>468.85185838527281</v>
      </c>
      <c r="U33">
        <f ca="1">C33/Misc!$B$2*60/2/PI()*VLOOKUP(E33,Gearing!$B$2:$F$7,5,FALSE)</f>
        <v>2834.3022950968184</v>
      </c>
      <c r="V33">
        <f ca="1">FORECAST(U33,OFFSET(Engine!$E$3:$E$26,MATCH(U33,Engine!$A$3:$A$26,1)-1,0,2),OFFSET(Engine!$A$3:$A$26,MATCH(U33,Engine!$A$3:$A$26,1)-1,0,2))</f>
        <v>548.23382877215033</v>
      </c>
    </row>
    <row r="34" spans="1:22" x14ac:dyDescent="0.25">
      <c r="A34">
        <f t="shared" si="3"/>
        <v>7.75</v>
      </c>
      <c r="B34">
        <f t="shared" ca="1" si="14"/>
        <v>52.69143609451563</v>
      </c>
      <c r="C34">
        <f t="shared" ca="1" si="12"/>
        <v>15.302665539250953</v>
      </c>
      <c r="D34">
        <f t="shared" ca="1" si="13"/>
        <v>2.2930000000000064</v>
      </c>
      <c r="E34">
        <f ca="1">MIN(VLOOKUP(C33+0.01,Gearing!$A$2:$F$7,2,TRUE)+1,5)</f>
        <v>1</v>
      </c>
      <c r="F34">
        <f ca="1">Misc!$B$4*V33/Misc!$B$2*VLOOKUP(E33,Gearing!$B$2:$F$7,5,FALSE)</f>
        <v>9390.1823902088781</v>
      </c>
      <c r="G34">
        <f t="shared" ca="1" si="1"/>
        <v>3.2740940466746471E-2</v>
      </c>
      <c r="H34">
        <f t="shared" ca="1" si="2"/>
        <v>34.23108790992071</v>
      </c>
      <c r="I34">
        <f t="shared" si="4"/>
        <v>0.19223050000000003</v>
      </c>
      <c r="J34">
        <f t="shared" ca="1" si="5"/>
        <v>6781.1854682781068</v>
      </c>
      <c r="K34">
        <f t="shared" ca="1" si="6"/>
        <v>-385716.21258043183</v>
      </c>
      <c r="L34">
        <f t="shared" ca="1" si="15"/>
        <v>52.888447162772778</v>
      </c>
      <c r="M34">
        <f ca="1">2*$Y$1*VLOOKUP(E33,Gearing!$B$3:$D$7,3)+B32</f>
        <v>66.114088324890162</v>
      </c>
      <c r="N34">
        <f ca="1">2*B33-B32+Misc!$B$6*$Y$1^2</f>
        <v>52.69143609451563</v>
      </c>
      <c r="O34">
        <f t="shared" ca="1" si="7"/>
        <v>1</v>
      </c>
      <c r="P34">
        <f t="shared" ca="1" si="8"/>
        <v>0</v>
      </c>
      <c r="Q34">
        <f t="shared" ca="1" si="9"/>
        <v>0</v>
      </c>
      <c r="R34">
        <f t="shared" ca="1" si="10"/>
        <v>0</v>
      </c>
      <c r="S34">
        <f t="shared" ca="1" si="11"/>
        <v>0</v>
      </c>
      <c r="T34">
        <f ca="1">C34/Misc!$B$2*60/2/PI()</f>
        <v>487.09897261075872</v>
      </c>
      <c r="U34">
        <f ca="1">C34/Misc!$B$2*60/2/PI()*VLOOKUP(E34,Gearing!$B$2:$F$7,5,FALSE)</f>
        <v>2944.6097126813515</v>
      </c>
      <c r="V34">
        <f ca="1">FORECAST(U34,OFFSET(Engine!$E$3:$E$26,MATCH(U34,Engine!$A$3:$A$26,1)-1,0,2),OFFSET(Engine!$A$3:$A$26,MATCH(U34,Engine!$A$3:$A$26,1)-1,0,2))</f>
        <v>553.45419132345683</v>
      </c>
    </row>
    <row r="35" spans="1:22" x14ac:dyDescent="0.25">
      <c r="A35">
        <f t="shared" si="3"/>
        <v>8</v>
      </c>
      <c r="B35">
        <f t="shared" ca="1" si="14"/>
        <v>56.588758729328369</v>
      </c>
      <c r="C35">
        <f t="shared" ca="1" si="12"/>
        <v>15.875915539250954</v>
      </c>
      <c r="D35">
        <f t="shared" ca="1" si="13"/>
        <v>2.2930000000000064</v>
      </c>
      <c r="E35">
        <f ca="1">MIN(VLOOKUP(C34+0.01,Gearing!$A$2:$F$7,2,TRUE)+1,5)</f>
        <v>1</v>
      </c>
      <c r="F35">
        <f ca="1">Misc!$B$4*V34/Misc!$B$2*VLOOKUP(E34,Gearing!$B$2:$F$7,5,FALSE)</f>
        <v>9479.5970777511848</v>
      </c>
      <c r="G35">
        <f t="shared" ca="1" si="1"/>
        <v>3.5162624478873611E-2</v>
      </c>
      <c r="H35">
        <f t="shared" ca="1" si="2"/>
        <v>35.513411639340895</v>
      </c>
      <c r="I35">
        <f t="shared" si="4"/>
        <v>0.19223050000000003</v>
      </c>
      <c r="J35">
        <f t="shared" ca="1" si="5"/>
        <v>6779.7421977876666</v>
      </c>
      <c r="K35">
        <f t="shared" ca="1" si="6"/>
        <v>-413141.54620025412</v>
      </c>
      <c r="L35">
        <f t="shared" ca="1" si="15"/>
        <v>56.78893083688412</v>
      </c>
      <c r="M35">
        <f ca="1">2*$Y$1*VLOOKUP(E34,Gearing!$B$3:$D$7,3)+B33</f>
        <v>69.724785959702899</v>
      </c>
      <c r="N35">
        <f ca="1">2*B34-B33+Misc!$B$6*$Y$1^2</f>
        <v>56.588758729328369</v>
      </c>
      <c r="O35">
        <f t="shared" ca="1" si="7"/>
        <v>1</v>
      </c>
      <c r="P35">
        <f t="shared" ca="1" si="8"/>
        <v>0</v>
      </c>
      <c r="Q35">
        <f t="shared" ca="1" si="9"/>
        <v>0</v>
      </c>
      <c r="R35">
        <f t="shared" ca="1" si="10"/>
        <v>0</v>
      </c>
      <c r="S35">
        <f t="shared" ca="1" si="11"/>
        <v>0</v>
      </c>
      <c r="T35">
        <f ca="1">C35/Misc!$B$2*60/2/PI()</f>
        <v>505.34608683624452</v>
      </c>
      <c r="U35">
        <f ca="1">C35/Misc!$B$2*60/2/PI()*VLOOKUP(E35,Gearing!$B$2:$F$7,5,FALSE)</f>
        <v>3054.9171302658833</v>
      </c>
      <c r="V35">
        <f ca="1">FORECAST(U35,OFFSET(Engine!$E$3:$E$26,MATCH(U35,Engine!$A$3:$A$26,1)-1,0,2),OFFSET(Engine!$A$3:$A$26,MATCH(U35,Engine!$A$3:$A$26,1)-1,0,2))</f>
        <v>557.69993447741331</v>
      </c>
    </row>
    <row r="36" spans="1:22" x14ac:dyDescent="0.25">
      <c r="A36">
        <f t="shared" si="3"/>
        <v>8.25</v>
      </c>
      <c r="B36">
        <f t="shared" ca="1" si="14"/>
        <v>60.629393864141107</v>
      </c>
      <c r="C36">
        <f t="shared" ca="1" si="12"/>
        <v>16.449165539250956</v>
      </c>
      <c r="D36">
        <f t="shared" ca="1" si="13"/>
        <v>2.2930000000000064</v>
      </c>
      <c r="E36">
        <f ca="1">MIN(VLOOKUP(C35+0.01,Gearing!$A$2:$F$7,2,TRUE)+1,5)</f>
        <v>1</v>
      </c>
      <c r="F36">
        <f ca="1">Misc!$B$4*V35/Misc!$B$2*VLOOKUP(E35,Gearing!$B$2:$F$7,5,FALSE)</f>
        <v>9552.3184249305868</v>
      </c>
      <c r="G36">
        <f t="shared" ca="1" si="1"/>
        <v>3.7673358749988263E-2</v>
      </c>
      <c r="H36">
        <f t="shared" ca="1" si="2"/>
        <v>36.795735368761086</v>
      </c>
      <c r="I36">
        <f t="shared" si="4"/>
        <v>0.19223050000000003</v>
      </c>
      <c r="J36">
        <f t="shared" ca="1" si="5"/>
        <v>6778.243829230164</v>
      </c>
      <c r="K36">
        <f t="shared" ca="1" si="6"/>
        <v>-441528.6994498347</v>
      </c>
      <c r="L36">
        <f t="shared" ca="1" si="15"/>
        <v>60.832722265316676</v>
      </c>
      <c r="M36">
        <f ca="1">2*$Y$1*VLOOKUP(E35,Gearing!$B$3:$D$7,3)+B34</f>
        <v>73.47879609451563</v>
      </c>
      <c r="N36">
        <f ca="1">2*B35-B34+Misc!$B$6*$Y$1^2</f>
        <v>60.629393864141107</v>
      </c>
      <c r="O36">
        <f t="shared" ca="1" si="7"/>
        <v>1</v>
      </c>
      <c r="P36">
        <f t="shared" ca="1" si="8"/>
        <v>0</v>
      </c>
      <c r="Q36">
        <f t="shared" ca="1" si="9"/>
        <v>0</v>
      </c>
      <c r="R36">
        <f t="shared" ca="1" si="10"/>
        <v>0</v>
      </c>
      <c r="S36">
        <f t="shared" ca="1" si="11"/>
        <v>0</v>
      </c>
      <c r="T36">
        <f ca="1">C36/Misc!$B$2*60/2/PI()</f>
        <v>523.59320106173038</v>
      </c>
      <c r="U36">
        <f ca="1">C36/Misc!$B$2*60/2/PI()*VLOOKUP(E36,Gearing!$B$2:$F$7,5,FALSE)</f>
        <v>3165.224547850416</v>
      </c>
      <c r="V36">
        <f ca="1">FORECAST(U36,OFFSET(Engine!$E$3:$E$26,MATCH(U36,Engine!$A$3:$A$26,1)-1,0,2),OFFSET(Engine!$A$3:$A$26,MATCH(U36,Engine!$A$3:$A$26,1)-1,0,2))</f>
        <v>560.96266107197982</v>
      </c>
    </row>
    <row r="37" spans="1:22" x14ac:dyDescent="0.25">
      <c r="A37">
        <f t="shared" si="3"/>
        <v>8.5</v>
      </c>
      <c r="B37">
        <f t="shared" ca="1" si="14"/>
        <v>64.813341498953847</v>
      </c>
      <c r="C37">
        <f t="shared" ca="1" si="12"/>
        <v>17.022415539250943</v>
      </c>
      <c r="D37">
        <f t="shared" ca="1" si="13"/>
        <v>2.2929999999998927</v>
      </c>
      <c r="E37">
        <f ca="1">MIN(VLOOKUP(C36+0.01,Gearing!$A$2:$F$7,2,TRUE)+1,5)</f>
        <v>1</v>
      </c>
      <c r="F37">
        <f ca="1">Misc!$B$4*V36/Misc!$B$2*VLOOKUP(E36,Gearing!$B$2:$F$7,5,FALSE)</f>
        <v>9608.2026046445262</v>
      </c>
      <c r="G37">
        <f t="shared" ca="1" si="1"/>
        <v>4.0273143280090427E-2</v>
      </c>
      <c r="H37">
        <f t="shared" ca="1" si="2"/>
        <v>38.078059098181242</v>
      </c>
      <c r="I37">
        <f t="shared" si="4"/>
        <v>0.19223050000000003</v>
      </c>
      <c r="J37">
        <f t="shared" ca="1" si="5"/>
        <v>6776.6903626055982</v>
      </c>
      <c r="K37">
        <f t="shared" ca="1" si="6"/>
        <v>-470876.99216756615</v>
      </c>
      <c r="L37">
        <f t="shared" ca="1" si="15"/>
        <v>65.019208014954188</v>
      </c>
      <c r="M37">
        <f ca="1">2*$Y$1*VLOOKUP(E36,Gearing!$B$3:$D$7,3)+B35</f>
        <v>77.376118729328368</v>
      </c>
      <c r="N37">
        <f ca="1">2*B36-B35+Misc!$B$6*$Y$1^2</f>
        <v>64.813341498953847</v>
      </c>
      <c r="O37">
        <f t="shared" ca="1" si="7"/>
        <v>1</v>
      </c>
      <c r="P37">
        <f t="shared" ca="1" si="8"/>
        <v>0</v>
      </c>
      <c r="Q37">
        <f t="shared" ca="1" si="9"/>
        <v>0</v>
      </c>
      <c r="R37">
        <f t="shared" ca="1" si="10"/>
        <v>0</v>
      </c>
      <c r="S37">
        <f t="shared" ca="1" si="11"/>
        <v>0</v>
      </c>
      <c r="T37">
        <f ca="1">C37/Misc!$B$2*60/2/PI()</f>
        <v>541.84031528721573</v>
      </c>
      <c r="U37">
        <f ca="1">C37/Misc!$B$2*60/2/PI()*VLOOKUP(E37,Gearing!$B$2:$F$7,5,FALSE)</f>
        <v>3275.5319654349455</v>
      </c>
      <c r="V37">
        <f ca="1">FORECAST(U37,OFFSET(Engine!$E$3:$E$26,MATCH(U37,Engine!$A$3:$A$26,1)-1,0,2),OFFSET(Engine!$A$3:$A$26,MATCH(U37,Engine!$A$3:$A$26,1)-1,0,2))</f>
        <v>564.22538766654623</v>
      </c>
    </row>
    <row r="38" spans="1:22" x14ac:dyDescent="0.25">
      <c r="A38">
        <f t="shared" si="3"/>
        <v>8.75</v>
      </c>
      <c r="B38">
        <f t="shared" ca="1" si="14"/>
        <v>69.140601633766579</v>
      </c>
      <c r="C38">
        <f t="shared" ca="1" si="12"/>
        <v>17.595665539250916</v>
      </c>
      <c r="D38">
        <f t="shared" ca="1" si="13"/>
        <v>2.2929999999998927</v>
      </c>
      <c r="E38">
        <f ca="1">MIN(VLOOKUP(C37+0.01,Gearing!$A$2:$F$7,2,TRUE)+1,5)</f>
        <v>1</v>
      </c>
      <c r="F38">
        <f ca="1">Misc!$B$4*V37/Misc!$B$2*VLOOKUP(E37,Gearing!$B$2:$F$7,5,FALSE)</f>
        <v>9664.0867843584638</v>
      </c>
      <c r="G38">
        <f t="shared" ca="1" si="1"/>
        <v>4.2961978069180097E-2</v>
      </c>
      <c r="H38">
        <f t="shared" ca="1" si="2"/>
        <v>39.36038282760137</v>
      </c>
      <c r="I38">
        <f t="shared" si="4"/>
        <v>0.19223050000000003</v>
      </c>
      <c r="J38">
        <f t="shared" ca="1" si="5"/>
        <v>6775.0817979139711</v>
      </c>
      <c r="K38">
        <f t="shared" ca="1" si="6"/>
        <v>-501189.96575175802</v>
      </c>
      <c r="L38">
        <f t="shared" ca="1" si="15"/>
        <v>69.348382830943621</v>
      </c>
      <c r="M38">
        <f ca="1">2*$Y$1*VLOOKUP(E37,Gearing!$B$3:$D$7,3)+B36</f>
        <v>81.4167538641411</v>
      </c>
      <c r="N38">
        <f ca="1">2*B37-B36+Misc!$B$6*$Y$1^2</f>
        <v>69.140601633766579</v>
      </c>
      <c r="O38">
        <f t="shared" ca="1" si="7"/>
        <v>1</v>
      </c>
      <c r="P38">
        <f t="shared" ca="1" si="8"/>
        <v>0</v>
      </c>
      <c r="Q38">
        <f t="shared" ca="1" si="9"/>
        <v>0</v>
      </c>
      <c r="R38">
        <f t="shared" ca="1" si="10"/>
        <v>0</v>
      </c>
      <c r="S38">
        <f t="shared" ca="1" si="11"/>
        <v>0</v>
      </c>
      <c r="T38">
        <f ca="1">C38/Misc!$B$2*60/2/PI()</f>
        <v>560.08742951270074</v>
      </c>
      <c r="U38">
        <f ca="1">C38/Misc!$B$2*60/2/PI()*VLOOKUP(E38,Gearing!$B$2:$F$7,5,FALSE)</f>
        <v>3385.8393830194727</v>
      </c>
      <c r="V38">
        <f ca="1">FORECAST(U38,OFFSET(Engine!$E$3:$E$26,MATCH(U38,Engine!$A$3:$A$26,1)-1,0,2),OFFSET(Engine!$A$3:$A$26,MATCH(U38,Engine!$A$3:$A$26,1)-1,0,2))</f>
        <v>567.48811426111263</v>
      </c>
    </row>
    <row r="39" spans="1:22" x14ac:dyDescent="0.25">
      <c r="A39">
        <f t="shared" si="3"/>
        <v>9</v>
      </c>
      <c r="B39">
        <f t="shared" ca="1" si="14"/>
        <v>73.611174268579305</v>
      </c>
      <c r="C39">
        <f t="shared" ca="1" si="12"/>
        <v>18.168915539250889</v>
      </c>
      <c r="D39">
        <f t="shared" ca="1" si="13"/>
        <v>2.2929999999998927</v>
      </c>
      <c r="E39">
        <f ca="1">MIN(VLOOKUP(C38+0.01,Gearing!$A$2:$F$7,2,TRUE)+1,5)</f>
        <v>1</v>
      </c>
      <c r="F39">
        <f ca="1">Misc!$B$4*V38/Misc!$B$2*VLOOKUP(E38,Gearing!$B$2:$F$7,5,FALSE)</f>
        <v>9719.970964072405</v>
      </c>
      <c r="G39">
        <f t="shared" ca="1" si="1"/>
        <v>4.5739863117257286E-2</v>
      </c>
      <c r="H39">
        <f t="shared" ca="1" si="2"/>
        <v>40.642706557021498</v>
      </c>
      <c r="I39">
        <f t="shared" si="4"/>
        <v>0.19223050000000003</v>
      </c>
      <c r="J39">
        <f t="shared" ca="1" si="5"/>
        <v>6773.4181351552807</v>
      </c>
      <c r="K39">
        <f t="shared" ca="1" si="6"/>
        <v>-532466.92862012819</v>
      </c>
      <c r="L39">
        <f t="shared" ca="1" si="15"/>
        <v>73.820865442217624</v>
      </c>
      <c r="M39">
        <f ca="1">2*$Y$1*VLOOKUP(E38,Gearing!$B$3:$D$7,3)+B37</f>
        <v>85.600701498953839</v>
      </c>
      <c r="N39">
        <f ca="1">2*B38-B37+Misc!$B$6*$Y$1^2</f>
        <v>73.611174268579305</v>
      </c>
      <c r="O39">
        <f t="shared" ca="1" si="7"/>
        <v>1</v>
      </c>
      <c r="P39">
        <f t="shared" ca="1" si="8"/>
        <v>0</v>
      </c>
      <c r="Q39">
        <f t="shared" ca="1" si="9"/>
        <v>0</v>
      </c>
      <c r="R39">
        <f t="shared" ca="1" si="10"/>
        <v>0</v>
      </c>
      <c r="S39">
        <f t="shared" ca="1" si="11"/>
        <v>0</v>
      </c>
      <c r="T39">
        <f ca="1">C39/Misc!$B$2*60/2/PI()</f>
        <v>578.33454373818563</v>
      </c>
      <c r="U39">
        <f ca="1">C39/Misc!$B$2*60/2/PI()*VLOOKUP(E39,Gearing!$B$2:$F$7,5,FALSE)</f>
        <v>3496.1468006039995</v>
      </c>
      <c r="V39">
        <f ca="1">FORECAST(U39,OFFSET(Engine!$E$3:$E$26,MATCH(U39,Engine!$A$3:$A$26,1)-1,0,2),OFFSET(Engine!$A$3:$A$26,MATCH(U39,Engine!$A$3:$A$26,1)-1,0,2))</f>
        <v>570.75084085567903</v>
      </c>
    </row>
    <row r="40" spans="1:22" x14ac:dyDescent="0.25">
      <c r="A40">
        <f t="shared" si="3"/>
        <v>9.25</v>
      </c>
      <c r="B40">
        <f t="shared" ca="1" si="14"/>
        <v>78.225059403392024</v>
      </c>
      <c r="C40">
        <f t="shared" ca="1" si="12"/>
        <v>18.742165539250863</v>
      </c>
      <c r="D40">
        <f t="shared" ca="1" si="13"/>
        <v>2.2929999999998927</v>
      </c>
      <c r="E40">
        <f ca="1">MIN(VLOOKUP(C39+0.01,Gearing!$A$2:$F$7,2,TRUE)+1,5)</f>
        <v>1</v>
      </c>
      <c r="F40">
        <f ca="1">Misc!$B$4*V39/Misc!$B$2*VLOOKUP(E39,Gearing!$B$2:$F$7,5,FALSE)</f>
        <v>9775.8551437863443</v>
      </c>
      <c r="G40">
        <f t="shared" ca="1" si="1"/>
        <v>4.860679842432198E-2</v>
      </c>
      <c r="H40">
        <f t="shared" ca="1" si="2"/>
        <v>41.925030286441626</v>
      </c>
      <c r="I40">
        <f t="shared" si="4"/>
        <v>0.19223050000000003</v>
      </c>
      <c r="J40">
        <f t="shared" ca="1" si="5"/>
        <v>6771.6993743295279</v>
      </c>
      <c r="K40">
        <f t="shared" ca="1" si="6"/>
        <v>-564707.1655016694</v>
      </c>
      <c r="L40">
        <f t="shared" ca="1" si="15"/>
        <v>78.436655849005675</v>
      </c>
      <c r="M40">
        <f ca="1">2*$Y$1*VLOOKUP(E39,Gearing!$B$3:$D$7,3)+B38</f>
        <v>89.927961633766586</v>
      </c>
      <c r="N40">
        <f ca="1">2*B39-B38+Misc!$B$6*$Y$1^2</f>
        <v>78.225059403392024</v>
      </c>
      <c r="O40">
        <f t="shared" ca="1" si="7"/>
        <v>1</v>
      </c>
      <c r="P40">
        <f t="shared" ca="1" si="8"/>
        <v>0</v>
      </c>
      <c r="Q40">
        <f t="shared" ca="1" si="9"/>
        <v>0</v>
      </c>
      <c r="R40">
        <f t="shared" ca="1" si="10"/>
        <v>0</v>
      </c>
      <c r="S40">
        <f t="shared" ca="1" si="11"/>
        <v>0</v>
      </c>
      <c r="T40">
        <f ca="1">C40/Misc!$B$2*60/2/PI()</f>
        <v>596.58165796367064</v>
      </c>
      <c r="U40">
        <f ca="1">C40/Misc!$B$2*60/2/PI()*VLOOKUP(E40,Gearing!$B$2:$F$7,5,FALSE)</f>
        <v>3606.4542181885267</v>
      </c>
      <c r="V40">
        <f ca="1">FORECAST(U40,OFFSET(Engine!$E$3:$E$26,MATCH(U40,Engine!$A$3:$A$26,1)-1,0,2),OFFSET(Engine!$A$3:$A$26,MATCH(U40,Engine!$A$3:$A$26,1)-1,0,2))</f>
        <v>574.01356745024532</v>
      </c>
    </row>
    <row r="41" spans="1:22" x14ac:dyDescent="0.25">
      <c r="A41">
        <f t="shared" si="3"/>
        <v>9.5</v>
      </c>
      <c r="B41">
        <f t="shared" ca="1" si="14"/>
        <v>82.982257038204736</v>
      </c>
      <c r="C41">
        <f t="shared" ca="1" si="12"/>
        <v>19.315415539250836</v>
      </c>
      <c r="D41">
        <f t="shared" ca="1" si="13"/>
        <v>2.2929999999998927</v>
      </c>
      <c r="E41">
        <f ca="1">MIN(VLOOKUP(C40+0.01,Gearing!$A$2:$F$7,2,TRUE)+1,5)</f>
        <v>1</v>
      </c>
      <c r="F41">
        <f ca="1">Misc!$B$4*V40/Misc!$B$2*VLOOKUP(E40,Gearing!$B$2:$F$7,5,FALSE)</f>
        <v>9831.7393235002801</v>
      </c>
      <c r="G41">
        <f t="shared" ca="1" si="1"/>
        <v>5.1562783990374172E-2</v>
      </c>
      <c r="H41">
        <f t="shared" ca="1" si="2"/>
        <v>43.207354015861746</v>
      </c>
      <c r="I41">
        <f t="shared" si="4"/>
        <v>0.19223050000000003</v>
      </c>
      <c r="J41">
        <f t="shared" ca="1" si="5"/>
        <v>6769.9255154367129</v>
      </c>
      <c r="K41">
        <f t="shared" ca="1" si="6"/>
        <v>-597909.93743664888</v>
      </c>
      <c r="L41">
        <f t="shared" ca="1" si="15"/>
        <v>83.195754051541954</v>
      </c>
      <c r="M41">
        <f ca="1">2*$Y$1*VLOOKUP(E40,Gearing!$B$3:$D$7,3)+B39</f>
        <v>94.398534268579311</v>
      </c>
      <c r="N41">
        <f ca="1">2*B40-B39+Misc!$B$6*$Y$1^2</f>
        <v>82.982257038204736</v>
      </c>
      <c r="O41">
        <f t="shared" ca="1" si="7"/>
        <v>1</v>
      </c>
      <c r="P41">
        <f t="shared" ca="1" si="8"/>
        <v>0</v>
      </c>
      <c r="Q41">
        <f t="shared" ca="1" si="9"/>
        <v>0</v>
      </c>
      <c r="R41">
        <f t="shared" ca="1" si="10"/>
        <v>0</v>
      </c>
      <c r="S41">
        <f t="shared" ca="1" si="11"/>
        <v>0</v>
      </c>
      <c r="T41">
        <f ca="1">C41/Misc!$B$2*60/2/PI()</f>
        <v>614.82877218915553</v>
      </c>
      <c r="U41">
        <f ca="1">C41/Misc!$B$2*60/2/PI()*VLOOKUP(E41,Gearing!$B$2:$F$7,5,FALSE)</f>
        <v>3716.7616357730535</v>
      </c>
      <c r="V41">
        <f ca="1">FORECAST(U41,OFFSET(Engine!$E$3:$E$26,MATCH(U41,Engine!$A$3:$A$26,1)-1,0,2),OFFSET(Engine!$A$3:$A$26,MATCH(U41,Engine!$A$3:$A$26,1)-1,0,2))</f>
        <v>577.27629404481172</v>
      </c>
    </row>
    <row r="42" spans="1:22" x14ac:dyDescent="0.25">
      <c r="A42">
        <f t="shared" si="3"/>
        <v>9.75</v>
      </c>
      <c r="B42">
        <f t="shared" ca="1" si="14"/>
        <v>87.882767173017442</v>
      </c>
      <c r="C42">
        <f t="shared" ca="1" si="12"/>
        <v>19.888665539250809</v>
      </c>
      <c r="D42">
        <f t="shared" ca="1" si="13"/>
        <v>2.2929999999998927</v>
      </c>
      <c r="E42">
        <f ca="1">MIN(VLOOKUP(C41+0.01,Gearing!$A$2:$F$7,2,TRUE)+1,5)</f>
        <v>1</v>
      </c>
      <c r="F42">
        <f ca="1">Misc!$B$4*V41/Misc!$B$2*VLOOKUP(E41,Gearing!$B$2:$F$7,5,FALSE)</f>
        <v>9887.6235032142176</v>
      </c>
      <c r="G42">
        <f t="shared" ca="1" si="1"/>
        <v>5.4607819815413884E-2</v>
      </c>
      <c r="H42">
        <f t="shared" ca="1" si="2"/>
        <v>44.489677745281874</v>
      </c>
      <c r="I42">
        <f t="shared" si="4"/>
        <v>0.19223050000000003</v>
      </c>
      <c r="J42">
        <f t="shared" ca="1" si="5"/>
        <v>6768.0965584768346</v>
      </c>
      <c r="K42">
        <f t="shared" ca="1" si="6"/>
        <v>-632074.4817766092</v>
      </c>
      <c r="L42">
        <f t="shared" ca="1" si="15"/>
        <v>88.098160050048833</v>
      </c>
      <c r="M42">
        <f ca="1">2*$Y$1*VLOOKUP(E41,Gearing!$B$3:$D$7,3)+B40</f>
        <v>99.012419403392016</v>
      </c>
      <c r="N42">
        <f ca="1">2*B41-B40+Misc!$B$6*$Y$1^2</f>
        <v>87.882767173017442</v>
      </c>
      <c r="O42">
        <f t="shared" ca="1" si="7"/>
        <v>1</v>
      </c>
      <c r="P42">
        <f t="shared" ca="1" si="8"/>
        <v>0</v>
      </c>
      <c r="Q42">
        <f t="shared" ca="1" si="9"/>
        <v>0</v>
      </c>
      <c r="R42">
        <f t="shared" ca="1" si="10"/>
        <v>0</v>
      </c>
      <c r="S42">
        <f t="shared" ca="1" si="11"/>
        <v>0</v>
      </c>
      <c r="T42">
        <f ca="1">C42/Misc!$B$2*60/2/PI()</f>
        <v>633.07588641464054</v>
      </c>
      <c r="U42">
        <f ca="1">C42/Misc!$B$2*60/2/PI()*VLOOKUP(E42,Gearing!$B$2:$F$7,5,FALSE)</f>
        <v>3827.0690533575807</v>
      </c>
      <c r="V42">
        <f ca="1">FORECAST(U42,OFFSET(Engine!$E$3:$E$26,MATCH(U42,Engine!$A$3:$A$26,1)-1,0,2),OFFSET(Engine!$A$3:$A$26,MATCH(U42,Engine!$A$3:$A$26,1)-1,0,2))</f>
        <v>580.53902063937812</v>
      </c>
    </row>
    <row r="43" spans="1:22" x14ac:dyDescent="0.25">
      <c r="A43">
        <f t="shared" si="3"/>
        <v>10</v>
      </c>
      <c r="B43">
        <f t="shared" ca="1" si="14"/>
        <v>92.92658980783014</v>
      </c>
      <c r="C43">
        <f t="shared" ca="1" si="12"/>
        <v>20.461915539250782</v>
      </c>
      <c r="D43">
        <f t="shared" ca="1" si="13"/>
        <v>2.2929999999998927</v>
      </c>
      <c r="E43">
        <f ca="1">MIN(VLOOKUP(C42+0.01,Gearing!$A$2:$F$7,2,TRUE)+1,5)</f>
        <v>1</v>
      </c>
      <c r="F43">
        <f ca="1">Misc!$B$4*V42/Misc!$B$2*VLOOKUP(E42,Gearing!$B$2:$F$7,5,FALSE)</f>
        <v>9943.5076829281588</v>
      </c>
      <c r="G43">
        <f t="shared" ca="1" si="1"/>
        <v>5.7741905899441101E-2</v>
      </c>
      <c r="H43">
        <f t="shared" ca="1" si="2"/>
        <v>45.772001474702002</v>
      </c>
      <c r="I43">
        <f t="shared" si="4"/>
        <v>0.19223050000000003</v>
      </c>
      <c r="J43">
        <f t="shared" ca="1" si="5"/>
        <v>6766.2125034498949</v>
      </c>
      <c r="K43">
        <f t="shared" ca="1" si="6"/>
        <v>-667200.0121843674</v>
      </c>
      <c r="L43">
        <f t="shared" ca="1" si="15"/>
        <v>93.143873844762894</v>
      </c>
      <c r="M43">
        <f ca="1">2*$Y$1*VLOOKUP(E42,Gearing!$B$3:$D$7,3)+B41</f>
        <v>103.76961703820473</v>
      </c>
      <c r="N43">
        <f ca="1">2*B42-B41+Misc!$B$6*$Y$1^2</f>
        <v>92.92658980783014</v>
      </c>
      <c r="O43">
        <f t="shared" ca="1" si="7"/>
        <v>1</v>
      </c>
      <c r="P43">
        <f t="shared" ca="1" si="8"/>
        <v>0</v>
      </c>
      <c r="Q43">
        <f t="shared" ca="1" si="9"/>
        <v>0</v>
      </c>
      <c r="R43">
        <f t="shared" ca="1" si="10"/>
        <v>0</v>
      </c>
      <c r="S43">
        <f t="shared" ca="1" si="11"/>
        <v>0</v>
      </c>
      <c r="T43">
        <f ca="1">C43/Misc!$B$2*60/2/PI()</f>
        <v>651.32300064012543</v>
      </c>
      <c r="U43">
        <f ca="1">C43/Misc!$B$2*60/2/PI()*VLOOKUP(E43,Gearing!$B$2:$F$7,5,FALSE)</f>
        <v>3937.3764709421071</v>
      </c>
      <c r="V43">
        <f ca="1">FORECAST(U43,OFFSET(Engine!$E$3:$E$26,MATCH(U43,Engine!$A$3:$A$26,1)-1,0,2),OFFSET(Engine!$A$3:$A$26,MATCH(U43,Engine!$A$3:$A$26,1)-1,0,2))</f>
        <v>583.80174723394441</v>
      </c>
    </row>
    <row r="44" spans="1:22" x14ac:dyDescent="0.25">
      <c r="A44">
        <f t="shared" si="3"/>
        <v>10.25</v>
      </c>
      <c r="B44">
        <f t="shared" ca="1" si="14"/>
        <v>98.113724942642833</v>
      </c>
      <c r="C44">
        <f t="shared" ca="1" si="12"/>
        <v>21.035165539250755</v>
      </c>
      <c r="D44">
        <f t="shared" ca="1" si="13"/>
        <v>2.2929999999998927</v>
      </c>
      <c r="E44">
        <f ca="1">MIN(VLOOKUP(C43+0.01,Gearing!$A$2:$F$7,2,TRUE)+1,5)</f>
        <v>1</v>
      </c>
      <c r="F44">
        <f ca="1">Misc!$B$4*V43/Misc!$B$2*VLOOKUP(E43,Gearing!$B$2:$F$7,5,FALSE)</f>
        <v>9999.3918626420946</v>
      </c>
      <c r="G44">
        <f t="shared" ca="1" si="1"/>
        <v>6.096504224245583E-2</v>
      </c>
      <c r="H44">
        <f t="shared" ca="1" si="2"/>
        <v>47.054325204122129</v>
      </c>
      <c r="I44">
        <f t="shared" si="4"/>
        <v>0.19223050000000003</v>
      </c>
      <c r="J44">
        <f t="shared" ca="1" si="5"/>
        <v>6764.273350355892</v>
      </c>
      <c r="K44">
        <f t="shared" ca="1" si="6"/>
        <v>-703285.71863401507</v>
      </c>
      <c r="L44">
        <f t="shared" ca="1" si="15"/>
        <v>98.332895435913585</v>
      </c>
      <c r="M44">
        <f ca="1">2*$Y$1*VLOOKUP(E43,Gearing!$B$3:$D$7,3)+B42</f>
        <v>108.67012717301745</v>
      </c>
      <c r="N44">
        <f ca="1">2*B43-B42+Misc!$B$6*$Y$1^2</f>
        <v>98.113724942642833</v>
      </c>
      <c r="O44">
        <f t="shared" ca="1" si="7"/>
        <v>1</v>
      </c>
      <c r="P44">
        <f t="shared" ca="1" si="8"/>
        <v>0</v>
      </c>
      <c r="Q44">
        <f t="shared" ca="1" si="9"/>
        <v>0</v>
      </c>
      <c r="R44">
        <f t="shared" ca="1" si="10"/>
        <v>0</v>
      </c>
      <c r="S44">
        <f t="shared" ca="1" si="11"/>
        <v>0</v>
      </c>
      <c r="T44">
        <f ca="1">C44/Misc!$B$2*60/2/PI()</f>
        <v>669.57011486561044</v>
      </c>
      <c r="U44">
        <f ca="1">C44/Misc!$B$2*60/2/PI()*VLOOKUP(E44,Gearing!$B$2:$F$7,5,FALSE)</f>
        <v>4047.6838885266347</v>
      </c>
      <c r="V44">
        <f ca="1">FORECAST(U44,OFFSET(Engine!$E$3:$E$26,MATCH(U44,Engine!$A$3:$A$26,1)-1,0,2),OFFSET(Engine!$A$3:$A$26,MATCH(U44,Engine!$A$3:$A$26,1)-1,0,2))</f>
        <v>586.50030690434551</v>
      </c>
    </row>
    <row r="45" spans="1:22" x14ac:dyDescent="0.25">
      <c r="A45">
        <f t="shared" si="3"/>
        <v>10.5</v>
      </c>
      <c r="B45">
        <f t="shared" ca="1" si="14"/>
        <v>103.44417257745552</v>
      </c>
      <c r="C45">
        <f t="shared" ca="1" si="12"/>
        <v>21.608415539250728</v>
      </c>
      <c r="D45">
        <f t="shared" ca="1" si="13"/>
        <v>2.2929999999998927</v>
      </c>
      <c r="E45">
        <f ca="1">MIN(VLOOKUP(C44+0.01,Gearing!$A$2:$F$7,2,TRUE)+1,5)</f>
        <v>1</v>
      </c>
      <c r="F45">
        <f ca="1">Misc!$B$4*V44/Misc!$B$2*VLOOKUP(E44,Gearing!$B$2:$F$7,5,FALSE)</f>
        <v>10045.612956938083</v>
      </c>
      <c r="G45">
        <f t="shared" ca="1" si="1"/>
        <v>6.4277228844458065E-2</v>
      </c>
      <c r="H45">
        <f t="shared" ca="1" si="2"/>
        <v>48.33664893354225</v>
      </c>
      <c r="I45">
        <f t="shared" si="4"/>
        <v>0.19223050000000003</v>
      </c>
      <c r="J45">
        <f t="shared" ca="1" si="5"/>
        <v>6762.2790991948268</v>
      </c>
      <c r="K45">
        <f t="shared" ca="1" si="6"/>
        <v>-740328.3516395645</v>
      </c>
      <c r="L45">
        <f t="shared" ca="1" si="15"/>
        <v>103.66522482372801</v>
      </c>
      <c r="M45">
        <f ca="1">2*$Y$1*VLOOKUP(E44,Gearing!$B$3:$D$7,3)+B43</f>
        <v>113.71394980783015</v>
      </c>
      <c r="N45">
        <f ca="1">2*B44-B43+Misc!$B$6*$Y$1^2</f>
        <v>103.44417257745552</v>
      </c>
      <c r="O45">
        <f t="shared" ca="1" si="7"/>
        <v>1</v>
      </c>
      <c r="P45">
        <f t="shared" ca="1" si="8"/>
        <v>0</v>
      </c>
      <c r="Q45">
        <f t="shared" ca="1" si="9"/>
        <v>0</v>
      </c>
      <c r="R45">
        <f t="shared" ca="1" si="10"/>
        <v>0</v>
      </c>
      <c r="S45">
        <f t="shared" ca="1" si="11"/>
        <v>0</v>
      </c>
      <c r="T45">
        <f ca="1">C45/Misc!$B$2*60/2/PI()</f>
        <v>687.81722909109533</v>
      </c>
      <c r="U45">
        <f ca="1">C45/Misc!$B$2*60/2/PI()*VLOOKUP(E45,Gearing!$B$2:$F$7,5,FALSE)</f>
        <v>4157.9913061111611</v>
      </c>
      <c r="V45">
        <f ca="1">FORECAST(U45,OFFSET(Engine!$E$3:$E$26,MATCH(U45,Engine!$A$3:$A$26,1)-1,0,2),OFFSET(Engine!$A$3:$A$26,MATCH(U45,Engine!$A$3:$A$26,1)-1,0,2))</f>
        <v>588.45794286108526</v>
      </c>
    </row>
    <row r="46" spans="1:22" x14ac:dyDescent="0.25">
      <c r="A46">
        <f t="shared" si="3"/>
        <v>10.75</v>
      </c>
      <c r="B46">
        <f t="shared" ca="1" si="14"/>
        <v>108.9179327122682</v>
      </c>
      <c r="C46">
        <f t="shared" ca="1" si="12"/>
        <v>22.181665539250702</v>
      </c>
      <c r="D46">
        <f t="shared" ca="1" si="13"/>
        <v>2.2929999999998927</v>
      </c>
      <c r="E46">
        <f ca="1">MIN(VLOOKUP(C45+0.01,Gearing!$A$2:$F$7,2,TRUE)+1,5)</f>
        <v>1</v>
      </c>
      <c r="F46">
        <f ca="1">Misc!$B$4*V45/Misc!$B$2*VLOOKUP(E45,Gearing!$B$2:$F$7,5,FALSE)</f>
        <v>10079.143464766445</v>
      </c>
      <c r="G46">
        <f t="shared" ca="1" si="1"/>
        <v>6.7678465705447804E-2</v>
      </c>
      <c r="H46">
        <f t="shared" ca="1" si="2"/>
        <v>49.618972662962378</v>
      </c>
      <c r="I46">
        <f t="shared" si="4"/>
        <v>0.19223050000000003</v>
      </c>
      <c r="J46">
        <f t="shared" ca="1" si="5"/>
        <v>6760.2297499666993</v>
      </c>
      <c r="K46">
        <f t="shared" ca="1" si="6"/>
        <v>-778326.29692239489</v>
      </c>
      <c r="L46">
        <f t="shared" ca="1" si="15"/>
        <v>109.14050696929307</v>
      </c>
      <c r="M46">
        <f ca="1">2*$Y$1*VLOOKUP(E45,Gearing!$B$3:$D$7,3)+B44</f>
        <v>118.90108494264283</v>
      </c>
      <c r="N46">
        <f ca="1">2*B45-B44+Misc!$B$6*$Y$1^2</f>
        <v>108.9179327122682</v>
      </c>
      <c r="O46">
        <f t="shared" ca="1" si="7"/>
        <v>1</v>
      </c>
      <c r="P46">
        <f t="shared" ca="1" si="8"/>
        <v>0</v>
      </c>
      <c r="Q46">
        <f t="shared" ca="1" si="9"/>
        <v>0</v>
      </c>
      <c r="R46">
        <f t="shared" ca="1" si="10"/>
        <v>0</v>
      </c>
      <c r="S46">
        <f t="shared" ca="1" si="11"/>
        <v>0</v>
      </c>
      <c r="T46">
        <f ca="1">C46/Misc!$B$2*60/2/PI()</f>
        <v>706.06434331658033</v>
      </c>
      <c r="U46">
        <f ca="1">C46/Misc!$B$2*60/2/PI()*VLOOKUP(E46,Gearing!$B$2:$F$7,5,FALSE)</f>
        <v>4268.2987236956888</v>
      </c>
      <c r="V46">
        <f ca="1">FORECAST(U46,OFFSET(Engine!$E$3:$E$26,MATCH(U46,Engine!$A$3:$A$26,1)-1,0,2),OFFSET(Engine!$A$3:$A$26,MATCH(U46,Engine!$A$3:$A$26,1)-1,0,2))</f>
        <v>590.41557881782512</v>
      </c>
    </row>
    <row r="47" spans="1:22" x14ac:dyDescent="0.25">
      <c r="A47">
        <f t="shared" si="3"/>
        <v>11</v>
      </c>
      <c r="B47">
        <f t="shared" ca="1" si="14"/>
        <v>114.53500534708087</v>
      </c>
      <c r="C47">
        <f t="shared" ca="1" si="12"/>
        <v>22.754915539250675</v>
      </c>
      <c r="D47">
        <f t="shared" ca="1" si="13"/>
        <v>2.2929999999998927</v>
      </c>
      <c r="E47">
        <f ca="1">MIN(VLOOKUP(C46+0.01,Gearing!$A$2:$F$7,2,TRUE)+1,5)</f>
        <v>1</v>
      </c>
      <c r="F47">
        <f ca="1">Misc!$B$4*V46/Misc!$B$2*VLOOKUP(E46,Gearing!$B$2:$F$7,5,FALSE)</f>
        <v>10112.673972594808</v>
      </c>
      <c r="G47">
        <f t="shared" ca="1" si="1"/>
        <v>7.116875282542505E-2</v>
      </c>
      <c r="H47">
        <f t="shared" ca="1" si="2"/>
        <v>50.901296392382505</v>
      </c>
      <c r="I47">
        <f t="shared" si="4"/>
        <v>0.19223050000000003</v>
      </c>
      <c r="J47">
        <f t="shared" ca="1" si="5"/>
        <v>6758.1253026715085</v>
      </c>
      <c r="K47">
        <f t="shared" ca="1" si="6"/>
        <v>-817281.84603703918</v>
      </c>
      <c r="L47">
        <f t="shared" ca="1" si="15"/>
        <v>114.7586306561477</v>
      </c>
      <c r="M47">
        <f ca="1">2*$Y$1*VLOOKUP(E46,Gearing!$B$3:$D$7,3)+B45</f>
        <v>124.23153257745551</v>
      </c>
      <c r="N47">
        <f ca="1">2*B46-B45+Misc!$B$6*$Y$1^2</f>
        <v>114.53500534708087</v>
      </c>
      <c r="O47">
        <f t="shared" ca="1" si="7"/>
        <v>1</v>
      </c>
      <c r="P47">
        <f t="shared" ca="1" si="8"/>
        <v>0</v>
      </c>
      <c r="Q47">
        <f t="shared" ca="1" si="9"/>
        <v>0</v>
      </c>
      <c r="R47">
        <f t="shared" ca="1" si="10"/>
        <v>0</v>
      </c>
      <c r="S47">
        <f t="shared" ca="1" si="11"/>
        <v>0</v>
      </c>
      <c r="T47">
        <f ca="1">C47/Misc!$B$2*60/2/PI()</f>
        <v>724.31145754206523</v>
      </c>
      <c r="U47">
        <f ca="1">C47/Misc!$B$2*60/2/PI()*VLOOKUP(E47,Gearing!$B$2:$F$7,5,FALSE)</f>
        <v>4378.6061412802155</v>
      </c>
      <c r="V47">
        <f ca="1">FORECAST(U47,OFFSET(Engine!$E$3:$E$26,MATCH(U47,Engine!$A$3:$A$26,1)-1,0,2),OFFSET(Engine!$A$3:$A$26,MATCH(U47,Engine!$A$3:$A$26,1)-1,0,2))</f>
        <v>592.37321477456499</v>
      </c>
    </row>
    <row r="48" spans="1:22" x14ac:dyDescent="0.25">
      <c r="A48">
        <f t="shared" si="3"/>
        <v>11.25</v>
      </c>
      <c r="B48">
        <f t="shared" ca="1" si="14"/>
        <v>120.29539048189353</v>
      </c>
      <c r="C48">
        <f t="shared" ca="1" si="12"/>
        <v>23.328165539250648</v>
      </c>
      <c r="D48">
        <f t="shared" ca="1" si="13"/>
        <v>2.2929999999998927</v>
      </c>
      <c r="E48">
        <f ca="1">MIN(VLOOKUP(C47+0.01,Gearing!$A$2:$F$7,2,TRUE)+1,5)</f>
        <v>1</v>
      </c>
      <c r="F48">
        <f ca="1">Misc!$B$4*V47/Misc!$B$2*VLOOKUP(E47,Gearing!$B$2:$F$7,5,FALSE)</f>
        <v>10146.204480423172</v>
      </c>
      <c r="G48">
        <f t="shared" ca="1" si="1"/>
        <v>7.4748090204389814E-2</v>
      </c>
      <c r="H48">
        <f t="shared" ca="1" si="2"/>
        <v>52.183620121802633</v>
      </c>
      <c r="I48">
        <f t="shared" si="4"/>
        <v>0.19223050000000003</v>
      </c>
      <c r="J48">
        <f t="shared" ca="1" si="5"/>
        <v>6755.9657573092563</v>
      </c>
      <c r="K48">
        <f t="shared" ca="1" si="6"/>
        <v>-857194.09420268843</v>
      </c>
      <c r="L48">
        <f t="shared" ca="1" si="15"/>
        <v>120.52006216709324</v>
      </c>
      <c r="M48">
        <f ca="1">2*$Y$1*VLOOKUP(E47,Gearing!$B$3:$D$7,3)+B46</f>
        <v>129.7052927122682</v>
      </c>
      <c r="N48">
        <f ca="1">2*B47-B46+Misc!$B$6*$Y$1^2</f>
        <v>120.29539048189353</v>
      </c>
      <c r="O48">
        <f t="shared" ca="1" si="7"/>
        <v>1</v>
      </c>
      <c r="P48">
        <f t="shared" ca="1" si="8"/>
        <v>0</v>
      </c>
      <c r="Q48">
        <f t="shared" ca="1" si="9"/>
        <v>0</v>
      </c>
      <c r="R48">
        <f t="shared" ca="1" si="10"/>
        <v>0</v>
      </c>
      <c r="S48">
        <f t="shared" ca="1" si="11"/>
        <v>0</v>
      </c>
      <c r="T48">
        <f ca="1">C48/Misc!$B$2*60/2/PI()</f>
        <v>742.55857176755023</v>
      </c>
      <c r="U48">
        <f ca="1">C48/Misc!$B$2*60/2/PI()*VLOOKUP(E48,Gearing!$B$2:$F$7,5,FALSE)</f>
        <v>4488.9135588647423</v>
      </c>
      <c r="V48">
        <f ca="1">FORECAST(U48,OFFSET(Engine!$E$3:$E$26,MATCH(U48,Engine!$A$3:$A$26,1)-1,0,2),OFFSET(Engine!$A$3:$A$26,MATCH(U48,Engine!$A$3:$A$26,1)-1,0,2))</f>
        <v>594.33085073130474</v>
      </c>
    </row>
    <row r="49" spans="1:22" x14ac:dyDescent="0.25">
      <c r="A49">
        <f t="shared" si="3"/>
        <v>11.5</v>
      </c>
      <c r="B49">
        <f t="shared" ca="1" si="14"/>
        <v>126.19908811670619</v>
      </c>
      <c r="C49">
        <f t="shared" ca="1" si="12"/>
        <v>23.901415539250678</v>
      </c>
      <c r="D49">
        <f t="shared" ca="1" si="13"/>
        <v>2.2930000000003474</v>
      </c>
      <c r="E49">
        <f ca="1">MIN(VLOOKUP(C48+0.01,Gearing!$A$2:$F$7,2,TRUE)+1,5)</f>
        <v>1</v>
      </c>
      <c r="F49">
        <f ca="1">Misc!$B$4*V48/Misc!$B$2*VLOOKUP(E48,Gearing!$B$2:$F$7,5,FALSE)</f>
        <v>10179.734988251535</v>
      </c>
      <c r="G49">
        <f t="shared" ca="1" si="1"/>
        <v>7.8416477842342097E-2</v>
      </c>
      <c r="H49">
        <f t="shared" ca="1" si="2"/>
        <v>53.465943851222882</v>
      </c>
      <c r="I49">
        <f t="shared" si="4"/>
        <v>0.19223050000000003</v>
      </c>
      <c r="J49">
        <f t="shared" ca="1" si="5"/>
        <v>6753.7511138799409</v>
      </c>
      <c r="K49">
        <f t="shared" ca="1" si="6"/>
        <v>-898062.11294980859</v>
      </c>
      <c r="L49">
        <f t="shared" ca="1" si="15"/>
        <v>126.42480150236155</v>
      </c>
      <c r="M49">
        <f ca="1">2*$Y$1*VLOOKUP(E48,Gearing!$B$3:$D$7,3)+B47</f>
        <v>135.32236534708088</v>
      </c>
      <c r="N49">
        <f ca="1">2*B48-B47+Misc!$B$6*$Y$1^2</f>
        <v>126.19908811670619</v>
      </c>
      <c r="O49">
        <f t="shared" ca="1" si="7"/>
        <v>1</v>
      </c>
      <c r="P49">
        <f t="shared" ca="1" si="8"/>
        <v>0</v>
      </c>
      <c r="Q49">
        <f t="shared" ca="1" si="9"/>
        <v>0</v>
      </c>
      <c r="R49">
        <f t="shared" ca="1" si="10"/>
        <v>0</v>
      </c>
      <c r="S49">
        <f t="shared" ca="1" si="11"/>
        <v>0</v>
      </c>
      <c r="T49">
        <f ca="1">C49/Misc!$B$2*60/2/PI()</f>
        <v>760.80568599303695</v>
      </c>
      <c r="U49">
        <f ca="1">C49/Misc!$B$2*60/2/PI()*VLOOKUP(E49,Gearing!$B$2:$F$7,5,FALSE)</f>
        <v>4599.22097644928</v>
      </c>
      <c r="V49">
        <f ca="1">FORECAST(U49,OFFSET(Engine!$E$3:$E$26,MATCH(U49,Engine!$A$3:$A$26,1)-1,0,2),OFFSET(Engine!$A$3:$A$26,MATCH(U49,Engine!$A$3:$A$26,1)-1,0,2))</f>
        <v>596.28848668804471</v>
      </c>
    </row>
    <row r="50" spans="1:22" x14ac:dyDescent="0.25">
      <c r="A50">
        <f t="shared" si="3"/>
        <v>11.75</v>
      </c>
      <c r="B50">
        <f t="shared" ca="1" si="14"/>
        <v>132.24609825151887</v>
      </c>
      <c r="C50">
        <f t="shared" ca="1" si="12"/>
        <v>24.474665539250708</v>
      </c>
      <c r="D50">
        <f t="shared" ca="1" si="13"/>
        <v>2.2929999999998927</v>
      </c>
      <c r="E50">
        <f ca="1">MIN(VLOOKUP(C49+0.01,Gearing!$A$2:$F$7,2,TRUE)+1,5)</f>
        <v>1</v>
      </c>
      <c r="F50">
        <f ca="1">Misc!$B$4*V49/Misc!$B$2*VLOOKUP(E49,Gearing!$B$2:$F$7,5,FALSE)</f>
        <v>10213.265496079899</v>
      </c>
      <c r="G50">
        <f t="shared" ca="1" si="1"/>
        <v>8.2173915739281886E-2</v>
      </c>
      <c r="H50">
        <f t="shared" ca="1" si="2"/>
        <v>54.748267580643137</v>
      </c>
      <c r="I50">
        <f t="shared" si="4"/>
        <v>0.19223050000000003</v>
      </c>
      <c r="J50">
        <f t="shared" ca="1" si="5"/>
        <v>6751.4813723835632</v>
      </c>
      <c r="K50">
        <f t="shared" ca="1" si="6"/>
        <v>-939884.95012014022</v>
      </c>
      <c r="L50">
        <f t="shared" ca="1" si="15"/>
        <v>132.47284866217498</v>
      </c>
      <c r="M50">
        <f ca="1">2*$Y$1*VLOOKUP(E49,Gearing!$B$3:$D$7,3)+B48</f>
        <v>141.08275048189353</v>
      </c>
      <c r="N50">
        <f ca="1">2*B49-B48+Misc!$B$6*$Y$1^2</f>
        <v>132.24609825151887</v>
      </c>
      <c r="O50">
        <f t="shared" ca="1" si="7"/>
        <v>1</v>
      </c>
      <c r="P50">
        <f t="shared" ca="1" si="8"/>
        <v>0</v>
      </c>
      <c r="Q50">
        <f t="shared" ca="1" si="9"/>
        <v>0</v>
      </c>
      <c r="R50">
        <f t="shared" ca="1" si="10"/>
        <v>0</v>
      </c>
      <c r="S50">
        <f t="shared" ca="1" si="11"/>
        <v>0</v>
      </c>
      <c r="T50">
        <f ca="1">C50/Misc!$B$2*60/2/PI()</f>
        <v>779.05280021852377</v>
      </c>
      <c r="U50">
        <f ca="1">C50/Misc!$B$2*60/2/PI()*VLOOKUP(E50,Gearing!$B$2:$F$7,5,FALSE)</f>
        <v>4709.5283940338186</v>
      </c>
      <c r="V50">
        <f ca="1">FORECAST(U50,OFFSET(Engine!$E$3:$E$26,MATCH(U50,Engine!$A$3:$A$26,1)-1,0,2),OFFSET(Engine!$A$3:$A$26,MATCH(U50,Engine!$A$3:$A$26,1)-1,0,2))</f>
        <v>598.2461226447848</v>
      </c>
    </row>
    <row r="51" spans="1:22" x14ac:dyDescent="0.25">
      <c r="A51">
        <f t="shared" si="3"/>
        <v>12</v>
      </c>
      <c r="B51">
        <f t="shared" ca="1" si="14"/>
        <v>138.43642088633155</v>
      </c>
      <c r="C51">
        <f t="shared" ca="1" si="12"/>
        <v>25.04791553925071</v>
      </c>
      <c r="D51">
        <f t="shared" ca="1" si="13"/>
        <v>2.2930000000001201</v>
      </c>
      <c r="E51">
        <f ca="1">MIN(VLOOKUP(C50+0.01,Gearing!$A$2:$F$7,2,TRUE)+1,5)</f>
        <v>1</v>
      </c>
      <c r="F51">
        <f ca="1">Misc!$B$4*V50/Misc!$B$2*VLOOKUP(E50,Gearing!$B$2:$F$7,5,FALSE)</f>
        <v>10246.796003908266</v>
      </c>
      <c r="G51">
        <f t="shared" ca="1" si="1"/>
        <v>8.6020403895209194E-2</v>
      </c>
      <c r="H51">
        <f t="shared" ca="1" si="2"/>
        <v>56.030591310063329</v>
      </c>
      <c r="I51">
        <f t="shared" si="4"/>
        <v>0.19223050000000003</v>
      </c>
      <c r="J51">
        <f t="shared" ca="1" si="5"/>
        <v>6749.1565328201232</v>
      </c>
      <c r="K51">
        <f t="shared" ca="1" si="6"/>
        <v>-982661.62986669887</v>
      </c>
      <c r="L51">
        <f t="shared" ca="1" si="15"/>
        <v>138.66420364676299</v>
      </c>
      <c r="M51">
        <f ca="1">2*$Y$1*VLOOKUP(E50,Gearing!$B$3:$D$7,3)+B49</f>
        <v>146.98644811670619</v>
      </c>
      <c r="N51">
        <f ca="1">2*B50-B49+Misc!$B$6*$Y$1^2</f>
        <v>138.43642088633155</v>
      </c>
      <c r="O51">
        <f t="shared" ca="1" si="7"/>
        <v>1</v>
      </c>
      <c r="P51">
        <f t="shared" ca="1" si="8"/>
        <v>0</v>
      </c>
      <c r="Q51">
        <f t="shared" ca="1" si="9"/>
        <v>0</v>
      </c>
      <c r="R51">
        <f t="shared" ca="1" si="10"/>
        <v>0</v>
      </c>
      <c r="S51">
        <f t="shared" ca="1" si="11"/>
        <v>0</v>
      </c>
      <c r="T51">
        <f ca="1">C51/Misc!$B$2*60/2/PI()</f>
        <v>797.29991444400957</v>
      </c>
      <c r="U51">
        <f ca="1">C51/Misc!$B$2*60/2/PI()*VLOOKUP(E51,Gearing!$B$2:$F$7,5,FALSE)</f>
        <v>4819.8358116183508</v>
      </c>
      <c r="V51">
        <f ca="1">FORECAST(U51,OFFSET(Engine!$E$3:$E$26,MATCH(U51,Engine!$A$3:$A$26,1)-1,0,2),OFFSET(Engine!$A$3:$A$26,MATCH(U51,Engine!$A$3:$A$26,1)-1,0,2))</f>
        <v>600.20375860152467</v>
      </c>
    </row>
    <row r="52" spans="1:22" x14ac:dyDescent="0.25">
      <c r="A52">
        <f t="shared" si="3"/>
        <v>12.25</v>
      </c>
      <c r="B52">
        <f t="shared" ca="1" si="14"/>
        <v>144.77005602114423</v>
      </c>
      <c r="C52">
        <f t="shared" ca="1" si="12"/>
        <v>25.62116553925074</v>
      </c>
      <c r="D52">
        <f t="shared" ca="1" si="13"/>
        <v>2.2930000000001201</v>
      </c>
      <c r="E52">
        <f ca="1">MIN(VLOOKUP(C51+0.01,Gearing!$A$2:$F$7,2,TRUE)+1,5)</f>
        <v>1</v>
      </c>
      <c r="F52">
        <f ca="1">Misc!$B$4*V51/Misc!$B$2*VLOOKUP(E51,Gearing!$B$2:$F$7,5,FALSE)</f>
        <v>10280.32651173663</v>
      </c>
      <c r="G52">
        <f t="shared" ca="1" si="1"/>
        <v>8.9955942310124021E-2</v>
      </c>
      <c r="H52">
        <f t="shared" ca="1" si="2"/>
        <v>57.312915039483578</v>
      </c>
      <c r="I52">
        <f t="shared" si="4"/>
        <v>0.19223050000000003</v>
      </c>
      <c r="J52">
        <f t="shared" ca="1" si="5"/>
        <v>6746.7765951896199</v>
      </c>
      <c r="K52">
        <f t="shared" ca="1" si="6"/>
        <v>-1026391.1526537744</v>
      </c>
      <c r="L52">
        <f t="shared" ca="1" si="15"/>
        <v>144.9988664563574</v>
      </c>
      <c r="M52">
        <f ca="1">2*$Y$1*VLOOKUP(E51,Gearing!$B$3:$D$7,3)+B50</f>
        <v>153.03345825151888</v>
      </c>
      <c r="N52">
        <f ca="1">2*B51-B50+Misc!$B$6*$Y$1^2</f>
        <v>144.77005602114423</v>
      </c>
      <c r="O52">
        <f t="shared" ca="1" si="7"/>
        <v>1</v>
      </c>
      <c r="P52">
        <f t="shared" ca="1" si="8"/>
        <v>0</v>
      </c>
      <c r="Q52">
        <f t="shared" ca="1" si="9"/>
        <v>0</v>
      </c>
      <c r="R52">
        <f t="shared" ca="1" si="10"/>
        <v>0</v>
      </c>
      <c r="S52">
        <f t="shared" ca="1" si="11"/>
        <v>0</v>
      </c>
      <c r="T52">
        <f ca="1">C52/Misc!$B$2*60/2/PI()</f>
        <v>815.5470286694964</v>
      </c>
      <c r="U52">
        <f ca="1">C52/Misc!$B$2*60/2/PI()*VLOOKUP(E52,Gearing!$B$2:$F$7,5,FALSE)</f>
        <v>4930.1432292028894</v>
      </c>
      <c r="V52">
        <f ca="1">FORECAST(U52,OFFSET(Engine!$E$3:$E$26,MATCH(U52,Engine!$A$3:$A$26,1)-1,0,2),OFFSET(Engine!$A$3:$A$26,MATCH(U52,Engine!$A$3:$A$26,1)-1,0,2))</f>
        <v>602.16139455826476</v>
      </c>
    </row>
    <row r="53" spans="1:22" x14ac:dyDescent="0.25">
      <c r="A53">
        <f t="shared" si="3"/>
        <v>12.5</v>
      </c>
      <c r="B53">
        <f t="shared" ca="1" si="14"/>
        <v>151.24700365595692</v>
      </c>
      <c r="C53">
        <f t="shared" ca="1" si="12"/>
        <v>26.19441553925077</v>
      </c>
      <c r="D53">
        <f t="shared" ca="1" si="13"/>
        <v>2.2930000000001201</v>
      </c>
      <c r="E53">
        <f ca="1">MIN(VLOOKUP(C52+0.01,Gearing!$A$2:$F$7,2,TRUE)+1,5)</f>
        <v>1</v>
      </c>
      <c r="F53">
        <f ca="1">Misc!$B$4*V52/Misc!$B$2*VLOOKUP(E52,Gearing!$B$2:$F$7,5,FALSE)</f>
        <v>10313.857019564997</v>
      </c>
      <c r="G53">
        <f t="shared" ca="1" si="1"/>
        <v>9.3980530984026353E-2</v>
      </c>
      <c r="H53">
        <f t="shared" ca="1" si="2"/>
        <v>58.595238768903833</v>
      </c>
      <c r="I53">
        <f t="shared" si="4"/>
        <v>0.19223050000000003</v>
      </c>
      <c r="J53">
        <f t="shared" ca="1" si="5"/>
        <v>6744.3415594920552</v>
      </c>
      <c r="K53">
        <f t="shared" ca="1" si="6"/>
        <v>-1071072.4952569322</v>
      </c>
      <c r="L53">
        <f t="shared" ca="1" si="15"/>
        <v>151.47683709118061</v>
      </c>
      <c r="M53">
        <f ca="1">2*$Y$1*VLOOKUP(E52,Gearing!$B$3:$D$7,3)+B51</f>
        <v>159.22378088633155</v>
      </c>
      <c r="N53">
        <f ca="1">2*B52-B51+Misc!$B$6*$Y$1^2</f>
        <v>151.24700365595692</v>
      </c>
      <c r="O53">
        <f t="shared" ca="1" si="7"/>
        <v>1</v>
      </c>
      <c r="P53">
        <f t="shared" ca="1" si="8"/>
        <v>0</v>
      </c>
      <c r="Q53">
        <f t="shared" ca="1" si="9"/>
        <v>0</v>
      </c>
      <c r="R53">
        <f t="shared" ca="1" si="10"/>
        <v>0</v>
      </c>
      <c r="S53">
        <f t="shared" ca="1" si="11"/>
        <v>0</v>
      </c>
      <c r="T53">
        <f ca="1">C53/Misc!$B$2*60/2/PI()</f>
        <v>833.794142894983</v>
      </c>
      <c r="U53">
        <f ca="1">C53/Misc!$B$2*60/2/PI()*VLOOKUP(E53,Gearing!$B$2:$F$7,5,FALSE)</f>
        <v>5040.4506467874262</v>
      </c>
      <c r="V53">
        <f ca="1">FORECAST(U53,OFFSET(Engine!$E$3:$E$26,MATCH(U53,Engine!$A$3:$A$26,1)-1,0,2),OFFSET(Engine!$A$3:$A$26,MATCH(U53,Engine!$A$3:$A$26,1)-1,0,2))</f>
        <v>603.81750796017809</v>
      </c>
    </row>
    <row r="54" spans="1:22" x14ac:dyDescent="0.25">
      <c r="A54">
        <f t="shared" si="3"/>
        <v>12.75</v>
      </c>
      <c r="B54">
        <f t="shared" ca="1" si="14"/>
        <v>157.86726379076961</v>
      </c>
      <c r="C54">
        <f t="shared" ca="1" si="12"/>
        <v>26.7676655392508</v>
      </c>
      <c r="D54">
        <f t="shared" ca="1" si="13"/>
        <v>2.2930000000001201</v>
      </c>
      <c r="E54">
        <f ca="1">MIN(VLOOKUP(C53+0.01,Gearing!$A$2:$F$7,2,TRUE)+1,5)</f>
        <v>1</v>
      </c>
      <c r="F54">
        <f ca="1">Misc!$B$4*V53/Misc!$B$2*VLOOKUP(E53,Gearing!$B$2:$F$7,5,FALSE)</f>
        <v>10342.223030720612</v>
      </c>
      <c r="G54">
        <f t="shared" ca="1" si="1"/>
        <v>9.8094169916916218E-2</v>
      </c>
      <c r="H54">
        <f t="shared" ca="1" si="2"/>
        <v>59.877562498324089</v>
      </c>
      <c r="I54">
        <f t="shared" si="4"/>
        <v>0.19223050000000003</v>
      </c>
      <c r="J54">
        <f t="shared" ca="1" si="5"/>
        <v>6741.8514257274273</v>
      </c>
      <c r="K54">
        <f t="shared" ca="1" si="6"/>
        <v>-1116703.3196388436</v>
      </c>
      <c r="L54">
        <f t="shared" ca="1" si="15"/>
        <v>158.09811555146447</v>
      </c>
      <c r="M54">
        <f ca="1">2*$Y$1*VLOOKUP(E53,Gearing!$B$3:$D$7,3)+B52</f>
        <v>165.55741602114423</v>
      </c>
      <c r="N54">
        <f ca="1">2*B53-B52+Misc!$B$6*$Y$1^2</f>
        <v>157.86726379076961</v>
      </c>
      <c r="O54">
        <f t="shared" ca="1" si="7"/>
        <v>1</v>
      </c>
      <c r="P54">
        <f t="shared" ca="1" si="8"/>
        <v>0</v>
      </c>
      <c r="Q54">
        <f t="shared" ca="1" si="9"/>
        <v>0</v>
      </c>
      <c r="R54">
        <f t="shared" ca="1" si="10"/>
        <v>0</v>
      </c>
      <c r="S54">
        <f t="shared" ca="1" si="11"/>
        <v>0</v>
      </c>
      <c r="T54">
        <f ca="1">C54/Misc!$B$2*60/2/PI()</f>
        <v>852.04125712046994</v>
      </c>
      <c r="U54">
        <f ca="1">C54/Misc!$B$2*60/2/PI()*VLOOKUP(E54,Gearing!$B$2:$F$7,5,FALSE)</f>
        <v>5150.7580643719648</v>
      </c>
      <c r="V54">
        <f ca="1">FORECAST(U54,OFFSET(Engine!$E$3:$E$26,MATCH(U54,Engine!$A$3:$A$26,1)-1,0,2),OFFSET(Engine!$A$3:$A$26,MATCH(U54,Engine!$A$3:$A$26,1)-1,0,2))</f>
        <v>604.95290306274319</v>
      </c>
    </row>
    <row r="55" spans="1:22" x14ac:dyDescent="0.25">
      <c r="A55">
        <f t="shared" si="3"/>
        <v>13</v>
      </c>
      <c r="B55">
        <f t="shared" ca="1" si="14"/>
        <v>164.63083642558232</v>
      </c>
      <c r="C55">
        <f t="shared" ca="1" si="12"/>
        <v>27.34091553925083</v>
      </c>
      <c r="D55">
        <f t="shared" ca="1" si="13"/>
        <v>2.2930000000001201</v>
      </c>
      <c r="E55">
        <f ca="1">MIN(VLOOKUP(C54+0.01,Gearing!$A$2:$F$7,2,TRUE)+1,5)</f>
        <v>1</v>
      </c>
      <c r="F55">
        <f ca="1">Misc!$B$4*V54/Misc!$B$2*VLOOKUP(E54,Gearing!$B$2:$F$7,5,FALSE)</f>
        <v>10361.67014714886</v>
      </c>
      <c r="G55">
        <f t="shared" ca="1" si="1"/>
        <v>0.1022968591087936</v>
      </c>
      <c r="H55">
        <f t="shared" ca="1" si="2"/>
        <v>61.159886227744337</v>
      </c>
      <c r="I55">
        <f t="shared" si="4"/>
        <v>0.19223050000000003</v>
      </c>
      <c r="J55">
        <f t="shared" ca="1" si="5"/>
        <v>6739.3061938957371</v>
      </c>
      <c r="K55">
        <f t="shared" ca="1" si="6"/>
        <v>-1163281.6165981095</v>
      </c>
      <c r="L55">
        <f t="shared" ca="1" si="15"/>
        <v>164.86251211228407</v>
      </c>
      <c r="M55">
        <f ca="1">2*$Y$1*VLOOKUP(E54,Gearing!$B$3:$D$7,3)+B53</f>
        <v>172.03436365595692</v>
      </c>
      <c r="N55">
        <f ca="1">2*B54-B53+Misc!$B$6*$Y$1^2</f>
        <v>164.63083642558232</v>
      </c>
      <c r="O55">
        <f t="shared" ca="1" si="7"/>
        <v>1</v>
      </c>
      <c r="P55">
        <f t="shared" ca="1" si="8"/>
        <v>0</v>
      </c>
      <c r="Q55">
        <f t="shared" ca="1" si="9"/>
        <v>0</v>
      </c>
      <c r="R55">
        <f t="shared" ca="1" si="10"/>
        <v>0</v>
      </c>
      <c r="S55">
        <f t="shared" ca="1" si="11"/>
        <v>0</v>
      </c>
      <c r="T55">
        <f ca="1">C55/Misc!$B$2*60/2/PI()</f>
        <v>870.28837134595665</v>
      </c>
      <c r="U55">
        <f ca="1">C55/Misc!$B$2*60/2/PI()*VLOOKUP(E55,Gearing!$B$2:$F$7,5,FALSE)</f>
        <v>5261.0654819565025</v>
      </c>
      <c r="V55">
        <f ca="1">FORECAST(U55,OFFSET(Engine!$E$3:$E$26,MATCH(U55,Engine!$A$3:$A$26,1)-1,0,2),OFFSET(Engine!$A$3:$A$26,MATCH(U55,Engine!$A$3:$A$26,1)-1,0,2))</f>
        <v>606.0882981653084</v>
      </c>
    </row>
    <row r="56" spans="1:22" x14ac:dyDescent="0.25">
      <c r="A56">
        <f t="shared" si="3"/>
        <v>13.25</v>
      </c>
      <c r="B56">
        <f t="shared" ca="1" si="14"/>
        <v>171.53772156039503</v>
      </c>
      <c r="C56">
        <f t="shared" ca="1" si="12"/>
        <v>27.91416553925086</v>
      </c>
      <c r="D56">
        <f t="shared" ca="1" si="13"/>
        <v>2.2930000000001201</v>
      </c>
      <c r="E56">
        <f ca="1">MIN(VLOOKUP(C55+0.01,Gearing!$A$2:$F$7,2,TRUE)+1,5)</f>
        <v>1</v>
      </c>
      <c r="F56">
        <f ca="1">Misc!$B$4*V55/Misc!$B$2*VLOOKUP(E55,Gearing!$B$2:$F$7,5,FALSE)</f>
        <v>10381.117263577109</v>
      </c>
      <c r="G56">
        <f t="shared" ca="1" si="1"/>
        <v>0.10658859855965848</v>
      </c>
      <c r="H56">
        <f t="shared" ca="1" si="2"/>
        <v>62.442209957164593</v>
      </c>
      <c r="I56">
        <f t="shared" si="4"/>
        <v>0.19223050000000003</v>
      </c>
      <c r="J56">
        <f t="shared" ca="1" si="5"/>
        <v>6736.7058639969846</v>
      </c>
      <c r="K56">
        <f t="shared" ca="1" si="6"/>
        <v>-1210808.5215678012</v>
      </c>
      <c r="L56">
        <f t="shared" ca="1" si="15"/>
        <v>171.76988886218263</v>
      </c>
      <c r="M56">
        <f ca="1">2*$Y$1*VLOOKUP(E55,Gearing!$B$3:$D$7,3)+B54</f>
        <v>178.65462379076962</v>
      </c>
      <c r="N56">
        <f ca="1">2*B55-B54+Misc!$B$6*$Y$1^2</f>
        <v>171.53772156039503</v>
      </c>
      <c r="O56">
        <f t="shared" ca="1" si="7"/>
        <v>1</v>
      </c>
      <c r="P56">
        <f t="shared" ca="1" si="8"/>
        <v>0</v>
      </c>
      <c r="Q56">
        <f t="shared" ca="1" si="9"/>
        <v>0</v>
      </c>
      <c r="R56">
        <f t="shared" ca="1" si="10"/>
        <v>0</v>
      </c>
      <c r="S56">
        <f t="shared" ca="1" si="11"/>
        <v>0</v>
      </c>
      <c r="T56">
        <f ca="1">C56/Misc!$B$2*60/2/PI()</f>
        <v>888.53548557144336</v>
      </c>
      <c r="U56">
        <f ca="1">C56/Misc!$B$2*60/2/PI()*VLOOKUP(E56,Gearing!$B$2:$F$7,5,FALSE)</f>
        <v>5371.3728995410402</v>
      </c>
      <c r="V56">
        <f ca="1">FORECAST(U56,OFFSET(Engine!$E$3:$E$26,MATCH(U56,Engine!$A$3:$A$26,1)-1,0,2),OFFSET(Engine!$A$3:$A$26,MATCH(U56,Engine!$A$3:$A$26,1)-1,0,2))</f>
        <v>607.2236932678735</v>
      </c>
    </row>
    <row r="57" spans="1:22" x14ac:dyDescent="0.25">
      <c r="A57">
        <f t="shared" si="3"/>
        <v>13.5</v>
      </c>
      <c r="B57">
        <f t="shared" ca="1" si="14"/>
        <v>178.58791919520775</v>
      </c>
      <c r="C57">
        <f t="shared" ca="1" si="12"/>
        <v>28.48741553925089</v>
      </c>
      <c r="D57">
        <f t="shared" ca="1" si="13"/>
        <v>2.2930000000001201</v>
      </c>
      <c r="E57">
        <f ca="1">MIN(VLOOKUP(C56+0.01,Gearing!$A$2:$F$7,2,TRUE)+1,5)</f>
        <v>1</v>
      </c>
      <c r="F57">
        <f ca="1">Misc!$B$4*V56/Misc!$B$2*VLOOKUP(E56,Gearing!$B$2:$F$7,5,FALSE)</f>
        <v>10400.564380005359</v>
      </c>
      <c r="G57">
        <f t="shared" ca="1" si="1"/>
        <v>0.11096938826951089</v>
      </c>
      <c r="H57">
        <f t="shared" ca="1" si="2"/>
        <v>63.724533686584849</v>
      </c>
      <c r="I57">
        <f t="shared" si="4"/>
        <v>0.19223050000000003</v>
      </c>
      <c r="J57">
        <f t="shared" ca="1" si="5"/>
        <v>6734.0504360311688</v>
      </c>
      <c r="K57">
        <f t="shared" ca="1" si="6"/>
        <v>-1259282.9165685831</v>
      </c>
      <c r="L57">
        <f t="shared" ca="1" si="15"/>
        <v>178.82057345502147</v>
      </c>
      <c r="M57">
        <f ca="1">2*$Y$1*VLOOKUP(E56,Gearing!$B$3:$D$7,3)+B55</f>
        <v>185.41819642558232</v>
      </c>
      <c r="N57">
        <f ca="1">2*B56-B55+Misc!$B$6*$Y$1^2</f>
        <v>178.58791919520775</v>
      </c>
      <c r="O57">
        <f t="shared" ca="1" si="7"/>
        <v>1</v>
      </c>
      <c r="P57">
        <f t="shared" ca="1" si="8"/>
        <v>0</v>
      </c>
      <c r="Q57">
        <f t="shared" ca="1" si="9"/>
        <v>0</v>
      </c>
      <c r="R57">
        <f t="shared" ca="1" si="10"/>
        <v>0</v>
      </c>
      <c r="S57">
        <f t="shared" ca="1" si="11"/>
        <v>0</v>
      </c>
      <c r="T57">
        <f ca="1">C57/Misc!$B$2*60/2/PI()</f>
        <v>906.78259979693019</v>
      </c>
      <c r="U57">
        <f ca="1">C57/Misc!$B$2*60/2/PI()*VLOOKUP(E57,Gearing!$B$2:$F$7,5,FALSE)</f>
        <v>5481.6803171255788</v>
      </c>
      <c r="V57">
        <f ca="1">FORECAST(U57,OFFSET(Engine!$E$3:$E$26,MATCH(U57,Engine!$A$3:$A$26,1)-1,0,2),OFFSET(Engine!$A$3:$A$26,MATCH(U57,Engine!$A$3:$A$26,1)-1,0,2))</f>
        <v>608.3590883704386</v>
      </c>
    </row>
    <row r="58" spans="1:22" x14ac:dyDescent="0.25">
      <c r="A58">
        <f t="shared" si="3"/>
        <v>13.75</v>
      </c>
      <c r="B58">
        <f t="shared" ca="1" si="14"/>
        <v>185.78142933002047</v>
      </c>
      <c r="C58">
        <f t="shared" ca="1" si="12"/>
        <v>29.06066553925092</v>
      </c>
      <c r="D58">
        <f t="shared" ca="1" si="13"/>
        <v>2.2930000000001201</v>
      </c>
      <c r="E58">
        <f ca="1">MIN(VLOOKUP(C57+0.01,Gearing!$A$2:$F$7,2,TRUE)+1,5)</f>
        <v>1</v>
      </c>
      <c r="F58">
        <f ca="1">Misc!$B$4*V57/Misc!$B$2*VLOOKUP(E57,Gearing!$B$2:$F$7,5,FALSE)</f>
        <v>10420.011496433606</v>
      </c>
      <c r="G58">
        <f t="shared" ca="1" si="1"/>
        <v>0.11543922823835083</v>
      </c>
      <c r="H58">
        <f t="shared" ca="1" si="2"/>
        <v>65.006857416005104</v>
      </c>
      <c r="I58">
        <f t="shared" si="4"/>
        <v>0.19223050000000003</v>
      </c>
      <c r="J58">
        <f t="shared" ca="1" si="5"/>
        <v>6731.3399099982917</v>
      </c>
      <c r="K58">
        <f t="shared" ca="1" si="6"/>
        <v>-1308703.6599323938</v>
      </c>
      <c r="L58">
        <f t="shared" ca="1" si="15"/>
        <v>186.01456589103009</v>
      </c>
      <c r="M58">
        <f ca="1">2*$Y$1*VLOOKUP(E57,Gearing!$B$3:$D$7,3)+B56</f>
        <v>192.32508156039503</v>
      </c>
      <c r="N58">
        <f ca="1">2*B57-B56+Misc!$B$6*$Y$1^2</f>
        <v>185.78142933002047</v>
      </c>
      <c r="O58">
        <f t="shared" ca="1" si="7"/>
        <v>1</v>
      </c>
      <c r="P58">
        <f t="shared" ca="1" si="8"/>
        <v>0</v>
      </c>
      <c r="Q58">
        <f t="shared" ca="1" si="9"/>
        <v>0</v>
      </c>
      <c r="R58">
        <f t="shared" ca="1" si="10"/>
        <v>0</v>
      </c>
      <c r="S58">
        <f t="shared" ca="1" si="11"/>
        <v>0</v>
      </c>
      <c r="T58">
        <f ca="1">C58/Misc!$B$2*60/2/PI()</f>
        <v>925.0297140224169</v>
      </c>
      <c r="U58">
        <f ca="1">C58/Misc!$B$2*60/2/PI()*VLOOKUP(E58,Gearing!$B$2:$F$7,5,FALSE)</f>
        <v>5591.9877347101165</v>
      </c>
      <c r="V58">
        <f ca="1">FORECAST(U58,OFFSET(Engine!$E$3:$E$26,MATCH(U58,Engine!$A$3:$A$26,1)-1,0,2),OFFSET(Engine!$A$3:$A$26,MATCH(U58,Engine!$A$3:$A$26,1)-1,0,2))</f>
        <v>609.4944834730037</v>
      </c>
    </row>
    <row r="59" spans="1:22" x14ac:dyDescent="0.25">
      <c r="A59">
        <f t="shared" si="3"/>
        <v>14</v>
      </c>
      <c r="B59">
        <f t="shared" ca="1" si="14"/>
        <v>193.11825196483321</v>
      </c>
      <c r="C59">
        <f t="shared" ca="1" si="12"/>
        <v>29.63391553925095</v>
      </c>
      <c r="D59">
        <f t="shared" ca="1" si="13"/>
        <v>2.2930000000001201</v>
      </c>
      <c r="E59">
        <f ca="1">MIN(VLOOKUP(C58+0.01,Gearing!$A$2:$F$7,2,TRUE)+1,5)</f>
        <v>1</v>
      </c>
      <c r="F59">
        <f ca="1">Misc!$B$4*V58/Misc!$B$2*VLOOKUP(E58,Gearing!$B$2:$F$7,5,FALSE)</f>
        <v>10439.458612861852</v>
      </c>
      <c r="G59">
        <f t="shared" ca="1" si="1"/>
        <v>0.11999811846617828</v>
      </c>
      <c r="H59">
        <f t="shared" ca="1" si="2"/>
        <v>66.28918114542536</v>
      </c>
      <c r="I59">
        <f t="shared" si="4"/>
        <v>0.19223050000000003</v>
      </c>
      <c r="J59">
        <f t="shared" ca="1" si="5"/>
        <v>6728.5742858983513</v>
      </c>
      <c r="K59">
        <f t="shared" ca="1" si="6"/>
        <v>-1359069.5863024469</v>
      </c>
      <c r="L59">
        <f t="shared" ca="1" si="15"/>
        <v>193.35186617043087</v>
      </c>
      <c r="M59">
        <f ca="1">2*$Y$1*VLOOKUP(E58,Gearing!$B$3:$D$7,3)+B57</f>
        <v>199.37527919520775</v>
      </c>
      <c r="N59">
        <f ca="1">2*B58-B57+Misc!$B$6*$Y$1^2</f>
        <v>193.11825196483321</v>
      </c>
      <c r="O59">
        <f t="shared" ca="1" si="7"/>
        <v>1</v>
      </c>
      <c r="P59">
        <f t="shared" ca="1" si="8"/>
        <v>0</v>
      </c>
      <c r="Q59">
        <f t="shared" ca="1" si="9"/>
        <v>0</v>
      </c>
      <c r="R59">
        <f t="shared" ca="1" si="10"/>
        <v>0</v>
      </c>
      <c r="S59">
        <f t="shared" ca="1" si="11"/>
        <v>0</v>
      </c>
      <c r="T59">
        <f ca="1">C59/Misc!$B$2*60/2/PI()</f>
        <v>943.2768282479035</v>
      </c>
      <c r="U59">
        <f ca="1">C59/Misc!$B$2*60/2/PI()*VLOOKUP(E59,Gearing!$B$2:$F$7,5,FALSE)</f>
        <v>5702.2951522946532</v>
      </c>
      <c r="V59">
        <f ca="1">FORECAST(U59,OFFSET(Engine!$E$3:$E$26,MATCH(U59,Engine!$A$3:$A$26,1)-1,0,2),OFFSET(Engine!$A$3:$A$26,MATCH(U59,Engine!$A$3:$A$26,1)-1,0,2))</f>
        <v>610.6298785755688</v>
      </c>
    </row>
    <row r="60" spans="1:22" x14ac:dyDescent="0.25">
      <c r="A60">
        <f t="shared" si="3"/>
        <v>14.25</v>
      </c>
      <c r="B60">
        <f t="shared" ca="1" si="14"/>
        <v>200.59838709964595</v>
      </c>
      <c r="C60">
        <f t="shared" ca="1" si="12"/>
        <v>30.20716553925098</v>
      </c>
      <c r="D60">
        <f t="shared" ca="1" si="13"/>
        <v>2.2930000000001201</v>
      </c>
      <c r="E60">
        <f ca="1">MIN(VLOOKUP(C59+0.01,Gearing!$A$2:$F$7,2,TRUE)+1,5)</f>
        <v>1</v>
      </c>
      <c r="F60">
        <f ca="1">Misc!$B$4*V59/Misc!$B$2*VLOOKUP(E59,Gearing!$B$2:$F$7,5,FALSE)</f>
        <v>10458.905729290102</v>
      </c>
      <c r="G60">
        <f t="shared" ca="1" si="1"/>
        <v>0.12464605895299323</v>
      </c>
      <c r="H60">
        <f t="shared" ca="1" si="2"/>
        <v>67.571504874845601</v>
      </c>
      <c r="I60">
        <f t="shared" si="4"/>
        <v>0.19223050000000003</v>
      </c>
      <c r="J60">
        <f t="shared" ca="1" si="5"/>
        <v>6725.7535637313485</v>
      </c>
      <c r="K60">
        <f t="shared" ca="1" si="6"/>
        <v>-1410379.5066332314</v>
      </c>
      <c r="L60">
        <f t="shared" ca="1" si="15"/>
        <v>200.83247429345087</v>
      </c>
      <c r="M60">
        <f ca="1">2*$Y$1*VLOOKUP(E59,Gearing!$B$3:$D$7,3)+B58</f>
        <v>206.56878933002048</v>
      </c>
      <c r="N60">
        <f ca="1">2*B59-B58+Misc!$B$6*$Y$1^2</f>
        <v>200.59838709964595</v>
      </c>
      <c r="O60">
        <f t="shared" ca="1" si="7"/>
        <v>1</v>
      </c>
      <c r="P60">
        <f t="shared" ca="1" si="8"/>
        <v>0</v>
      </c>
      <c r="Q60">
        <f t="shared" ca="1" si="9"/>
        <v>0</v>
      </c>
      <c r="R60">
        <f t="shared" ca="1" si="10"/>
        <v>0</v>
      </c>
      <c r="S60">
        <f t="shared" ca="1" si="11"/>
        <v>0</v>
      </c>
      <c r="T60">
        <f ca="1">C60/Misc!$B$2*60/2/PI()</f>
        <v>961.52394247339043</v>
      </c>
      <c r="U60">
        <f ca="1">C60/Misc!$B$2*60/2/PI()*VLOOKUP(E60,Gearing!$B$2:$F$7,5,FALSE)</f>
        <v>5812.6025698791918</v>
      </c>
      <c r="V60">
        <f ca="1">FORECAST(U60,OFFSET(Engine!$E$3:$E$26,MATCH(U60,Engine!$A$3:$A$26,1)-1,0,2),OFFSET(Engine!$A$3:$A$26,MATCH(U60,Engine!$A$3:$A$26,1)-1,0,2))</f>
        <v>611.32455615170488</v>
      </c>
    </row>
    <row r="61" spans="1:22" x14ac:dyDescent="0.25">
      <c r="A61">
        <f t="shared" si="3"/>
        <v>14.5</v>
      </c>
      <c r="B61">
        <f t="shared" ca="1" si="14"/>
        <v>208.2218347344587</v>
      </c>
      <c r="C61">
        <f t="shared" ca="1" si="12"/>
        <v>30.78041553925101</v>
      </c>
      <c r="D61">
        <f t="shared" ca="1" si="13"/>
        <v>2.2930000000001201</v>
      </c>
      <c r="E61">
        <f ca="1">MIN(VLOOKUP(C60+0.01,Gearing!$A$2:$F$7,2,TRUE)+1,5)</f>
        <v>1</v>
      </c>
      <c r="F61">
        <f ca="1">Misc!$B$4*V60/Misc!$B$2*VLOOKUP(E60,Gearing!$B$2:$F$7,5,FALSE)</f>
        <v>10470.804209099193</v>
      </c>
      <c r="G61">
        <f t="shared" ca="1" si="1"/>
        <v>0.12938304969879572</v>
      </c>
      <c r="H61">
        <f t="shared" ca="1" si="2"/>
        <v>68.853828604265857</v>
      </c>
      <c r="I61">
        <f t="shared" si="4"/>
        <v>0.19223050000000003</v>
      </c>
      <c r="J61">
        <f t="shared" ca="1" si="5"/>
        <v>6722.8777434972826</v>
      </c>
      <c r="K61">
        <f t="shared" ca="1" si="6"/>
        <v>-1462630.3210313553</v>
      </c>
      <c r="L61">
        <f t="shared" ca="1" si="15"/>
        <v>208.45639026031958</v>
      </c>
      <c r="M61">
        <f ca="1">2*$Y$1*VLOOKUP(E60,Gearing!$B$3:$D$7,3)+B59</f>
        <v>213.90561196483321</v>
      </c>
      <c r="N61">
        <f ca="1">2*B60-B59+Misc!$B$6*$Y$1^2</f>
        <v>208.2218347344587</v>
      </c>
      <c r="O61">
        <f t="shared" ca="1" si="7"/>
        <v>1</v>
      </c>
      <c r="P61">
        <f t="shared" ca="1" si="8"/>
        <v>0</v>
      </c>
      <c r="Q61">
        <f t="shared" ca="1" si="9"/>
        <v>0</v>
      </c>
      <c r="R61">
        <f t="shared" ca="1" si="10"/>
        <v>0</v>
      </c>
      <c r="S61">
        <f t="shared" ca="1" si="11"/>
        <v>0</v>
      </c>
      <c r="T61">
        <f ca="1">C61/Misc!$B$2*60/2/PI()</f>
        <v>979.77105669887715</v>
      </c>
      <c r="U61">
        <f ca="1">C61/Misc!$B$2*60/2/PI()*VLOOKUP(E61,Gearing!$B$2:$F$7,5,FALSE)</f>
        <v>5922.9099874637295</v>
      </c>
      <c r="V61">
        <f ca="1">FORECAST(U61,OFFSET(Engine!$E$3:$E$26,MATCH(U61,Engine!$A$3:$A$26,1)-1,0,2),OFFSET(Engine!$A$3:$A$26,MATCH(U61,Engine!$A$3:$A$26,1)-1,0,2))</f>
        <v>609.76017023519375</v>
      </c>
    </row>
    <row r="62" spans="1:22" x14ac:dyDescent="0.25">
      <c r="A62">
        <f t="shared" si="3"/>
        <v>14.75</v>
      </c>
      <c r="B62">
        <f t="shared" ca="1" si="14"/>
        <v>215.98859486927145</v>
      </c>
      <c r="C62">
        <f t="shared" ca="1" si="12"/>
        <v>31.35366553925104</v>
      </c>
      <c r="D62">
        <f t="shared" ca="1" si="13"/>
        <v>2.2930000000001201</v>
      </c>
      <c r="E62">
        <f ca="1">MIN(VLOOKUP(C61+0.01,Gearing!$A$2:$F$7,2,TRUE)+1,5)</f>
        <v>1</v>
      </c>
      <c r="F62">
        <f ca="1">Misc!$B$4*V61/Misc!$B$2*VLOOKUP(E61,Gearing!$B$2:$F$7,5,FALSE)</f>
        <v>10444.009311897</v>
      </c>
      <c r="G62">
        <f t="shared" ca="1" si="1"/>
        <v>0.13420909070358572</v>
      </c>
      <c r="H62">
        <f t="shared" ca="1" si="2"/>
        <v>70.136152333686113</v>
      </c>
      <c r="I62">
        <f t="shared" si="4"/>
        <v>0.19223050000000003</v>
      </c>
      <c r="J62">
        <f t="shared" ca="1" si="5"/>
        <v>6719.9468251961553</v>
      </c>
      <c r="K62">
        <f t="shared" ca="1" si="6"/>
        <v>-1515813.0068887593</v>
      </c>
      <c r="L62">
        <f t="shared" ca="1" si="15"/>
        <v>216.22333679281024</v>
      </c>
      <c r="M62">
        <f ca="1">2*$Y$1*VLOOKUP(E61,Gearing!$B$3:$D$7,3)+B60</f>
        <v>221.38574709964595</v>
      </c>
      <c r="N62">
        <f ca="1">2*B61-B60+Misc!$B$6*$Y$1^2</f>
        <v>215.98859486927145</v>
      </c>
      <c r="O62">
        <f t="shared" ca="1" si="7"/>
        <v>1</v>
      </c>
      <c r="P62">
        <f t="shared" ca="1" si="8"/>
        <v>0</v>
      </c>
      <c r="Q62">
        <f t="shared" ca="1" si="9"/>
        <v>0</v>
      </c>
      <c r="R62">
        <f t="shared" ca="1" si="10"/>
        <v>0</v>
      </c>
      <c r="S62">
        <f t="shared" ca="1" si="11"/>
        <v>0</v>
      </c>
      <c r="T62">
        <f ca="1">C62/Misc!$B$2*60/2/PI()</f>
        <v>998.01817092436397</v>
      </c>
      <c r="U62">
        <f ca="1">C62/Misc!$B$2*60/2/PI()*VLOOKUP(E62,Gearing!$B$2:$F$7,5,FALSE)</f>
        <v>6033.2174050482681</v>
      </c>
      <c r="V62">
        <f ca="1">FORECAST(U62,OFFSET(Engine!$E$3:$E$26,MATCH(U62,Engine!$A$3:$A$26,1)-1,0,2),OFFSET(Engine!$A$3:$A$26,MATCH(U62,Engine!$A$3:$A$26,1)-1,0,2))</f>
        <v>613.36237090920395</v>
      </c>
    </row>
    <row r="63" spans="1:22" x14ac:dyDescent="0.25">
      <c r="A63">
        <f t="shared" si="3"/>
        <v>15</v>
      </c>
      <c r="B63">
        <f t="shared" ca="1" si="14"/>
        <v>223.89866750408422</v>
      </c>
      <c r="C63">
        <f t="shared" ca="1" si="12"/>
        <v>31.92691553925107</v>
      </c>
      <c r="D63">
        <f t="shared" ca="1" si="13"/>
        <v>2.2930000000001201</v>
      </c>
      <c r="E63">
        <f ca="1">MIN(VLOOKUP(C62+0.01,Gearing!$A$2:$F$7,2,TRUE)+1,5)</f>
        <v>1</v>
      </c>
      <c r="F63">
        <f ca="1">Misc!$B$4*V62/Misc!$B$2*VLOOKUP(E62,Gearing!$B$2:$F$7,5,FALSE)</f>
        <v>10505.708024307443</v>
      </c>
      <c r="G63">
        <f t="shared" ca="1" si="1"/>
        <v>0.13912418196736323</v>
      </c>
      <c r="H63">
        <f t="shared" ca="1" si="2"/>
        <v>71.418476063106368</v>
      </c>
      <c r="I63">
        <f t="shared" si="4"/>
        <v>0.19223050000000003</v>
      </c>
      <c r="J63">
        <f t="shared" ca="1" si="5"/>
        <v>6716.9608088279647</v>
      </c>
      <c r="K63">
        <f t="shared" ca="1" si="6"/>
        <v>-1569958.1008404118</v>
      </c>
      <c r="L63">
        <f t="shared" ca="1" si="15"/>
        <v>224.13216990651915</v>
      </c>
      <c r="M63">
        <f ca="1">2*$Y$1*VLOOKUP(E62,Gearing!$B$3:$D$7,3)+B61</f>
        <v>229.0091947344587</v>
      </c>
      <c r="N63">
        <f ca="1">2*B62-B61+Misc!$B$6*$Y$1^2</f>
        <v>223.89866750408422</v>
      </c>
      <c r="O63">
        <f t="shared" ca="1" si="7"/>
        <v>1</v>
      </c>
      <c r="P63">
        <f t="shared" ca="1" si="8"/>
        <v>0</v>
      </c>
      <c r="Q63">
        <f t="shared" ca="1" si="9"/>
        <v>0</v>
      </c>
      <c r="R63">
        <f t="shared" ca="1" si="10"/>
        <v>0</v>
      </c>
      <c r="S63">
        <f t="shared" ca="1" si="11"/>
        <v>0</v>
      </c>
      <c r="T63">
        <f ca="1">C63/Misc!$B$2*60/2/PI()</f>
        <v>1016.2652851498507</v>
      </c>
      <c r="U63">
        <f ca="1">C63/Misc!$B$2*60/2/PI()*VLOOKUP(E63,Gearing!$B$2:$F$7,5,FALSE)</f>
        <v>6143.5248226328058</v>
      </c>
      <c r="V63">
        <f ca="1">FORECAST(U63,OFFSET(Engine!$E$3:$E$26,MATCH(U63,Engine!$A$3:$A$26,1)-1,0,2),OFFSET(Engine!$A$3:$A$26,MATCH(U63,Engine!$A$3:$A$26,1)-1,0,2))</f>
        <v>618.46288637919054</v>
      </c>
    </row>
    <row r="64" spans="1:22" x14ac:dyDescent="0.25">
      <c r="A64">
        <f t="shared" si="3"/>
        <v>15.25</v>
      </c>
      <c r="B64">
        <f t="shared" ca="1" si="14"/>
        <v>231.95205263889699</v>
      </c>
      <c r="C64">
        <f t="shared" ca="1" si="12"/>
        <v>32.5001655392511</v>
      </c>
      <c r="D64">
        <f t="shared" ca="1" si="13"/>
        <v>2.2930000000001201</v>
      </c>
      <c r="E64">
        <f ca="1">MIN(VLOOKUP(C63+0.01,Gearing!$A$2:$F$7,2,TRUE)+1,5)</f>
        <v>1</v>
      </c>
      <c r="F64">
        <f ca="1">Misc!$B$4*V63/Misc!$B$2*VLOOKUP(E63,Gearing!$B$2:$F$7,5,FALSE)</f>
        <v>10593.069963745809</v>
      </c>
      <c r="G64">
        <f t="shared" ca="1" si="1"/>
        <v>0.14412832349012825</v>
      </c>
      <c r="H64">
        <f t="shared" ca="1" si="2"/>
        <v>72.700799792526624</v>
      </c>
      <c r="I64">
        <f t="shared" si="4"/>
        <v>0.19223050000000003</v>
      </c>
      <c r="J64">
        <f t="shared" ca="1" si="5"/>
        <v>6713.9196943927127</v>
      </c>
      <c r="K64">
        <f t="shared" ca="1" si="6"/>
        <v>-1625048.6114902548</v>
      </c>
      <c r="L64">
        <f t="shared" ca="1" si="15"/>
        <v>232.18756138452667</v>
      </c>
      <c r="M64">
        <f ca="1">2*$Y$1*VLOOKUP(E63,Gearing!$B$3:$D$7,3)+B62</f>
        <v>236.77595486927146</v>
      </c>
      <c r="N64">
        <f ca="1">2*B63-B62+Misc!$B$6*$Y$1^2</f>
        <v>231.95205263889699</v>
      </c>
      <c r="O64">
        <f t="shared" ca="1" si="7"/>
        <v>1</v>
      </c>
      <c r="P64">
        <f t="shared" ca="1" si="8"/>
        <v>0</v>
      </c>
      <c r="Q64">
        <f t="shared" ca="1" si="9"/>
        <v>0</v>
      </c>
      <c r="R64">
        <f t="shared" ca="1" si="10"/>
        <v>0</v>
      </c>
      <c r="S64">
        <f t="shared" ca="1" si="11"/>
        <v>0</v>
      </c>
      <c r="T64">
        <f ca="1">C64/Misc!$B$2*60/2/PI()</f>
        <v>1034.5123993753375</v>
      </c>
      <c r="U64">
        <f ca="1">C64/Misc!$B$2*60/2/PI()*VLOOKUP(E64,Gearing!$B$2:$F$7,5,FALSE)</f>
        <v>6253.8322402173444</v>
      </c>
      <c r="V64">
        <f ca="1">FORECAST(U64,OFFSET(Engine!$E$3:$E$26,MATCH(U64,Engine!$A$3:$A$26,1)-1,0,2),OFFSET(Engine!$A$3:$A$26,MATCH(U64,Engine!$A$3:$A$26,1)-1,0,2))</f>
        <v>622.74639808548568</v>
      </c>
    </row>
    <row r="65" spans="1:22" x14ac:dyDescent="0.25">
      <c r="A65">
        <f t="shared" si="3"/>
        <v>15.5</v>
      </c>
      <c r="B65">
        <f t="shared" ca="1" si="14"/>
        <v>240.14875027370977</v>
      </c>
      <c r="C65">
        <f t="shared" ca="1" si="12"/>
        <v>33.07341553925113</v>
      </c>
      <c r="D65">
        <f t="shared" ca="1" si="13"/>
        <v>2.2930000000001201</v>
      </c>
      <c r="E65">
        <f ca="1">MIN(VLOOKUP(C64+0.01,Gearing!$A$2:$F$7,2,TRUE)+1,5)</f>
        <v>1</v>
      </c>
      <c r="F65">
        <f ca="1">Misc!$B$4*V64/Misc!$B$2*VLOOKUP(E64,Gearing!$B$2:$F$7,5,FALSE)</f>
        <v>10666.43821298864</v>
      </c>
      <c r="G65">
        <f t="shared" ca="1" si="1"/>
        <v>0.14922151527188082</v>
      </c>
      <c r="H65">
        <f t="shared" ca="1" si="2"/>
        <v>73.983123521946879</v>
      </c>
      <c r="I65">
        <f t="shared" si="4"/>
        <v>0.19223050000000003</v>
      </c>
      <c r="J65">
        <f t="shared" ca="1" si="5"/>
        <v>6710.8234818903966</v>
      </c>
      <c r="K65">
        <f t="shared" ca="1" si="6"/>
        <v>-1681073.3171198443</v>
      </c>
      <c r="L65">
        <f t="shared" ca="1" si="15"/>
        <v>240.38720327908865</v>
      </c>
      <c r="M65">
        <f ca="1">2*$Y$1*VLOOKUP(E64,Gearing!$B$3:$D$7,3)+B63</f>
        <v>244.68602750408422</v>
      </c>
      <c r="N65">
        <f ca="1">2*B64-B63+Misc!$B$6*$Y$1^2</f>
        <v>240.14875027370977</v>
      </c>
      <c r="O65">
        <f t="shared" ca="1" si="7"/>
        <v>1</v>
      </c>
      <c r="P65">
        <f t="shared" ca="1" si="8"/>
        <v>0</v>
      </c>
      <c r="Q65">
        <f t="shared" ca="1" si="9"/>
        <v>0</v>
      </c>
      <c r="R65">
        <f t="shared" ca="1" si="10"/>
        <v>0</v>
      </c>
      <c r="S65">
        <f t="shared" ca="1" si="11"/>
        <v>0</v>
      </c>
      <c r="T65">
        <f ca="1">C65/Misc!$B$2*60/2/PI()</f>
        <v>1052.759513600824</v>
      </c>
      <c r="U65">
        <f ca="1">C65/Misc!$B$2*60/2/PI()*VLOOKUP(E65,Gearing!$B$2:$F$7,5,FALSE)</f>
        <v>6364.1396578018803</v>
      </c>
      <c r="V65">
        <f ca="1">FORECAST(U65,OFFSET(Engine!$E$3:$E$26,MATCH(U65,Engine!$A$3:$A$26,1)-1,0,2),OFFSET(Engine!$A$3:$A$26,MATCH(U65,Engine!$A$3:$A$26,1)-1,0,2))</f>
        <v>626.49378380114854</v>
      </c>
    </row>
    <row r="66" spans="1:22" x14ac:dyDescent="0.25">
      <c r="A66">
        <f t="shared" si="3"/>
        <v>15.75</v>
      </c>
      <c r="B66">
        <f t="shared" ca="1" si="14"/>
        <v>248.48876040852255</v>
      </c>
      <c r="C66">
        <f t="shared" ca="1" si="12"/>
        <v>33.646665539251103</v>
      </c>
      <c r="D66">
        <f t="shared" ca="1" si="13"/>
        <v>2.2929999999996653</v>
      </c>
      <c r="E66">
        <f ca="1">MIN(VLOOKUP(C65+0.01,Gearing!$A$2:$F$7,2,TRUE)+1,5)</f>
        <v>1</v>
      </c>
      <c r="F66">
        <f ca="1">Misc!$B$4*V65/Misc!$B$2*VLOOKUP(E65,Gearing!$B$2:$F$7,5,FALSE)</f>
        <v>10730.623663629925</v>
      </c>
      <c r="G66">
        <f t="shared" ca="1" si="1"/>
        <v>0.1544037573126209</v>
      </c>
      <c r="H66">
        <f t="shared" ca="1" si="2"/>
        <v>75.265447251366993</v>
      </c>
      <c r="I66">
        <f t="shared" si="4"/>
        <v>0.19223050000000003</v>
      </c>
      <c r="J66">
        <f t="shared" ca="1" si="5"/>
        <v>6707.6721713210191</v>
      </c>
      <c r="K66">
        <f t="shared" ca="1" si="6"/>
        <v>-1738032.0892742167</v>
      </c>
      <c r="L66">
        <f t="shared" ca="1" si="15"/>
        <v>248.72963895104087</v>
      </c>
      <c r="M66">
        <f ca="1">2*$Y$1*VLOOKUP(E65,Gearing!$B$3:$D$7,3)+B64</f>
        <v>252.73941263889699</v>
      </c>
      <c r="N66">
        <f ca="1">2*B65-B64+Misc!$B$6*$Y$1^2</f>
        <v>248.48876040852255</v>
      </c>
      <c r="O66">
        <f t="shared" ca="1" si="7"/>
        <v>1</v>
      </c>
      <c r="P66">
        <f t="shared" ca="1" si="8"/>
        <v>0</v>
      </c>
      <c r="Q66">
        <f t="shared" ca="1" si="9"/>
        <v>0</v>
      </c>
      <c r="R66">
        <f t="shared" ca="1" si="10"/>
        <v>0</v>
      </c>
      <c r="S66">
        <f t="shared" ca="1" si="11"/>
        <v>0</v>
      </c>
      <c r="T66">
        <f ca="1">C66/Misc!$B$2*60/2/PI()</f>
        <v>1071.0066278263091</v>
      </c>
      <c r="U66">
        <f ca="1">C66/Misc!$B$2*60/2/PI()*VLOOKUP(E66,Gearing!$B$2:$F$7,5,FALSE)</f>
        <v>6474.447075386408</v>
      </c>
      <c r="V66">
        <f ca="1">FORECAST(U66,OFFSET(Engine!$E$3:$E$26,MATCH(U66,Engine!$A$3:$A$26,1)-1,0,2),OFFSET(Engine!$A$3:$A$26,MATCH(U66,Engine!$A$3:$A$26,1)-1,0,2))</f>
        <v>631.11084193398347</v>
      </c>
    </row>
    <row r="67" spans="1:22" x14ac:dyDescent="0.25">
      <c r="A67">
        <f t="shared" si="3"/>
        <v>16</v>
      </c>
      <c r="B67">
        <f t="shared" ca="1" si="14"/>
        <v>256.97208304333532</v>
      </c>
      <c r="C67">
        <f t="shared" ca="1" si="12"/>
        <v>34.219915539250962</v>
      </c>
      <c r="D67">
        <f t="shared" ca="1" si="13"/>
        <v>2.2929999999992106</v>
      </c>
      <c r="E67">
        <f ca="1">MIN(VLOOKUP(C66+0.01,Gearing!$A$2:$F$7,2,TRUE)+1,5)</f>
        <v>1</v>
      </c>
      <c r="F67">
        <f ca="1">Misc!$B$4*V66/Misc!$B$2*VLOOKUP(E66,Gearing!$B$2:$F$7,5,FALSE)</f>
        <v>10809.704916369505</v>
      </c>
      <c r="G67">
        <f t="shared" ref="G67:G130" ca="1" si="16">CONVERT(B67,$B$1,$G$1)</f>
        <v>0.15967504961234846</v>
      </c>
      <c r="H67">
        <f t="shared" ref="H67:H130" ca="1" si="17">CONVERT(C67,$C$1,$H$1)</f>
        <v>76.547770980786865</v>
      </c>
      <c r="I67">
        <f t="shared" si="4"/>
        <v>0.19223050000000003</v>
      </c>
      <c r="J67">
        <f t="shared" ca="1" si="5"/>
        <v>6704.4657626845792</v>
      </c>
      <c r="K67">
        <f t="shared" ca="1" si="6"/>
        <v>-1795929.5927369576</v>
      </c>
      <c r="L67">
        <f t="shared" ca="1" si="15"/>
        <v>257.21504512630509</v>
      </c>
      <c r="M67">
        <f ca="1">2*$Y$1*VLOOKUP(E66,Gearing!$B$3:$D$7,3)+B65</f>
        <v>260.93611027370974</v>
      </c>
      <c r="N67">
        <f ca="1">2*B66-B65+Misc!$B$6*$Y$1^2</f>
        <v>256.97208304333532</v>
      </c>
      <c r="O67">
        <f t="shared" ca="1" si="7"/>
        <v>1</v>
      </c>
      <c r="P67">
        <f t="shared" ca="1" si="8"/>
        <v>0</v>
      </c>
      <c r="Q67">
        <f t="shared" ca="1" si="9"/>
        <v>0</v>
      </c>
      <c r="R67">
        <f t="shared" ca="1" si="10"/>
        <v>0</v>
      </c>
      <c r="S67">
        <f t="shared" ca="1" si="11"/>
        <v>0</v>
      </c>
      <c r="T67">
        <f ca="1">C67/Misc!$B$2*60/2/PI()</f>
        <v>1089.2537420517904</v>
      </c>
      <c r="U67">
        <f ca="1">C67/Misc!$B$2*60/2/PI()*VLOOKUP(E67,Gearing!$B$2:$F$7,5,FALSE)</f>
        <v>6584.7544929709129</v>
      </c>
      <c r="V67">
        <f ca="1">FORECAST(U67,OFFSET(Engine!$E$3:$E$26,MATCH(U67,Engine!$A$3:$A$26,1)-1,0,2),OFFSET(Engine!$A$3:$A$26,MATCH(U67,Engine!$A$3:$A$26,1)-1,0,2))</f>
        <v>636.2126354374177</v>
      </c>
    </row>
    <row r="68" spans="1:22" x14ac:dyDescent="0.25">
      <c r="A68">
        <f t="shared" ref="A68:A131" si="18">A67+$Y$1</f>
        <v>16.25</v>
      </c>
      <c r="B68">
        <f t="shared" ca="1" si="14"/>
        <v>265.59871817814803</v>
      </c>
      <c r="C68">
        <f t="shared" ca="1" si="12"/>
        <v>34.793165539250822</v>
      </c>
      <c r="D68">
        <f t="shared" ca="1" si="13"/>
        <v>2.2929999999996653</v>
      </c>
      <c r="E68">
        <f ca="1">MIN(VLOOKUP(C67+0.01,Gearing!$A$2:$F$7,2,TRUE)+1,5)</f>
        <v>1</v>
      </c>
      <c r="F68">
        <f ca="1">Misc!$B$4*V67/Misc!$B$2*VLOOKUP(E67,Gearing!$B$2:$F$7,5,FALSE)</f>
        <v>10897.088746042555</v>
      </c>
      <c r="G68">
        <f t="shared" ca="1" si="16"/>
        <v>0.16503539217106353</v>
      </c>
      <c r="H68">
        <f t="shared" ca="1" si="17"/>
        <v>77.830094710206737</v>
      </c>
      <c r="I68">
        <f t="shared" ref="I68:I131" si="19">$Y$3</f>
        <v>0.19223050000000003</v>
      </c>
      <c r="J68">
        <f t="shared" ref="J68:J131" ca="1" si="20">(4*$Y$2-2*$Y$3*B67)</f>
        <v>6701.2042559810761</v>
      </c>
      <c r="K68">
        <f t="shared" ref="K68:K131" ca="1" si="21">4*$Y$2*(B67-2*B68)+$Y$3*B67*B67-4*F68*$Y$1*$Y$1</f>
        <v>-1854762.8006464643</v>
      </c>
      <c r="L68">
        <f t="shared" ca="1" si="15"/>
        <v>265.84430619651118</v>
      </c>
      <c r="M68">
        <f ca="1">2*$Y$1*VLOOKUP(E67,Gearing!$B$3:$D$7,3)+B66</f>
        <v>269.27612040852256</v>
      </c>
      <c r="N68">
        <f ca="1">2*B67-B66+Misc!$B$6*$Y$1^2</f>
        <v>265.59871817814803</v>
      </c>
      <c r="O68">
        <f t="shared" ref="O68:O131" ca="1" si="22">IF(AND(E68=1,G68&lt;=5),1,0)</f>
        <v>1</v>
      </c>
      <c r="P68">
        <f t="shared" ref="P68:P131" ca="1" si="23">IF(AND(E68=2,G68&lt;=5),1,0)</f>
        <v>0</v>
      </c>
      <c r="Q68">
        <f t="shared" ref="Q68:Q131" ca="1" si="24">IF(AND(E68=3,G68&lt;=5),1,0)</f>
        <v>0</v>
      </c>
      <c r="R68">
        <f t="shared" ref="R68:R131" ca="1" si="25">IF(AND(E68=4,G68&lt;=5),1,0)</f>
        <v>0</v>
      </c>
      <c r="S68">
        <f t="shared" ref="S68:S131" ca="1" si="26">IF(AND(E68=5,G68&lt;=5),1,0)</f>
        <v>0</v>
      </c>
      <c r="T68">
        <f ca="1">C68/Misc!$B$2*60/2/PI()</f>
        <v>1107.5008562772716</v>
      </c>
      <c r="U68">
        <f ca="1">C68/Misc!$B$2*60/2/PI()*VLOOKUP(E68,Gearing!$B$2:$F$7,5,FALSE)</f>
        <v>6695.0619105554179</v>
      </c>
      <c r="V68">
        <f ca="1">FORECAST(U68,OFFSET(Engine!$E$3:$E$26,MATCH(U68,Engine!$A$3:$A$26,1)-1,0,2),OFFSET(Engine!$A$3:$A$26,MATCH(U68,Engine!$A$3:$A$26,1)-1,0,2))</f>
        <v>639.78482882163451</v>
      </c>
    </row>
    <row r="69" spans="1:22" x14ac:dyDescent="0.25">
      <c r="A69">
        <f t="shared" si="18"/>
        <v>16.5</v>
      </c>
      <c r="B69">
        <f t="shared" ca="1" si="14"/>
        <v>274.36866581296073</v>
      </c>
      <c r="C69">
        <f t="shared" ref="C69:C132" ca="1" si="27">(B70-B68)/2/$Y$1</f>
        <v>35.366415539250738</v>
      </c>
      <c r="D69">
        <f t="shared" ref="D69:D132" ca="1" si="28">(B70-2*B69+B68)/$Y$1^2</f>
        <v>2.2929999999996653</v>
      </c>
      <c r="E69">
        <f ca="1">MIN(VLOOKUP(C68+0.01,Gearing!$A$2:$F$7,2,TRUE)+1,5)</f>
        <v>1</v>
      </c>
      <c r="F69">
        <f ca="1">Misc!$B$4*V68/Misc!$B$2*VLOOKUP(E68,Gearing!$B$2:$F$7,5,FALSE)</f>
        <v>10958.273491766873</v>
      </c>
      <c r="G69">
        <f t="shared" ca="1" si="16"/>
        <v>0.17048478498876607</v>
      </c>
      <c r="H69">
        <f t="shared" ca="1" si="17"/>
        <v>79.112418439626737</v>
      </c>
      <c r="I69">
        <f t="shared" si="19"/>
        <v>0.19223050000000003</v>
      </c>
      <c r="J69">
        <f t="shared" ca="1" si="20"/>
        <v>6697.8876512105107</v>
      </c>
      <c r="K69">
        <f t="shared" ca="1" si="21"/>
        <v>-1914521.6853434769</v>
      </c>
      <c r="L69">
        <f t="shared" ca="1" si="15"/>
        <v>274.61717997867544</v>
      </c>
      <c r="M69">
        <f ca="1">2*$Y$1*VLOOKUP(E68,Gearing!$B$3:$D$7,3)+B67</f>
        <v>277.7594430433353</v>
      </c>
      <c r="N69">
        <f ca="1">2*B68-B67+Misc!$B$6*$Y$1^2</f>
        <v>274.36866581296073</v>
      </c>
      <c r="O69">
        <f t="shared" ca="1" si="22"/>
        <v>1</v>
      </c>
      <c r="P69">
        <f t="shared" ca="1" si="23"/>
        <v>0</v>
      </c>
      <c r="Q69">
        <f t="shared" ca="1" si="24"/>
        <v>0</v>
      </c>
      <c r="R69">
        <f t="shared" ca="1" si="25"/>
        <v>0</v>
      </c>
      <c r="S69">
        <f t="shared" ca="1" si="26"/>
        <v>0</v>
      </c>
      <c r="T69">
        <f ca="1">C69/Misc!$B$2*60/2/PI()</f>
        <v>1125.7479705027549</v>
      </c>
      <c r="U69">
        <f ca="1">C69/Misc!$B$2*60/2/PI()*VLOOKUP(E69,Gearing!$B$2:$F$7,5,FALSE)</f>
        <v>6805.3693281399346</v>
      </c>
      <c r="V69">
        <f ca="1">FORECAST(U69,OFFSET(Engine!$E$3:$E$26,MATCH(U69,Engine!$A$3:$A$26,1)-1,0,2),OFFSET(Engine!$A$3:$A$26,MATCH(U69,Engine!$A$3:$A$26,1)-1,0,2))</f>
        <v>640.68435705321531</v>
      </c>
    </row>
    <row r="70" spans="1:22" x14ac:dyDescent="0.25">
      <c r="A70">
        <f t="shared" si="18"/>
        <v>16.75</v>
      </c>
      <c r="B70">
        <f t="shared" ref="B70:B133" ca="1" si="29">MIN(L70:N70)</f>
        <v>283.2819259477734</v>
      </c>
      <c r="C70">
        <f t="shared" ca="1" si="27"/>
        <v>35.939665539250655</v>
      </c>
      <c r="D70">
        <f t="shared" ca="1" si="28"/>
        <v>2.2929999999996653</v>
      </c>
      <c r="E70">
        <f ca="1">MIN(VLOOKUP(C69+0.01,Gearing!$A$2:$F$7,2,TRUE)+1,5)</f>
        <v>1</v>
      </c>
      <c r="F70">
        <f ca="1">Misc!$B$4*V69/Misc!$B$2*VLOOKUP(E69,Gearing!$B$2:$F$7,5,FALSE)</f>
        <v>10973.680666071683</v>
      </c>
      <c r="G70">
        <f t="shared" ca="1" si="16"/>
        <v>0.17602322806545612</v>
      </c>
      <c r="H70">
        <f t="shared" ca="1" si="17"/>
        <v>80.394742169046737</v>
      </c>
      <c r="I70">
        <f t="shared" si="19"/>
        <v>0.19223050000000003</v>
      </c>
      <c r="J70">
        <f t="shared" ca="1" si="20"/>
        <v>6694.515948372883</v>
      </c>
      <c r="K70">
        <f t="shared" ca="1" si="21"/>
        <v>-1975199.9262733646</v>
      </c>
      <c r="L70">
        <f t="shared" ref="L70:L133" ca="1" si="30">(-J69+SQRT(J69^2-4*I69*K69))/2/I69</f>
        <v>283.53239929952144</v>
      </c>
      <c r="M70">
        <f ca="1">2*$Y$1*VLOOKUP(E69,Gearing!$B$3:$D$7,3)+B68</f>
        <v>286.38607817814801</v>
      </c>
      <c r="N70">
        <f ca="1">2*B69-B68+Misc!$B$6*$Y$1^2</f>
        <v>283.2819259477734</v>
      </c>
      <c r="O70">
        <f t="shared" ca="1" si="22"/>
        <v>1</v>
      </c>
      <c r="P70">
        <f t="shared" ca="1" si="23"/>
        <v>0</v>
      </c>
      <c r="Q70">
        <f t="shared" ca="1" si="24"/>
        <v>0</v>
      </c>
      <c r="R70">
        <f t="shared" ca="1" si="25"/>
        <v>0</v>
      </c>
      <c r="S70">
        <f t="shared" ca="1" si="26"/>
        <v>0</v>
      </c>
      <c r="T70">
        <f ca="1">C70/Misc!$B$2*60/2/PI()</f>
        <v>1143.995084728238</v>
      </c>
      <c r="U70">
        <f ca="1">C70/Misc!$B$2*60/2/PI()*VLOOKUP(E70,Gearing!$B$2:$F$7,5,FALSE)</f>
        <v>6915.6767457244505</v>
      </c>
      <c r="V70">
        <f ca="1">FORECAST(U70,OFFSET(Engine!$E$3:$E$26,MATCH(U70,Engine!$A$3:$A$26,1)-1,0,2),OFFSET(Engine!$A$3:$A$26,MATCH(U70,Engine!$A$3:$A$26,1)-1,0,2))</f>
        <v>638.93820472182256</v>
      </c>
    </row>
    <row r="71" spans="1:22" x14ac:dyDescent="0.25">
      <c r="A71">
        <f t="shared" si="18"/>
        <v>17</v>
      </c>
      <c r="B71">
        <f t="shared" ca="1" si="29"/>
        <v>292.33849858258606</v>
      </c>
      <c r="C71">
        <f t="shared" ca="1" si="27"/>
        <v>36.512915539250571</v>
      </c>
      <c r="D71">
        <f t="shared" ca="1" si="28"/>
        <v>2.2929999999996653</v>
      </c>
      <c r="E71">
        <f ca="1">MIN(VLOOKUP(C70+0.01,Gearing!$A$2:$F$7,2,TRUE)+1,5)</f>
        <v>1</v>
      </c>
      <c r="F71">
        <f ca="1">Misc!$B$4*V70/Misc!$B$2*VLOOKUP(E70,Gearing!$B$2:$F$7,5,FALSE)</f>
        <v>10943.772462651274</v>
      </c>
      <c r="G71">
        <f t="shared" ca="1" si="16"/>
        <v>0.18165072140113364</v>
      </c>
      <c r="H71">
        <f t="shared" ca="1" si="17"/>
        <v>81.677065898466736</v>
      </c>
      <c r="I71">
        <f t="shared" si="19"/>
        <v>0.19223050000000003</v>
      </c>
      <c r="J71">
        <f t="shared" ca="1" si="20"/>
        <v>6691.089147468193</v>
      </c>
      <c r="K71">
        <f t="shared" ca="1" si="21"/>
        <v>-2036796.1893630619</v>
      </c>
      <c r="L71">
        <f t="shared" ca="1" si="30"/>
        <v>292.58924514975553</v>
      </c>
      <c r="M71">
        <f ca="1">2*$Y$1*VLOOKUP(E70,Gearing!$B$3:$D$7,3)+B69</f>
        <v>295.15602581296071</v>
      </c>
      <c r="N71">
        <f ca="1">2*B70-B69+Misc!$B$6*$Y$1^2</f>
        <v>292.33849858258606</v>
      </c>
      <c r="O71">
        <f t="shared" ca="1" si="22"/>
        <v>1</v>
      </c>
      <c r="P71">
        <f t="shared" ca="1" si="23"/>
        <v>0</v>
      </c>
      <c r="Q71">
        <f t="shared" ca="1" si="24"/>
        <v>0</v>
      </c>
      <c r="R71">
        <f t="shared" ca="1" si="25"/>
        <v>0</v>
      </c>
      <c r="S71">
        <f t="shared" ca="1" si="26"/>
        <v>0</v>
      </c>
      <c r="T71">
        <f ca="1">C71/Misc!$B$2*60/2/PI()</f>
        <v>1162.2421989537211</v>
      </c>
      <c r="U71">
        <f ca="1">C71/Misc!$B$2*60/2/PI()*VLOOKUP(E71,Gearing!$B$2:$F$7,5,FALSE)</f>
        <v>7025.9841633089663</v>
      </c>
      <c r="V71">
        <f ca="1">FORECAST(U71,OFFSET(Engine!$E$3:$E$26,MATCH(U71,Engine!$A$3:$A$26,1)-1,0,2),OFFSET(Engine!$A$3:$A$26,MATCH(U71,Engine!$A$3:$A$26,1)-1,0,2))</f>
        <v>635.57899682046229</v>
      </c>
    </row>
    <row r="72" spans="1:22" x14ac:dyDescent="0.25">
      <c r="A72">
        <f t="shared" si="18"/>
        <v>17.25</v>
      </c>
      <c r="B72">
        <f t="shared" ca="1" si="29"/>
        <v>301.53838371739869</v>
      </c>
      <c r="C72">
        <f t="shared" ca="1" si="27"/>
        <v>37.086165539250487</v>
      </c>
      <c r="D72">
        <f t="shared" ca="1" si="28"/>
        <v>2.2929999999996653</v>
      </c>
      <c r="E72">
        <f ca="1">MIN(VLOOKUP(C71+0.01,Gearing!$A$2:$F$7,2,TRUE)+1,5)</f>
        <v>1</v>
      </c>
      <c r="F72">
        <f ca="1">Misc!$B$4*V71/Misc!$B$2*VLOOKUP(E71,Gearing!$B$2:$F$7,5,FALSE)</f>
        <v>10886.235745241753</v>
      </c>
      <c r="G72">
        <f t="shared" ca="1" si="16"/>
        <v>0.1873672649957987</v>
      </c>
      <c r="H72">
        <f t="shared" ca="1" si="17"/>
        <v>82.959389627886736</v>
      </c>
      <c r="I72">
        <f t="shared" si="19"/>
        <v>0.19223050000000003</v>
      </c>
      <c r="J72">
        <f t="shared" ca="1" si="20"/>
        <v>6687.6072484964407</v>
      </c>
      <c r="K72">
        <f t="shared" ca="1" si="21"/>
        <v>-2099313.4230182888</v>
      </c>
      <c r="L72">
        <f t="shared" ca="1" si="30"/>
        <v>301.78773458599494</v>
      </c>
      <c r="M72">
        <f ca="1">2*$Y$1*VLOOKUP(E71,Gearing!$B$3:$D$7,3)+B70</f>
        <v>304.06928594777338</v>
      </c>
      <c r="N72">
        <f ca="1">2*B71-B70+Misc!$B$6*$Y$1^2</f>
        <v>301.53838371739869</v>
      </c>
      <c r="O72">
        <f t="shared" ca="1" si="22"/>
        <v>1</v>
      </c>
      <c r="P72">
        <f t="shared" ca="1" si="23"/>
        <v>0</v>
      </c>
      <c r="Q72">
        <f t="shared" ca="1" si="24"/>
        <v>0</v>
      </c>
      <c r="R72">
        <f t="shared" ca="1" si="25"/>
        <v>0</v>
      </c>
      <c r="S72">
        <f t="shared" ca="1" si="26"/>
        <v>0</v>
      </c>
      <c r="T72">
        <f ca="1">C72/Misc!$B$2*60/2/PI()</f>
        <v>1180.4893131792044</v>
      </c>
      <c r="U72">
        <f ca="1">C72/Misc!$B$2*60/2/PI()*VLOOKUP(E72,Gearing!$B$2:$F$7,5,FALSE)</f>
        <v>7136.2915808934831</v>
      </c>
      <c r="V72">
        <f ca="1">FORECAST(U72,OFFSET(Engine!$E$3:$E$26,MATCH(U72,Engine!$A$3:$A$26,1)-1,0,2),OFFSET(Engine!$A$3:$A$26,MATCH(U72,Engine!$A$3:$A$26,1)-1,0,2))</f>
        <v>631.52546373079565</v>
      </c>
    </row>
    <row r="73" spans="1:22" x14ac:dyDescent="0.25">
      <c r="A73">
        <f t="shared" si="18"/>
        <v>17.5</v>
      </c>
      <c r="B73">
        <f t="shared" ca="1" si="29"/>
        <v>310.8815813522113</v>
      </c>
      <c r="C73">
        <f t="shared" ca="1" si="27"/>
        <v>37.659415539250404</v>
      </c>
      <c r="D73">
        <f t="shared" ca="1" si="28"/>
        <v>2.2929999999996653</v>
      </c>
      <c r="E73">
        <f ca="1">MIN(VLOOKUP(C72+0.01,Gearing!$A$2:$F$7,2,TRUE)+1,5)</f>
        <v>1</v>
      </c>
      <c r="F73">
        <f ca="1">Misc!$B$4*V72/Misc!$B$2*VLOOKUP(E72,Gearing!$B$2:$F$7,5,FALSE)</f>
        <v>10816.806583743337</v>
      </c>
      <c r="G73">
        <f t="shared" ca="1" si="16"/>
        <v>0.19317285884945126</v>
      </c>
      <c r="H73">
        <f t="shared" ca="1" si="17"/>
        <v>84.241713357306736</v>
      </c>
      <c r="I73">
        <f t="shared" si="19"/>
        <v>0.19223050000000003</v>
      </c>
      <c r="J73">
        <f t="shared" ca="1" si="20"/>
        <v>6684.0702514576251</v>
      </c>
      <c r="K73">
        <f t="shared" ca="1" si="21"/>
        <v>-2162754.0642575822</v>
      </c>
      <c r="L73">
        <f t="shared" ca="1" si="30"/>
        <v>311.12851725117793</v>
      </c>
      <c r="M73">
        <f ca="1">2*$Y$1*VLOOKUP(E72,Gearing!$B$3:$D$7,3)+B71</f>
        <v>313.12585858258603</v>
      </c>
      <c r="N73">
        <f ca="1">2*B72-B71+Misc!$B$6*$Y$1^2</f>
        <v>310.8815813522113</v>
      </c>
      <c r="O73">
        <f t="shared" ca="1" si="22"/>
        <v>1</v>
      </c>
      <c r="P73">
        <f t="shared" ca="1" si="23"/>
        <v>0</v>
      </c>
      <c r="Q73">
        <f t="shared" ca="1" si="24"/>
        <v>0</v>
      </c>
      <c r="R73">
        <f t="shared" ca="1" si="25"/>
        <v>0</v>
      </c>
      <c r="S73">
        <f t="shared" ca="1" si="26"/>
        <v>0</v>
      </c>
      <c r="T73">
        <f ca="1">C73/Misc!$B$2*60/2/PI()</f>
        <v>1198.7364274046874</v>
      </c>
      <c r="U73">
        <f ca="1">C73/Misc!$B$2*60/2/PI()*VLOOKUP(E73,Gearing!$B$2:$F$7,5,FALSE)</f>
        <v>7246.598998477999</v>
      </c>
      <c r="V73">
        <f ca="1">FORECAST(U73,OFFSET(Engine!$E$3:$E$26,MATCH(U73,Engine!$A$3:$A$26,1)-1,0,2),OFFSET(Engine!$A$3:$A$26,MATCH(U73,Engine!$A$3:$A$26,1)-1,0,2))</f>
        <v>626.3067403079599</v>
      </c>
    </row>
    <row r="74" spans="1:22" x14ac:dyDescent="0.25">
      <c r="A74">
        <f t="shared" si="18"/>
        <v>17.75</v>
      </c>
      <c r="B74">
        <f t="shared" ca="1" si="29"/>
        <v>320.36809148702389</v>
      </c>
      <c r="C74">
        <f t="shared" ca="1" si="27"/>
        <v>38.23266553925032</v>
      </c>
      <c r="D74">
        <f t="shared" ca="1" si="28"/>
        <v>2.2929999999996653</v>
      </c>
      <c r="E74">
        <f ca="1">MIN(VLOOKUP(C73+0.01,Gearing!$A$2:$F$7,2,TRUE)+1,5)</f>
        <v>1</v>
      </c>
      <c r="F74">
        <f ca="1">Misc!$B$4*V73/Misc!$B$2*VLOOKUP(E73,Gearing!$B$2:$F$7,5,FALSE)</f>
        <v>10727.419971293251</v>
      </c>
      <c r="G74">
        <f t="shared" ca="1" si="16"/>
        <v>0.1990675029620913</v>
      </c>
      <c r="H74">
        <f t="shared" ca="1" si="17"/>
        <v>85.524037086726736</v>
      </c>
      <c r="I74">
        <f t="shared" si="19"/>
        <v>0.19223050000000003</v>
      </c>
      <c r="J74">
        <f t="shared" ca="1" si="20"/>
        <v>6680.4781563517472</v>
      </c>
      <c r="K74">
        <f t="shared" ca="1" si="21"/>
        <v>-2227114.5761415609</v>
      </c>
      <c r="L74">
        <f t="shared" ca="1" si="30"/>
        <v>320.61217110316187</v>
      </c>
      <c r="M74">
        <f ca="1">2*$Y$1*VLOOKUP(E73,Gearing!$B$3:$D$7,3)+B72</f>
        <v>322.32574371739867</v>
      </c>
      <c r="N74">
        <f ca="1">2*B73-B72+Misc!$B$6*$Y$1^2</f>
        <v>320.36809148702389</v>
      </c>
      <c r="O74">
        <f t="shared" ca="1" si="22"/>
        <v>1</v>
      </c>
      <c r="P74">
        <f t="shared" ca="1" si="23"/>
        <v>0</v>
      </c>
      <c r="Q74">
        <f t="shared" ca="1" si="24"/>
        <v>0</v>
      </c>
      <c r="R74">
        <f t="shared" ca="1" si="25"/>
        <v>0</v>
      </c>
      <c r="S74">
        <f t="shared" ca="1" si="26"/>
        <v>0</v>
      </c>
      <c r="T74">
        <f ca="1">C74/Misc!$B$2*60/2/PI()</f>
        <v>1216.9835416301705</v>
      </c>
      <c r="U74">
        <f ca="1">C74/Misc!$B$2*60/2/PI()*VLOOKUP(E74,Gearing!$B$2:$F$7,5,FALSE)</f>
        <v>7356.9064160625139</v>
      </c>
      <c r="V74">
        <f ca="1">FORECAST(U74,OFFSET(Engine!$E$3:$E$26,MATCH(U74,Engine!$A$3:$A$26,1)-1,0,2),OFFSET(Engine!$A$3:$A$26,MATCH(U74,Engine!$A$3:$A$26,1)-1,0,2))</f>
        <v>619.40924474978965</v>
      </c>
    </row>
    <row r="75" spans="1:22" x14ac:dyDescent="0.25">
      <c r="A75">
        <f t="shared" si="18"/>
        <v>18</v>
      </c>
      <c r="B75">
        <f t="shared" ca="1" si="29"/>
        <v>329.99791412183646</v>
      </c>
      <c r="C75">
        <f t="shared" ca="1" si="27"/>
        <v>38.805915539250236</v>
      </c>
      <c r="D75">
        <f t="shared" ca="1" si="28"/>
        <v>2.2929999999996653</v>
      </c>
      <c r="E75">
        <f ca="1">MIN(VLOOKUP(C74+0.01,Gearing!$A$2:$F$7,2,TRUE)+1,5)</f>
        <v>1</v>
      </c>
      <c r="F75">
        <f ca="1">Misc!$B$4*V74/Misc!$B$2*VLOOKUP(E74,Gearing!$B$2:$F$7,5,FALSE)</f>
        <v>10609.279247522276</v>
      </c>
      <c r="G75">
        <f t="shared" ca="1" si="16"/>
        <v>0.20505119733371888</v>
      </c>
      <c r="H75">
        <f t="shared" ca="1" si="17"/>
        <v>86.806360816146736</v>
      </c>
      <c r="I75">
        <f t="shared" si="19"/>
        <v>0.19223050000000003</v>
      </c>
      <c r="J75">
        <f t="shared" ca="1" si="20"/>
        <v>6676.830963178807</v>
      </c>
      <c r="K75">
        <f t="shared" ca="1" si="21"/>
        <v>-2292391.2151287436</v>
      </c>
      <c r="L75">
        <f t="shared" ca="1" si="30"/>
        <v>330.23839997971055</v>
      </c>
      <c r="M75">
        <f ca="1">2*$Y$1*VLOOKUP(E74,Gearing!$B$3:$D$7,3)+B73</f>
        <v>331.66894135221128</v>
      </c>
      <c r="N75">
        <f ca="1">2*B74-B73+Misc!$B$6*$Y$1^2</f>
        <v>329.99791412183646</v>
      </c>
      <c r="O75">
        <f t="shared" ca="1" si="22"/>
        <v>1</v>
      </c>
      <c r="P75">
        <f t="shared" ca="1" si="23"/>
        <v>0</v>
      </c>
      <c r="Q75">
        <f t="shared" ca="1" si="24"/>
        <v>0</v>
      </c>
      <c r="R75">
        <f t="shared" ca="1" si="25"/>
        <v>0</v>
      </c>
      <c r="S75">
        <f t="shared" ca="1" si="26"/>
        <v>0</v>
      </c>
      <c r="T75">
        <f ca="1">C75/Misc!$B$2*60/2/PI()</f>
        <v>1235.2306558556538</v>
      </c>
      <c r="U75">
        <f ca="1">C75/Misc!$B$2*60/2/PI()*VLOOKUP(E75,Gearing!$B$2:$F$7,5,FALSE)</f>
        <v>7467.2138336470316</v>
      </c>
      <c r="V75">
        <f ca="1">FORECAST(U75,OFFSET(Engine!$E$3:$E$26,MATCH(U75,Engine!$A$3:$A$26,1)-1,0,2),OFFSET(Engine!$A$3:$A$26,MATCH(U75,Engine!$A$3:$A$26,1)-1,0,2))</f>
        <v>611.29604267298635</v>
      </c>
    </row>
    <row r="76" spans="1:22" x14ac:dyDescent="0.25">
      <c r="A76">
        <f t="shared" si="18"/>
        <v>18.25</v>
      </c>
      <c r="B76">
        <f t="shared" ca="1" si="29"/>
        <v>339.77104925664901</v>
      </c>
      <c r="C76">
        <f t="shared" ca="1" si="27"/>
        <v>39.379165539250153</v>
      </c>
      <c r="D76">
        <f t="shared" ca="1" si="28"/>
        <v>2.2929999999996653</v>
      </c>
      <c r="E76">
        <f ca="1">MIN(VLOOKUP(C75+0.01,Gearing!$A$2:$F$7,2,TRUE)+1,5)</f>
        <v>1</v>
      </c>
      <c r="F76">
        <f ca="1">Misc!$B$4*V75/Misc!$B$2*VLOOKUP(E75,Gearing!$B$2:$F$7,5,FALSE)</f>
        <v>10470.315828500086</v>
      </c>
      <c r="G76">
        <f t="shared" ca="1" si="16"/>
        <v>0.21112394196433393</v>
      </c>
      <c r="H76">
        <f t="shared" ca="1" si="17"/>
        <v>88.088684545566736</v>
      </c>
      <c r="I76">
        <f t="shared" si="19"/>
        <v>0.19223050000000003</v>
      </c>
      <c r="J76">
        <f t="shared" ca="1" si="20"/>
        <v>6673.1286719388045</v>
      </c>
      <c r="K76">
        <f t="shared" ca="1" si="21"/>
        <v>-2358584.3960080328</v>
      </c>
      <c r="L76">
        <f t="shared" ca="1" si="30"/>
        <v>340.00688086824778</v>
      </c>
      <c r="M76">
        <f ca="1">2*$Y$1*VLOOKUP(E75,Gearing!$B$3:$D$7,3)+B74</f>
        <v>341.15545148702387</v>
      </c>
      <c r="N76">
        <f ca="1">2*B75-B74+Misc!$B$6*$Y$1^2</f>
        <v>339.77104925664901</v>
      </c>
      <c r="O76">
        <f t="shared" ca="1" si="22"/>
        <v>1</v>
      </c>
      <c r="P76">
        <f t="shared" ca="1" si="23"/>
        <v>0</v>
      </c>
      <c r="Q76">
        <f t="shared" ca="1" si="24"/>
        <v>0</v>
      </c>
      <c r="R76">
        <f t="shared" ca="1" si="25"/>
        <v>0</v>
      </c>
      <c r="S76">
        <f t="shared" ca="1" si="26"/>
        <v>0</v>
      </c>
      <c r="T76">
        <f ca="1">C76/Misc!$B$2*60/2/PI()</f>
        <v>1253.4777700811369</v>
      </c>
      <c r="U76">
        <f ca="1">C76/Misc!$B$2*60/2/PI()*VLOOKUP(E76,Gearing!$B$2:$F$7,5,FALSE)</f>
        <v>7577.5212512315466</v>
      </c>
      <c r="V76">
        <f ca="1">FORECAST(U76,OFFSET(Engine!$E$3:$E$26,MATCH(U76,Engine!$A$3:$A$26,1)-1,0,2),OFFSET(Engine!$A$3:$A$26,MATCH(U76,Engine!$A$3:$A$26,1)-1,0,2))</f>
        <v>605.92246016629224</v>
      </c>
    </row>
    <row r="77" spans="1:22" x14ac:dyDescent="0.25">
      <c r="A77">
        <f t="shared" si="18"/>
        <v>18.5</v>
      </c>
      <c r="B77">
        <f t="shared" ca="1" si="29"/>
        <v>349.68749689146154</v>
      </c>
      <c r="C77">
        <f t="shared" ca="1" si="27"/>
        <v>39.952415539250069</v>
      </c>
      <c r="D77">
        <f t="shared" ca="1" si="28"/>
        <v>2.2929999999996653</v>
      </c>
      <c r="E77">
        <f ca="1">MIN(VLOOKUP(C76+0.01,Gearing!$A$2:$F$7,2,TRUE)+1,5)</f>
        <v>1</v>
      </c>
      <c r="F77">
        <f ca="1">Misc!$B$4*V76/Misc!$B$2*VLOOKUP(E76,Gearing!$B$2:$F$7,5,FALSE)</f>
        <v>10378.276780235401</v>
      </c>
      <c r="G77">
        <f t="shared" ca="1" si="16"/>
        <v>0.21728573685393646</v>
      </c>
      <c r="H77">
        <f t="shared" ca="1" si="17"/>
        <v>89.371008274986735</v>
      </c>
      <c r="I77">
        <f t="shared" si="19"/>
        <v>0.19223050000000003</v>
      </c>
      <c r="J77">
        <f t="shared" ca="1" si="20"/>
        <v>6669.3712826317396</v>
      </c>
      <c r="K77">
        <f t="shared" ca="1" si="21"/>
        <v>-2425709.4637920903</v>
      </c>
      <c r="L77">
        <f t="shared" ca="1" si="30"/>
        <v>349.91790508758572</v>
      </c>
      <c r="M77">
        <f ca="1">2*$Y$1*VLOOKUP(E76,Gearing!$B$3:$D$7,3)+B75</f>
        <v>350.78527412183644</v>
      </c>
      <c r="N77">
        <f ca="1">2*B76-B75+Misc!$B$6*$Y$1^2</f>
        <v>349.68749689146154</v>
      </c>
      <c r="O77">
        <f t="shared" ca="1" si="22"/>
        <v>1</v>
      </c>
      <c r="P77">
        <f t="shared" ca="1" si="23"/>
        <v>0</v>
      </c>
      <c r="Q77">
        <f t="shared" ca="1" si="24"/>
        <v>0</v>
      </c>
      <c r="R77">
        <f t="shared" ca="1" si="25"/>
        <v>0</v>
      </c>
      <c r="S77">
        <f t="shared" ca="1" si="26"/>
        <v>0</v>
      </c>
      <c r="T77">
        <f ca="1">C77/Misc!$B$2*60/2/PI()</f>
        <v>1271.7248843066202</v>
      </c>
      <c r="U77">
        <f ca="1">C77/Misc!$B$2*60/2/PI()*VLOOKUP(E77,Gearing!$B$2:$F$7,5,FALSE)</f>
        <v>7687.8286688160642</v>
      </c>
      <c r="V77">
        <f ca="1">FORECAST(U77,OFFSET(Engine!$E$3:$E$26,MATCH(U77,Engine!$A$3:$A$26,1)-1,0,2),OFFSET(Engine!$A$3:$A$26,MATCH(U77,Engine!$A$3:$A$26,1)-1,0,2))</f>
        <v>601.84005668557757</v>
      </c>
    </row>
    <row r="78" spans="1:22" x14ac:dyDescent="0.25">
      <c r="A78">
        <f t="shared" si="18"/>
        <v>18.75</v>
      </c>
      <c r="B78">
        <f t="shared" ca="1" si="29"/>
        <v>359.74725702627404</v>
      </c>
      <c r="C78">
        <f t="shared" ca="1" si="27"/>
        <v>40.525665539249985</v>
      </c>
      <c r="D78">
        <f t="shared" ca="1" si="28"/>
        <v>2.2929999999996653</v>
      </c>
      <c r="E78">
        <f ca="1">MIN(VLOOKUP(C77+0.01,Gearing!$A$2:$F$7,2,TRUE)+1,5)</f>
        <v>1</v>
      </c>
      <c r="F78">
        <f ca="1">Misc!$B$4*V77/Misc!$B$2*VLOOKUP(E77,Gearing!$B$2:$F$7,5,FALSE)</f>
        <v>10308.353124921772</v>
      </c>
      <c r="G78">
        <f t="shared" ca="1" si="16"/>
        <v>0.22353658200252652</v>
      </c>
      <c r="H78">
        <f t="shared" ca="1" si="17"/>
        <v>90.653332004406735</v>
      </c>
      <c r="I78">
        <f t="shared" si="19"/>
        <v>0.19223050000000003</v>
      </c>
      <c r="J78">
        <f t="shared" ca="1" si="20"/>
        <v>6665.5587952576116</v>
      </c>
      <c r="K78">
        <f t="shared" ca="1" si="21"/>
        <v>-2493758.6007939</v>
      </c>
      <c r="L78">
        <f t="shared" ca="1" si="30"/>
        <v>359.97396053376008</v>
      </c>
      <c r="M78">
        <f ca="1">2*$Y$1*VLOOKUP(E77,Gearing!$B$3:$D$7,3)+B76</f>
        <v>360.55840925664899</v>
      </c>
      <c r="N78">
        <f ca="1">2*B77-B76+Misc!$B$6*$Y$1^2</f>
        <v>359.74725702627404</v>
      </c>
      <c r="O78">
        <f t="shared" ca="1" si="22"/>
        <v>1</v>
      </c>
      <c r="P78">
        <f t="shared" ca="1" si="23"/>
        <v>0</v>
      </c>
      <c r="Q78">
        <f t="shared" ca="1" si="24"/>
        <v>0</v>
      </c>
      <c r="R78">
        <f t="shared" ca="1" si="25"/>
        <v>0</v>
      </c>
      <c r="S78">
        <f t="shared" ca="1" si="26"/>
        <v>0</v>
      </c>
      <c r="T78">
        <f ca="1">C78/Misc!$B$2*60/2/PI()</f>
        <v>1289.9719985321033</v>
      </c>
      <c r="U78">
        <f ca="1">C78/Misc!$B$2*60/2/PI()*VLOOKUP(E78,Gearing!$B$2:$F$7,5,FALSE)</f>
        <v>7798.1360864005801</v>
      </c>
      <c r="V78">
        <f ca="1">FORECAST(U78,OFFSET(Engine!$E$3:$E$26,MATCH(U78,Engine!$A$3:$A$26,1)-1,0,2),OFFSET(Engine!$A$3:$A$26,MATCH(U78,Engine!$A$3:$A$26,1)-1,0,2))</f>
        <v>597.75765320486312</v>
      </c>
    </row>
    <row r="79" spans="1:22" x14ac:dyDescent="0.25">
      <c r="A79">
        <f t="shared" si="18"/>
        <v>19</v>
      </c>
      <c r="B79">
        <f t="shared" ca="1" si="29"/>
        <v>369.95032966108653</v>
      </c>
      <c r="C79">
        <f t="shared" ca="1" si="27"/>
        <v>41.098915539249901</v>
      </c>
      <c r="D79">
        <f t="shared" ca="1" si="28"/>
        <v>2.2929999999996653</v>
      </c>
      <c r="E79">
        <f ca="1">MIN(VLOOKUP(C78+0.01,Gearing!$A$2:$F$7,2,TRUE)+1,5)</f>
        <v>1</v>
      </c>
      <c r="F79">
        <f ca="1">Misc!$B$4*V78/Misc!$B$2*VLOOKUP(E78,Gearing!$B$2:$F$7,5,FALSE)</f>
        <v>10238.429469608147</v>
      </c>
      <c r="G79">
        <f t="shared" ca="1" si="16"/>
        <v>0.22987647741010406</v>
      </c>
      <c r="H79">
        <f t="shared" ca="1" si="17"/>
        <v>91.935655733826735</v>
      </c>
      <c r="I79">
        <f t="shared" si="19"/>
        <v>0.19223050000000003</v>
      </c>
      <c r="J79">
        <f t="shared" ca="1" si="20"/>
        <v>6661.6912098164212</v>
      </c>
      <c r="K79">
        <f t="shared" ca="1" si="21"/>
        <v>-2562724.6390339332</v>
      </c>
      <c r="L79">
        <f t="shared" ca="1" si="30"/>
        <v>370.17413608488312</v>
      </c>
      <c r="M79">
        <f ca="1">2*$Y$1*VLOOKUP(E78,Gearing!$B$3:$D$7,3)+B77</f>
        <v>370.47485689146151</v>
      </c>
      <c r="N79">
        <f ca="1">2*B78-B77+Misc!$B$6*$Y$1^2</f>
        <v>369.95032966108653</v>
      </c>
      <c r="O79">
        <f t="shared" ca="1" si="22"/>
        <v>1</v>
      </c>
      <c r="P79">
        <f t="shared" ca="1" si="23"/>
        <v>0</v>
      </c>
      <c r="Q79">
        <f t="shared" ca="1" si="24"/>
        <v>0</v>
      </c>
      <c r="R79">
        <f t="shared" ca="1" si="25"/>
        <v>0</v>
      </c>
      <c r="S79">
        <f t="shared" ca="1" si="26"/>
        <v>0</v>
      </c>
      <c r="T79">
        <f ca="1">C79/Misc!$B$2*60/2/PI()</f>
        <v>1308.2191127575863</v>
      </c>
      <c r="U79">
        <f ca="1">C79/Misc!$B$2*60/2/PI()*VLOOKUP(E79,Gearing!$B$2:$F$7,5,FALSE)</f>
        <v>7908.443503985095</v>
      </c>
      <c r="V79">
        <f ca="1">FORECAST(U79,OFFSET(Engine!$E$3:$E$26,MATCH(U79,Engine!$A$3:$A$26,1)-1,0,2),OFFSET(Engine!$A$3:$A$26,MATCH(U79,Engine!$A$3:$A$26,1)-1,0,2))</f>
        <v>593.67524972414867</v>
      </c>
    </row>
    <row r="80" spans="1:22" x14ac:dyDescent="0.25">
      <c r="A80">
        <f t="shared" si="18"/>
        <v>19.25</v>
      </c>
      <c r="B80">
        <f t="shared" ca="1" si="29"/>
        <v>380.29671479589899</v>
      </c>
      <c r="C80">
        <f t="shared" ca="1" si="27"/>
        <v>41.574719999999957</v>
      </c>
      <c r="D80">
        <f t="shared" ca="1" si="28"/>
        <v>1.5134356860007756</v>
      </c>
      <c r="E80">
        <f ca="1">MIN(VLOOKUP(C79+0.01,Gearing!$A$2:$F$7,2,TRUE)+1,5)</f>
        <v>1</v>
      </c>
      <c r="F80">
        <f ca="1">Misc!$B$4*V79/Misc!$B$2*VLOOKUP(E79,Gearing!$B$2:$F$7,5,FALSE)</f>
        <v>10168.505814294524</v>
      </c>
      <c r="G80">
        <f t="shared" ca="1" si="16"/>
        <v>0.2363054230766691</v>
      </c>
      <c r="H80">
        <f t="shared" ca="1" si="17"/>
        <v>92.999999999999901</v>
      </c>
      <c r="I80">
        <f t="shared" si="19"/>
        <v>0.19223050000000003</v>
      </c>
      <c r="J80">
        <f t="shared" ca="1" si="20"/>
        <v>6657.7685263081694</v>
      </c>
      <c r="K80">
        <f t="shared" ca="1" si="21"/>
        <v>-2632605.9156921743</v>
      </c>
      <c r="L80">
        <f t="shared" ca="1" si="30"/>
        <v>380.51761958992074</v>
      </c>
      <c r="M80">
        <f ca="1">2*$Y$1*VLOOKUP(E79,Gearing!$B$3:$D$7,3)+B78</f>
        <v>380.53461702627402</v>
      </c>
      <c r="N80">
        <f ca="1">2*B79-B78+Misc!$B$6*$Y$1^2</f>
        <v>380.29671479589899</v>
      </c>
      <c r="O80">
        <f t="shared" ca="1" si="22"/>
        <v>1</v>
      </c>
      <c r="P80">
        <f t="shared" ca="1" si="23"/>
        <v>0</v>
      </c>
      <c r="Q80">
        <f t="shared" ca="1" si="24"/>
        <v>0</v>
      </c>
      <c r="R80">
        <f t="shared" ca="1" si="25"/>
        <v>0</v>
      </c>
      <c r="S80">
        <f t="shared" ca="1" si="26"/>
        <v>0</v>
      </c>
      <c r="T80">
        <f ca="1">C80/Misc!$B$2*60/2/PI()</f>
        <v>1323.3644391322953</v>
      </c>
      <c r="U80">
        <f ca="1">C80/Misc!$B$2*60/2/PI()*VLOOKUP(E80,Gearing!$B$2:$F$7,5,FALSE)</f>
        <v>7999.9999999999918</v>
      </c>
      <c r="V80">
        <f ca="1">FORECAST(U80,OFFSET(Engine!$E$3:$E$26,MATCH(U80,Engine!$A$3:$A$26,1)-1,0,2),OFFSET(Engine!$A$3:$A$26,MATCH(U80,Engine!$A$3:$A$26,1)-1,0,2))</f>
        <v>590.28680526412973</v>
      </c>
    </row>
    <row r="81" spans="1:22" x14ac:dyDescent="0.25">
      <c r="A81">
        <f t="shared" si="18"/>
        <v>19.5</v>
      </c>
      <c r="B81">
        <f t="shared" ca="1" si="29"/>
        <v>390.73768966108651</v>
      </c>
      <c r="C81">
        <f t="shared" ca="1" si="27"/>
        <v>42.050524460750012</v>
      </c>
      <c r="D81">
        <f t="shared" ca="1" si="28"/>
        <v>2.2929999999996653</v>
      </c>
      <c r="E81">
        <f ca="1">MIN(VLOOKUP(C80+0.01,Gearing!$A$2:$F$7,2,TRUE)+1,5)</f>
        <v>2</v>
      </c>
      <c r="F81">
        <f ca="1">Misc!$B$4*V80/Misc!$B$2*VLOOKUP(E80,Gearing!$B$2:$F$7,5,FALSE)</f>
        <v>10110.468331328666</v>
      </c>
      <c r="G81">
        <f t="shared" ca="1" si="16"/>
        <v>0.24279314407677074</v>
      </c>
      <c r="H81">
        <f t="shared" ca="1" si="17"/>
        <v>94.06434426617308</v>
      </c>
      <c r="I81">
        <f t="shared" si="19"/>
        <v>0.19223050000000003</v>
      </c>
      <c r="J81">
        <f t="shared" ca="1" si="20"/>
        <v>6653.7907447328535</v>
      </c>
      <c r="K81">
        <f t="shared" ca="1" si="21"/>
        <v>-2702741.0861360705</v>
      </c>
      <c r="L81">
        <f t="shared" ca="1" si="30"/>
        <v>391.00441104908828</v>
      </c>
      <c r="M81">
        <f ca="1">2*$Y$1*VLOOKUP(E80,Gearing!$B$3:$D$7,3)+B79</f>
        <v>390.73768966108651</v>
      </c>
      <c r="N81">
        <f ca="1">2*B80-B79+Misc!$B$6*$Y$1^2</f>
        <v>390.78641243071144</v>
      </c>
      <c r="O81">
        <f t="shared" ca="1" si="22"/>
        <v>0</v>
      </c>
      <c r="P81">
        <f t="shared" ca="1" si="23"/>
        <v>1</v>
      </c>
      <c r="Q81">
        <f t="shared" ca="1" si="24"/>
        <v>0</v>
      </c>
      <c r="R81">
        <f t="shared" ca="1" si="25"/>
        <v>0</v>
      </c>
      <c r="S81">
        <f t="shared" ca="1" si="26"/>
        <v>0</v>
      </c>
      <c r="T81">
        <f ca="1">C81/Misc!$B$2*60/2/PI()</f>
        <v>1338.5097655070044</v>
      </c>
      <c r="U81">
        <f ca="1">C81/Misc!$B$2*60/2/PI()*VLOOKUP(E81,Gearing!$B$2:$F$7,5,FALSE)</f>
        <v>5533.1967215395925</v>
      </c>
      <c r="V81">
        <f ca="1">FORECAST(U81,OFFSET(Engine!$E$3:$E$26,MATCH(U81,Engine!$A$3:$A$26,1)-1,0,2),OFFSET(Engine!$A$3:$A$26,MATCH(U81,Engine!$A$3:$A$26,1)-1,0,2))</f>
        <v>608.88934711961656</v>
      </c>
    </row>
    <row r="82" spans="1:22" x14ac:dyDescent="0.25">
      <c r="A82">
        <f t="shared" si="18"/>
        <v>19.75</v>
      </c>
      <c r="B82">
        <f t="shared" ca="1" si="29"/>
        <v>401.321977026274</v>
      </c>
      <c r="C82">
        <f t="shared" ca="1" si="27"/>
        <v>42.623774460749928</v>
      </c>
      <c r="D82">
        <f t="shared" ca="1" si="28"/>
        <v>2.2929999999996653</v>
      </c>
      <c r="E82">
        <f ca="1">MIN(VLOOKUP(C81+0.01,Gearing!$A$2:$F$7,2,TRUE)+1,5)</f>
        <v>2</v>
      </c>
      <c r="F82">
        <f ca="1">Misc!$B$4*V81/Misc!$B$2*VLOOKUP(E81,Gearing!$B$2:$F$7,5,FALSE)</f>
        <v>7131.6597312696558</v>
      </c>
      <c r="G82">
        <f t="shared" ca="1" si="16"/>
        <v>0.24936991533585981</v>
      </c>
      <c r="H82">
        <f t="shared" ca="1" si="17"/>
        <v>95.34666799559308</v>
      </c>
      <c r="I82">
        <f t="shared" si="19"/>
        <v>0.19223050000000003</v>
      </c>
      <c r="J82">
        <f t="shared" ca="1" si="20"/>
        <v>6649.7765970952087</v>
      </c>
      <c r="K82">
        <f t="shared" ca="1" si="21"/>
        <v>-2773396.5401027333</v>
      </c>
      <c r="L82">
        <f t="shared" ca="1" si="30"/>
        <v>401.53761854044023</v>
      </c>
      <c r="M82">
        <f ca="1">2*$Y$1*VLOOKUP(E81,Gearing!$B$3:$D$7,3)+B80</f>
        <v>410.69543479589902</v>
      </c>
      <c r="N82">
        <f ca="1">2*B81-B80+Misc!$B$6*$Y$1^2</f>
        <v>401.321977026274</v>
      </c>
      <c r="O82">
        <f t="shared" ca="1" si="22"/>
        <v>0</v>
      </c>
      <c r="P82">
        <f t="shared" ca="1" si="23"/>
        <v>1</v>
      </c>
      <c r="Q82">
        <f t="shared" ca="1" si="24"/>
        <v>0</v>
      </c>
      <c r="R82">
        <f t="shared" ca="1" si="25"/>
        <v>0</v>
      </c>
      <c r="S82">
        <f t="shared" ca="1" si="26"/>
        <v>0</v>
      </c>
      <c r="T82">
        <f ca="1">C82/Misc!$B$2*60/2/PI()</f>
        <v>1356.7568797324873</v>
      </c>
      <c r="U82">
        <f ca="1">C82/Misc!$B$2*60/2/PI()*VLOOKUP(E82,Gearing!$B$2:$F$7,5,FALSE)</f>
        <v>5608.6275291525317</v>
      </c>
      <c r="V82">
        <f ca="1">FORECAST(U82,OFFSET(Engine!$E$3:$E$26,MATCH(U82,Engine!$A$3:$A$26,1)-1,0,2),OFFSET(Engine!$A$3:$A$26,MATCH(U82,Engine!$A$3:$A$26,1)-1,0,2))</f>
        <v>609.66575700592932</v>
      </c>
    </row>
    <row r="83" spans="1:22" x14ac:dyDescent="0.25">
      <c r="A83">
        <f t="shared" si="18"/>
        <v>20</v>
      </c>
      <c r="B83">
        <f t="shared" ca="1" si="29"/>
        <v>412.04957689146147</v>
      </c>
      <c r="C83">
        <f t="shared" ca="1" si="27"/>
        <v>43.197024460749844</v>
      </c>
      <c r="D83">
        <f t="shared" ca="1" si="28"/>
        <v>2.2929999999996653</v>
      </c>
      <c r="E83">
        <f ca="1">MIN(VLOOKUP(C82+0.01,Gearing!$A$2:$F$7,2,TRUE)+1,5)</f>
        <v>2</v>
      </c>
      <c r="F83">
        <f ca="1">Misc!$B$4*V82/Misc!$B$2*VLOOKUP(E82,Gearing!$B$2:$F$7,5,FALSE)</f>
        <v>7140.7534872162341</v>
      </c>
      <c r="G83">
        <f t="shared" ca="1" si="16"/>
        <v>0.25603573685393644</v>
      </c>
      <c r="H83">
        <f t="shared" ca="1" si="17"/>
        <v>96.62899172501308</v>
      </c>
      <c r="I83">
        <f t="shared" si="19"/>
        <v>0.19223050000000003</v>
      </c>
      <c r="J83">
        <f t="shared" ca="1" si="20"/>
        <v>6645.7073513905016</v>
      </c>
      <c r="K83">
        <f t="shared" ca="1" si="21"/>
        <v>-2845709.474926725</v>
      </c>
      <c r="L83">
        <f t="shared" ca="1" si="30"/>
        <v>412.15549005910464</v>
      </c>
      <c r="M83">
        <f ca="1">2*$Y$1*VLOOKUP(E82,Gearing!$B$3:$D$7,3)+B81</f>
        <v>421.13640966108653</v>
      </c>
      <c r="N83">
        <f ca="1">2*B82-B81+Misc!$B$6*$Y$1^2</f>
        <v>412.04957689146147</v>
      </c>
      <c r="O83">
        <f t="shared" ca="1" si="22"/>
        <v>0</v>
      </c>
      <c r="P83">
        <f t="shared" ca="1" si="23"/>
        <v>1</v>
      </c>
      <c r="Q83">
        <f t="shared" ca="1" si="24"/>
        <v>0</v>
      </c>
      <c r="R83">
        <f t="shared" ca="1" si="25"/>
        <v>0</v>
      </c>
      <c r="S83">
        <f t="shared" ca="1" si="26"/>
        <v>0</v>
      </c>
      <c r="T83">
        <f ca="1">C83/Misc!$B$2*60/2/PI()</f>
        <v>1375.0039939579706</v>
      </c>
      <c r="U83">
        <f ca="1">C83/Misc!$B$2*60/2/PI()*VLOOKUP(E83,Gearing!$B$2:$F$7,5,FALSE)</f>
        <v>5684.0583367654735</v>
      </c>
      <c r="V83">
        <f ca="1">FORECAST(U83,OFFSET(Engine!$E$3:$E$26,MATCH(U83,Engine!$A$3:$A$26,1)-1,0,2),OFFSET(Engine!$A$3:$A$26,MATCH(U83,Engine!$A$3:$A$26,1)-1,0,2))</f>
        <v>610.44216689224208</v>
      </c>
    </row>
    <row r="84" spans="1:22" x14ac:dyDescent="0.25">
      <c r="A84">
        <f t="shared" si="18"/>
        <v>20.25</v>
      </c>
      <c r="B84">
        <f t="shared" ca="1" si="29"/>
        <v>422.92048925664892</v>
      </c>
      <c r="C84">
        <f t="shared" ca="1" si="27"/>
        <v>43.770274460749761</v>
      </c>
      <c r="D84">
        <f t="shared" ca="1" si="28"/>
        <v>2.2929999999996653</v>
      </c>
      <c r="E84">
        <f ca="1">MIN(VLOOKUP(C83+0.01,Gearing!$A$2:$F$7,2,TRUE)+1,5)</f>
        <v>2</v>
      </c>
      <c r="F84">
        <f ca="1">Misc!$B$4*V83/Misc!$B$2*VLOOKUP(E83,Gearing!$B$2:$F$7,5,FALSE)</f>
        <v>7149.8472431628115</v>
      </c>
      <c r="G84">
        <f t="shared" ca="1" si="16"/>
        <v>0.26279060863100051</v>
      </c>
      <c r="H84">
        <f t="shared" ca="1" si="17"/>
        <v>97.91131545443308</v>
      </c>
      <c r="I84">
        <f t="shared" si="19"/>
        <v>0.19223050000000003</v>
      </c>
      <c r="J84">
        <f t="shared" ca="1" si="20"/>
        <v>6641.5830076187322</v>
      </c>
      <c r="K84">
        <f t="shared" ca="1" si="21"/>
        <v>-2918931.1654977184</v>
      </c>
      <c r="L84">
        <f t="shared" ca="1" si="30"/>
        <v>423.02638736743035</v>
      </c>
      <c r="M84">
        <f ca="1">2*$Y$1*VLOOKUP(E83,Gearing!$B$3:$D$7,3)+B82</f>
        <v>431.72069702627402</v>
      </c>
      <c r="N84">
        <f ca="1">2*B83-B82+Misc!$B$6*$Y$1^2</f>
        <v>422.92048925664892</v>
      </c>
      <c r="O84">
        <f t="shared" ca="1" si="22"/>
        <v>0</v>
      </c>
      <c r="P84">
        <f t="shared" ca="1" si="23"/>
        <v>1</v>
      </c>
      <c r="Q84">
        <f t="shared" ca="1" si="24"/>
        <v>0</v>
      </c>
      <c r="R84">
        <f t="shared" ca="1" si="25"/>
        <v>0</v>
      </c>
      <c r="S84">
        <f t="shared" ca="1" si="26"/>
        <v>0</v>
      </c>
      <c r="T84">
        <f ca="1">C84/Misc!$B$2*60/2/PI()</f>
        <v>1393.2511081834539</v>
      </c>
      <c r="U84">
        <f ca="1">C84/Misc!$B$2*60/2/PI()*VLOOKUP(E84,Gearing!$B$2:$F$7,5,FALSE)</f>
        <v>5759.4891443784154</v>
      </c>
      <c r="V84">
        <f ca="1">FORECAST(U84,OFFSET(Engine!$E$3:$E$26,MATCH(U84,Engine!$A$3:$A$26,1)-1,0,2),OFFSET(Engine!$A$3:$A$26,MATCH(U84,Engine!$A$3:$A$26,1)-1,0,2))</f>
        <v>611.21857677855485</v>
      </c>
    </row>
    <row r="85" spans="1:22" x14ac:dyDescent="0.25">
      <c r="A85">
        <f t="shared" si="18"/>
        <v>20.5</v>
      </c>
      <c r="B85">
        <f t="shared" ca="1" si="29"/>
        <v>433.93471412183635</v>
      </c>
      <c r="C85">
        <f t="shared" ca="1" si="27"/>
        <v>44.343524460749677</v>
      </c>
      <c r="D85">
        <f t="shared" ca="1" si="28"/>
        <v>2.2929999999996653</v>
      </c>
      <c r="E85">
        <f ca="1">MIN(VLOOKUP(C84+0.01,Gearing!$A$2:$F$7,2,TRUE)+1,5)</f>
        <v>2</v>
      </c>
      <c r="F85">
        <f ca="1">Misc!$B$4*V84/Misc!$B$2*VLOOKUP(E84,Gearing!$B$2:$F$7,5,FALSE)</f>
        <v>7158.940999109388</v>
      </c>
      <c r="G85">
        <f t="shared" ca="1" si="16"/>
        <v>0.26963453066705212</v>
      </c>
      <c r="H85">
        <f t="shared" ca="1" si="17"/>
        <v>99.19363918385308</v>
      </c>
      <c r="I85">
        <f t="shared" si="19"/>
        <v>0.19223050000000003</v>
      </c>
      <c r="J85">
        <f t="shared" ca="1" si="20"/>
        <v>6637.4035657798995</v>
      </c>
      <c r="K85">
        <f t="shared" ca="1" si="21"/>
        <v>-2993059.8386056633</v>
      </c>
      <c r="L85">
        <f t="shared" ca="1" si="30"/>
        <v>434.04059253716247</v>
      </c>
      <c r="M85">
        <f ca="1">2*$Y$1*VLOOKUP(E84,Gearing!$B$3:$D$7,3)+B83</f>
        <v>442.4482968914615</v>
      </c>
      <c r="N85">
        <f ca="1">2*B84-B83+Misc!$B$6*$Y$1^2</f>
        <v>433.93471412183635</v>
      </c>
      <c r="O85">
        <f t="shared" ca="1" si="22"/>
        <v>0</v>
      </c>
      <c r="P85">
        <f t="shared" ca="1" si="23"/>
        <v>1</v>
      </c>
      <c r="Q85">
        <f t="shared" ca="1" si="24"/>
        <v>0</v>
      </c>
      <c r="R85">
        <f t="shared" ca="1" si="25"/>
        <v>0</v>
      </c>
      <c r="S85">
        <f t="shared" ca="1" si="26"/>
        <v>0</v>
      </c>
      <c r="T85">
        <f ca="1">C85/Misc!$B$2*60/2/PI()</f>
        <v>1411.4982224089367</v>
      </c>
      <c r="U85">
        <f ca="1">C85/Misc!$B$2*60/2/PI()*VLOOKUP(E85,Gearing!$B$2:$F$7,5,FALSE)</f>
        <v>5834.9199519913554</v>
      </c>
      <c r="V85">
        <f ca="1">FORECAST(U85,OFFSET(Engine!$E$3:$E$26,MATCH(U85,Engine!$A$3:$A$26,1)-1,0,2),OFFSET(Engine!$A$3:$A$26,MATCH(U85,Engine!$A$3:$A$26,1)-1,0,2))</f>
        <v>610.77382026688861</v>
      </c>
    </row>
    <row r="86" spans="1:22" x14ac:dyDescent="0.25">
      <c r="A86">
        <f t="shared" si="18"/>
        <v>20.75</v>
      </c>
      <c r="B86">
        <f t="shared" ca="1" si="29"/>
        <v>445.09225148702376</v>
      </c>
      <c r="C86">
        <f t="shared" ca="1" si="27"/>
        <v>44.916774460749593</v>
      </c>
      <c r="D86">
        <f t="shared" ca="1" si="28"/>
        <v>2.2929999999996653</v>
      </c>
      <c r="E86">
        <f ca="1">MIN(VLOOKUP(C85+0.01,Gearing!$A$2:$F$7,2,TRUE)+1,5)</f>
        <v>2</v>
      </c>
      <c r="F86">
        <f ca="1">Misc!$B$4*V85/Misc!$B$2*VLOOKUP(E85,Gearing!$B$2:$F$7,5,FALSE)</f>
        <v>7153.7317568727249</v>
      </c>
      <c r="G86">
        <f t="shared" ca="1" si="16"/>
        <v>0.27656750296209121</v>
      </c>
      <c r="H86">
        <f t="shared" ca="1" si="17"/>
        <v>100.47596291327307</v>
      </c>
      <c r="I86">
        <f t="shared" si="19"/>
        <v>0.19223050000000003</v>
      </c>
      <c r="J86">
        <f t="shared" ca="1" si="20"/>
        <v>6633.1690258740045</v>
      </c>
      <c r="K86">
        <f t="shared" ca="1" si="21"/>
        <v>-3068090.1216022386</v>
      </c>
      <c r="L86">
        <f t="shared" ca="1" si="30"/>
        <v>445.19810556852821</v>
      </c>
      <c r="M86">
        <f ca="1">2*$Y$1*VLOOKUP(E85,Gearing!$B$3:$D$7,3)+B84</f>
        <v>453.31920925664895</v>
      </c>
      <c r="N86">
        <f ca="1">2*B85-B84+Misc!$B$6*$Y$1^2</f>
        <v>445.09225148702376</v>
      </c>
      <c r="O86">
        <f t="shared" ca="1" si="22"/>
        <v>0</v>
      </c>
      <c r="P86">
        <f t="shared" ca="1" si="23"/>
        <v>1</v>
      </c>
      <c r="Q86">
        <f t="shared" ca="1" si="24"/>
        <v>0</v>
      </c>
      <c r="R86">
        <f t="shared" ca="1" si="25"/>
        <v>0</v>
      </c>
      <c r="S86">
        <f t="shared" ca="1" si="26"/>
        <v>0</v>
      </c>
      <c r="T86">
        <f ca="1">C86/Misc!$B$2*60/2/PI()</f>
        <v>1429.74533663442</v>
      </c>
      <c r="U86">
        <f ca="1">C86/Misc!$B$2*60/2/PI()*VLOOKUP(E86,Gearing!$B$2:$F$7,5,FALSE)</f>
        <v>5910.3507596042973</v>
      </c>
      <c r="V86">
        <f ca="1">FORECAST(U86,OFFSET(Engine!$E$3:$E$26,MATCH(U86,Engine!$A$3:$A$26,1)-1,0,2),OFFSET(Engine!$A$3:$A$26,MATCH(U86,Engine!$A$3:$A$26,1)-1,0,2))</f>
        <v>609.43543972199427</v>
      </c>
    </row>
    <row r="87" spans="1:22" x14ac:dyDescent="0.25">
      <c r="A87">
        <f t="shared" si="18"/>
        <v>21</v>
      </c>
      <c r="B87">
        <f t="shared" ca="1" si="29"/>
        <v>456.39310135221115</v>
      </c>
      <c r="C87">
        <f t="shared" ca="1" si="27"/>
        <v>45.49002446074951</v>
      </c>
      <c r="D87">
        <f t="shared" ca="1" si="28"/>
        <v>2.2929999999996653</v>
      </c>
      <c r="E87">
        <f ca="1">MIN(VLOOKUP(C86+0.01,Gearing!$A$2:$F$7,2,TRUE)+1,5)</f>
        <v>2</v>
      </c>
      <c r="F87">
        <f ca="1">Misc!$B$4*V86/Misc!$B$2*VLOOKUP(E86,Gearing!$B$2:$F$7,5,FALSE)</f>
        <v>7138.0558796672995</v>
      </c>
      <c r="G87">
        <f t="shared" ca="1" si="16"/>
        <v>0.28358952551611782</v>
      </c>
      <c r="H87">
        <f t="shared" ca="1" si="17"/>
        <v>101.75828664269307</v>
      </c>
      <c r="I87">
        <f t="shared" si="19"/>
        <v>0.19223050000000003</v>
      </c>
      <c r="J87">
        <f t="shared" ca="1" si="20"/>
        <v>6628.8793879010473</v>
      </c>
      <c r="K87">
        <f t="shared" ca="1" si="21"/>
        <v>-3144021.1529907468</v>
      </c>
      <c r="L87">
        <f t="shared" ca="1" si="30"/>
        <v>456.49840128621133</v>
      </c>
      <c r="M87">
        <f ca="1">2*$Y$1*VLOOKUP(E86,Gearing!$B$3:$D$7,3)+B85</f>
        <v>464.33343412183638</v>
      </c>
      <c r="N87">
        <f ca="1">2*B86-B85+Misc!$B$6*$Y$1^2</f>
        <v>456.39310135221115</v>
      </c>
      <c r="O87">
        <f t="shared" ca="1" si="22"/>
        <v>0</v>
      </c>
      <c r="P87">
        <f t="shared" ca="1" si="23"/>
        <v>1</v>
      </c>
      <c r="Q87">
        <f t="shared" ca="1" si="24"/>
        <v>0</v>
      </c>
      <c r="R87">
        <f t="shared" ca="1" si="25"/>
        <v>0</v>
      </c>
      <c r="S87">
        <f t="shared" ca="1" si="26"/>
        <v>0</v>
      </c>
      <c r="T87">
        <f ca="1">C87/Misc!$B$2*60/2/PI()</f>
        <v>1447.9924508599033</v>
      </c>
      <c r="U87">
        <f ca="1">C87/Misc!$B$2*60/2/PI()*VLOOKUP(E87,Gearing!$B$2:$F$7,5,FALSE)</f>
        <v>5985.7815672172392</v>
      </c>
      <c r="V87">
        <f ca="1">FORECAST(U87,OFFSET(Engine!$E$3:$E$26,MATCH(U87,Engine!$A$3:$A$26,1)-1,0,2),OFFSET(Engine!$A$3:$A$26,MATCH(U87,Engine!$A$3:$A$26,1)-1,0,2))</f>
        <v>611.38577338433038</v>
      </c>
    </row>
    <row r="88" spans="1:22" x14ac:dyDescent="0.25">
      <c r="A88">
        <f t="shared" si="18"/>
        <v>21.25</v>
      </c>
      <c r="B88">
        <f t="shared" ca="1" si="29"/>
        <v>467.83726371739851</v>
      </c>
      <c r="C88">
        <f t="shared" ca="1" si="27"/>
        <v>46.063274460749426</v>
      </c>
      <c r="D88">
        <f t="shared" ca="1" si="28"/>
        <v>2.2929999999996653</v>
      </c>
      <c r="E88">
        <f ca="1">MIN(VLOOKUP(C87+0.01,Gearing!$A$2:$F$7,2,TRUE)+1,5)</f>
        <v>2</v>
      </c>
      <c r="F88">
        <f ca="1">Misc!$B$4*V87/Misc!$B$2*VLOOKUP(E87,Gearing!$B$2:$F$7,5,FALSE)</f>
        <v>7160.8993012315295</v>
      </c>
      <c r="G88">
        <f t="shared" ca="1" si="16"/>
        <v>0.29070059832913198</v>
      </c>
      <c r="H88">
        <f t="shared" ca="1" si="17"/>
        <v>103.04061037211306</v>
      </c>
      <c r="I88">
        <f t="shared" si="19"/>
        <v>0.19223050000000003</v>
      </c>
      <c r="J88">
        <f t="shared" ca="1" si="20"/>
        <v>6624.5346518610277</v>
      </c>
      <c r="K88">
        <f t="shared" ca="1" si="21"/>
        <v>-3220863.3349783961</v>
      </c>
      <c r="L88">
        <f t="shared" ca="1" si="30"/>
        <v>467.94162057668035</v>
      </c>
      <c r="M88">
        <f ca="1">2*$Y$1*VLOOKUP(E87,Gearing!$B$3:$D$7,3)+B86</f>
        <v>475.49097148702378</v>
      </c>
      <c r="N88">
        <f ca="1">2*B87-B86+Misc!$B$6*$Y$1^2</f>
        <v>467.83726371739851</v>
      </c>
      <c r="O88">
        <f t="shared" ca="1" si="22"/>
        <v>0</v>
      </c>
      <c r="P88">
        <f t="shared" ca="1" si="23"/>
        <v>1</v>
      </c>
      <c r="Q88">
        <f t="shared" ca="1" si="24"/>
        <v>0</v>
      </c>
      <c r="R88">
        <f t="shared" ca="1" si="25"/>
        <v>0</v>
      </c>
      <c r="S88">
        <f t="shared" ca="1" si="26"/>
        <v>0</v>
      </c>
      <c r="T88">
        <f ca="1">C88/Misc!$B$2*60/2/PI()</f>
        <v>1466.2395650853862</v>
      </c>
      <c r="U88">
        <f ca="1">C88/Misc!$B$2*60/2/PI()*VLOOKUP(E88,Gearing!$B$2:$F$7,5,FALSE)</f>
        <v>6061.2123748301792</v>
      </c>
      <c r="V88">
        <f ca="1">FORECAST(U88,OFFSET(Engine!$E$3:$E$26,MATCH(U88,Engine!$A$3:$A$26,1)-1,0,2),OFFSET(Engine!$A$3:$A$26,MATCH(U88,Engine!$A$3:$A$26,1)-1,0,2))</f>
        <v>614.71837613603589</v>
      </c>
    </row>
    <row r="89" spans="1:22" x14ac:dyDescent="0.25">
      <c r="A89">
        <f t="shared" si="18"/>
        <v>21.5</v>
      </c>
      <c r="B89">
        <f t="shared" ca="1" si="29"/>
        <v>479.42473858258586</v>
      </c>
      <c r="C89">
        <f t="shared" ca="1" si="27"/>
        <v>46.636524460749342</v>
      </c>
      <c r="D89">
        <f t="shared" ca="1" si="28"/>
        <v>2.2929999999996653</v>
      </c>
      <c r="E89">
        <f ca="1">MIN(VLOOKUP(C88+0.01,Gearing!$A$2:$F$7,2,TRUE)+1,5)</f>
        <v>2</v>
      </c>
      <c r="F89">
        <f ca="1">Misc!$B$4*V88/Misc!$B$2*VLOOKUP(E88,Gearing!$B$2:$F$7,5,FALSE)</f>
        <v>7199.9326476960196</v>
      </c>
      <c r="G89">
        <f t="shared" ca="1" si="16"/>
        <v>0.29790072140113355</v>
      </c>
      <c r="H89">
        <f t="shared" ca="1" si="17"/>
        <v>104.32293410153306</v>
      </c>
      <c r="I89">
        <f t="shared" si="19"/>
        <v>0.19223050000000003</v>
      </c>
      <c r="J89">
        <f t="shared" ca="1" si="20"/>
        <v>6620.1348177539448</v>
      </c>
      <c r="K89">
        <f t="shared" ca="1" si="21"/>
        <v>-3298609.2172567691</v>
      </c>
      <c r="L89">
        <f t="shared" ca="1" si="30"/>
        <v>479.52956205954462</v>
      </c>
      <c r="M89">
        <f ca="1">2*$Y$1*VLOOKUP(E88,Gearing!$B$3:$D$7,3)+B87</f>
        <v>486.79182135221117</v>
      </c>
      <c r="N89">
        <f ca="1">2*B88-B87+Misc!$B$6*$Y$1^2</f>
        <v>479.42473858258586</v>
      </c>
      <c r="O89">
        <f t="shared" ca="1" si="22"/>
        <v>0</v>
      </c>
      <c r="P89">
        <f t="shared" ca="1" si="23"/>
        <v>1</v>
      </c>
      <c r="Q89">
        <f t="shared" ca="1" si="24"/>
        <v>0</v>
      </c>
      <c r="R89">
        <f t="shared" ca="1" si="25"/>
        <v>0</v>
      </c>
      <c r="S89">
        <f t="shared" ca="1" si="26"/>
        <v>0</v>
      </c>
      <c r="T89">
        <f ca="1">C89/Misc!$B$2*60/2/PI()</f>
        <v>1484.4866793108692</v>
      </c>
      <c r="U89">
        <f ca="1">C89/Misc!$B$2*60/2/PI()*VLOOKUP(E89,Gearing!$B$2:$F$7,5,FALSE)</f>
        <v>6136.6431824431202</v>
      </c>
      <c r="V89">
        <f ca="1">FORECAST(U89,OFFSET(Engine!$E$3:$E$26,MATCH(U89,Engine!$A$3:$A$26,1)-1,0,2),OFFSET(Engine!$A$3:$A$26,MATCH(U89,Engine!$A$3:$A$26,1)-1,0,2))</f>
        <v>618.1678978079608</v>
      </c>
    </row>
    <row r="90" spans="1:22" x14ac:dyDescent="0.25">
      <c r="A90">
        <f t="shared" si="18"/>
        <v>21.75</v>
      </c>
      <c r="B90">
        <f t="shared" ca="1" si="29"/>
        <v>491.15552594777319</v>
      </c>
      <c r="C90">
        <f t="shared" ca="1" si="27"/>
        <v>47.209774460749259</v>
      </c>
      <c r="D90">
        <f t="shared" ca="1" si="28"/>
        <v>2.2929999999996653</v>
      </c>
      <c r="E90">
        <f ca="1">MIN(VLOOKUP(C89+0.01,Gearing!$A$2:$F$7,2,TRUE)+1,5)</f>
        <v>2</v>
      </c>
      <c r="F90">
        <f ca="1">Misc!$B$4*V89/Misc!$B$2*VLOOKUP(E89,Gearing!$B$2:$F$7,5,FALSE)</f>
        <v>7240.3354153190439</v>
      </c>
      <c r="G90">
        <f t="shared" ca="1" si="16"/>
        <v>0.3051898947321226</v>
      </c>
      <c r="H90">
        <f t="shared" ca="1" si="17"/>
        <v>105.60525783095306</v>
      </c>
      <c r="I90">
        <f t="shared" si="19"/>
        <v>0.19223050000000003</v>
      </c>
      <c r="J90">
        <f t="shared" ca="1" si="20"/>
        <v>6615.6798855798006</v>
      </c>
      <c r="K90">
        <f t="shared" ca="1" si="21"/>
        <v>-3377253.203046253</v>
      </c>
      <c r="L90">
        <f t="shared" ca="1" si="30"/>
        <v>491.26140581918571</v>
      </c>
      <c r="M90">
        <f ca="1">2*$Y$1*VLOOKUP(E89,Gearing!$B$3:$D$7,3)+B88</f>
        <v>498.23598371739854</v>
      </c>
      <c r="N90">
        <f ca="1">2*B89-B88+Misc!$B$6*$Y$1^2</f>
        <v>491.15552594777319</v>
      </c>
      <c r="O90">
        <f t="shared" ca="1" si="22"/>
        <v>0</v>
      </c>
      <c r="P90">
        <f t="shared" ca="1" si="23"/>
        <v>1</v>
      </c>
      <c r="Q90">
        <f t="shared" ca="1" si="24"/>
        <v>0</v>
      </c>
      <c r="R90">
        <f t="shared" ca="1" si="25"/>
        <v>0</v>
      </c>
      <c r="S90">
        <f t="shared" ca="1" si="26"/>
        <v>0</v>
      </c>
      <c r="T90">
        <f ca="1">C90/Misc!$B$2*60/2/PI()</f>
        <v>1502.7337935363528</v>
      </c>
      <c r="U90">
        <f ca="1">C90/Misc!$B$2*60/2/PI()*VLOOKUP(E90,Gearing!$B$2:$F$7,5,FALSE)</f>
        <v>6212.073990056062</v>
      </c>
      <c r="V90">
        <f ca="1">FORECAST(U90,OFFSET(Engine!$E$3:$E$26,MATCH(U90,Engine!$A$3:$A$26,1)-1,0,2),OFFSET(Engine!$A$3:$A$26,MATCH(U90,Engine!$A$3:$A$26,1)-1,0,2))</f>
        <v>621.30152404519936</v>
      </c>
    </row>
    <row r="91" spans="1:22" x14ac:dyDescent="0.25">
      <c r="A91">
        <f t="shared" si="18"/>
        <v>22</v>
      </c>
      <c r="B91">
        <f t="shared" ca="1" si="29"/>
        <v>503.02962581296049</v>
      </c>
      <c r="C91">
        <f t="shared" ca="1" si="27"/>
        <v>47.783024460749175</v>
      </c>
      <c r="D91">
        <f t="shared" ca="1" si="28"/>
        <v>2.2929999999996653</v>
      </c>
      <c r="E91">
        <f ca="1">MIN(VLOOKUP(C90+0.01,Gearing!$A$2:$F$7,2,TRUE)+1,5)</f>
        <v>2</v>
      </c>
      <c r="F91">
        <f ca="1">Misc!$B$4*V90/Misc!$B$2*VLOOKUP(E90,Gearing!$B$2:$F$7,5,FALSE)</f>
        <v>7277.0382352233219</v>
      </c>
      <c r="G91">
        <f t="shared" ca="1" si="16"/>
        <v>0.31256811832209924</v>
      </c>
      <c r="H91">
        <f t="shared" ca="1" si="17"/>
        <v>106.88758156037306</v>
      </c>
      <c r="I91">
        <f t="shared" si="19"/>
        <v>0.19223050000000003</v>
      </c>
      <c r="J91">
        <f t="shared" ca="1" si="20"/>
        <v>6611.1698553385932</v>
      </c>
      <c r="K91">
        <f t="shared" ca="1" si="21"/>
        <v>-3456792.1096622273</v>
      </c>
      <c r="L91">
        <f t="shared" ca="1" si="30"/>
        <v>503.13660768490149</v>
      </c>
      <c r="M91">
        <f ca="1">2*$Y$1*VLOOKUP(E90,Gearing!$B$3:$D$7,3)+B89</f>
        <v>509.82345858258589</v>
      </c>
      <c r="N91">
        <f ca="1">2*B90-B89+Misc!$B$6*$Y$1^2</f>
        <v>503.02962581296049</v>
      </c>
      <c r="O91">
        <f t="shared" ca="1" si="22"/>
        <v>0</v>
      </c>
      <c r="P91">
        <f t="shared" ca="1" si="23"/>
        <v>1</v>
      </c>
      <c r="Q91">
        <f t="shared" ca="1" si="24"/>
        <v>0</v>
      </c>
      <c r="R91">
        <f t="shared" ca="1" si="25"/>
        <v>0</v>
      </c>
      <c r="S91">
        <f t="shared" ca="1" si="26"/>
        <v>0</v>
      </c>
      <c r="T91">
        <f ca="1">C91/Misc!$B$2*60/2/PI()</f>
        <v>1520.9809077618356</v>
      </c>
      <c r="U91">
        <f ca="1">C91/Misc!$B$2*60/2/PI()*VLOOKUP(E91,Gearing!$B$2:$F$7,5,FALSE)</f>
        <v>6287.5047976690021</v>
      </c>
      <c r="V91">
        <f ca="1">FORECAST(U91,OFFSET(Engine!$E$3:$E$26,MATCH(U91,Engine!$A$3:$A$26,1)-1,0,2),OFFSET(Engine!$A$3:$A$26,MATCH(U91,Engine!$A$3:$A$26,1)-1,0,2))</f>
        <v>623.91149968682294</v>
      </c>
    </row>
    <row r="92" spans="1:22" x14ac:dyDescent="0.25">
      <c r="A92">
        <f t="shared" si="18"/>
        <v>22.25</v>
      </c>
      <c r="B92">
        <f t="shared" ca="1" si="29"/>
        <v>515.04703817814777</v>
      </c>
      <c r="C92">
        <f t="shared" ca="1" si="27"/>
        <v>48.356274460749091</v>
      </c>
      <c r="D92">
        <f t="shared" ca="1" si="28"/>
        <v>2.2929999999996653</v>
      </c>
      <c r="E92">
        <f ca="1">MIN(VLOOKUP(C91+0.01,Gearing!$A$2:$F$7,2,TRUE)+1,5)</f>
        <v>2</v>
      </c>
      <c r="F92">
        <f ca="1">Misc!$B$4*V91/Misc!$B$2*VLOOKUP(E91,Gearing!$B$2:$F$7,5,FALSE)</f>
        <v>7307.6077603283557</v>
      </c>
      <c r="G92">
        <f t="shared" ca="1" si="16"/>
        <v>0.32003539217106336</v>
      </c>
      <c r="H92">
        <f t="shared" ca="1" si="17"/>
        <v>108.16990528979306</v>
      </c>
      <c r="I92">
        <f t="shared" si="19"/>
        <v>0.19223050000000003</v>
      </c>
      <c r="J92">
        <f t="shared" ca="1" si="20"/>
        <v>6606.6047270303234</v>
      </c>
      <c r="K92">
        <f t="shared" ca="1" si="21"/>
        <v>-3537223.3897367949</v>
      </c>
      <c r="L92">
        <f t="shared" ca="1" si="30"/>
        <v>515.15498153316139</v>
      </c>
      <c r="M92">
        <f ca="1">2*$Y$1*VLOOKUP(E91,Gearing!$B$3:$D$7,3)+B90</f>
        <v>521.55424594777321</v>
      </c>
      <c r="N92">
        <f ca="1">2*B91-B90+Misc!$B$6*$Y$1^2</f>
        <v>515.04703817814777</v>
      </c>
      <c r="O92">
        <f t="shared" ca="1" si="22"/>
        <v>0</v>
      </c>
      <c r="P92">
        <f t="shared" ca="1" si="23"/>
        <v>1</v>
      </c>
      <c r="Q92">
        <f t="shared" ca="1" si="24"/>
        <v>0</v>
      </c>
      <c r="R92">
        <f t="shared" ca="1" si="25"/>
        <v>0</v>
      </c>
      <c r="S92">
        <f t="shared" ca="1" si="26"/>
        <v>0</v>
      </c>
      <c r="T92">
        <f ca="1">C92/Misc!$B$2*60/2/PI()</f>
        <v>1539.2280219873187</v>
      </c>
      <c r="U92">
        <f ca="1">C92/Misc!$B$2*60/2/PI()*VLOOKUP(E92,Gearing!$B$2:$F$7,5,FALSE)</f>
        <v>6362.935605281943</v>
      </c>
      <c r="V92">
        <f ca="1">FORECAST(U92,OFFSET(Engine!$E$3:$E$26,MATCH(U92,Engine!$A$3:$A$26,1)-1,0,2),OFFSET(Engine!$A$3:$A$26,MATCH(U92,Engine!$A$3:$A$26,1)-1,0,2))</f>
        <v>626.45342438796604</v>
      </c>
    </row>
    <row r="93" spans="1:22" x14ac:dyDescent="0.25">
      <c r="A93">
        <f t="shared" si="18"/>
        <v>22.5</v>
      </c>
      <c r="B93">
        <f t="shared" ca="1" si="29"/>
        <v>527.20776304333504</v>
      </c>
      <c r="C93">
        <f t="shared" ca="1" si="27"/>
        <v>48.929524460749008</v>
      </c>
      <c r="D93">
        <f t="shared" ca="1" si="28"/>
        <v>2.2929999999996653</v>
      </c>
      <c r="E93">
        <f ca="1">MIN(VLOOKUP(C92+0.01,Gearing!$A$2:$F$7,2,TRUE)+1,5)</f>
        <v>2</v>
      </c>
      <c r="F93">
        <f ca="1">Misc!$B$4*V92/Misc!$B$2*VLOOKUP(E92,Gearing!$B$2:$F$7,5,FALSE)</f>
        <v>7337.3802339589402</v>
      </c>
      <c r="G93">
        <f t="shared" ca="1" si="16"/>
        <v>0.32759171627901496</v>
      </c>
      <c r="H93">
        <f t="shared" ca="1" si="17"/>
        <v>109.45222901921306</v>
      </c>
      <c r="I93">
        <f t="shared" si="19"/>
        <v>0.19223050000000003</v>
      </c>
      <c r="J93">
        <f t="shared" ca="1" si="20"/>
        <v>6601.9845006549913</v>
      </c>
      <c r="K93">
        <f t="shared" ca="1" si="21"/>
        <v>-3618546.4146109344</v>
      </c>
      <c r="L93">
        <f t="shared" ca="1" si="30"/>
        <v>527.31643803219742</v>
      </c>
      <c r="M93">
        <f ca="1">2*$Y$1*VLOOKUP(E92,Gearing!$B$3:$D$7,3)+B91</f>
        <v>533.42834581296052</v>
      </c>
      <c r="N93">
        <f ca="1">2*B92-B91+Misc!$B$6*$Y$1^2</f>
        <v>527.20776304333504</v>
      </c>
      <c r="O93">
        <f t="shared" ca="1" si="22"/>
        <v>0</v>
      </c>
      <c r="P93">
        <f t="shared" ca="1" si="23"/>
        <v>1</v>
      </c>
      <c r="Q93">
        <f t="shared" ca="1" si="24"/>
        <v>0</v>
      </c>
      <c r="R93">
        <f t="shared" ca="1" si="25"/>
        <v>0</v>
      </c>
      <c r="S93">
        <f t="shared" ca="1" si="26"/>
        <v>0</v>
      </c>
      <c r="T93">
        <f ca="1">C93/Misc!$B$2*60/2/PI()</f>
        <v>1557.4751362128022</v>
      </c>
      <c r="U93">
        <f ca="1">C93/Misc!$B$2*60/2/PI()*VLOOKUP(E93,Gearing!$B$2:$F$7,5,FALSE)</f>
        <v>6438.3664128948858</v>
      </c>
      <c r="V93">
        <f ca="1">FORECAST(U93,OFFSET(Engine!$E$3:$E$26,MATCH(U93,Engine!$A$3:$A$26,1)-1,0,2),OFFSET(Engine!$A$3:$A$26,MATCH(U93,Engine!$A$3:$A$26,1)-1,0,2))</f>
        <v>629.4557517488895</v>
      </c>
    </row>
    <row r="94" spans="1:22" x14ac:dyDescent="0.25">
      <c r="A94">
        <f t="shared" si="18"/>
        <v>22.75</v>
      </c>
      <c r="B94">
        <f t="shared" ca="1" si="29"/>
        <v>539.51180040852228</v>
      </c>
      <c r="C94">
        <f t="shared" ca="1" si="27"/>
        <v>49.502774460748924</v>
      </c>
      <c r="D94">
        <f t="shared" ca="1" si="28"/>
        <v>2.2929999999996653</v>
      </c>
      <c r="E94">
        <f ca="1">MIN(VLOOKUP(C93+0.01,Gearing!$A$2:$F$7,2,TRUE)+1,5)</f>
        <v>2</v>
      </c>
      <c r="F94">
        <f ca="1">Misc!$B$4*V93/Misc!$B$2*VLOOKUP(E93,Gearing!$B$2:$F$7,5,FALSE)</f>
        <v>7372.5452064474148</v>
      </c>
      <c r="G94">
        <f t="shared" ca="1" si="16"/>
        <v>0.33523709064595403</v>
      </c>
      <c r="H94">
        <f t="shared" ca="1" si="17"/>
        <v>110.73455274863306</v>
      </c>
      <c r="I94">
        <f t="shared" si="19"/>
        <v>0.19223050000000003</v>
      </c>
      <c r="J94">
        <f t="shared" ca="1" si="20"/>
        <v>6597.309176212596</v>
      </c>
      <c r="K94">
        <f t="shared" ca="1" si="21"/>
        <v>-3700760.7452636529</v>
      </c>
      <c r="L94">
        <f t="shared" ca="1" si="30"/>
        <v>539.6211731064119</v>
      </c>
      <c r="M94">
        <f ca="1">2*$Y$1*VLOOKUP(E93,Gearing!$B$3:$D$7,3)+B92</f>
        <v>545.4457581781478</v>
      </c>
      <c r="N94">
        <f ca="1">2*B93-B92+Misc!$B$6*$Y$1^2</f>
        <v>539.51180040852228</v>
      </c>
      <c r="O94">
        <f t="shared" ca="1" si="22"/>
        <v>0</v>
      </c>
      <c r="P94">
        <f t="shared" ca="1" si="23"/>
        <v>1</v>
      </c>
      <c r="Q94">
        <f t="shared" ca="1" si="24"/>
        <v>0</v>
      </c>
      <c r="R94">
        <f t="shared" ca="1" si="25"/>
        <v>0</v>
      </c>
      <c r="S94">
        <f t="shared" ca="1" si="26"/>
        <v>0</v>
      </c>
      <c r="T94">
        <f ca="1">C94/Misc!$B$2*60/2/PI()</f>
        <v>1575.7222504382851</v>
      </c>
      <c r="U94">
        <f ca="1">C94/Misc!$B$2*60/2/PI()*VLOOKUP(E94,Gearing!$B$2:$F$7,5,FALSE)</f>
        <v>6513.7972205078258</v>
      </c>
      <c r="V94">
        <f ca="1">FORECAST(U94,OFFSET(Engine!$E$3:$E$26,MATCH(U94,Engine!$A$3:$A$26,1)-1,0,2),OFFSET(Engine!$A$3:$A$26,MATCH(U94,Engine!$A$3:$A$26,1)-1,0,2))</f>
        <v>632.92271065002535</v>
      </c>
    </row>
    <row r="95" spans="1:22" x14ac:dyDescent="0.25">
      <c r="A95">
        <f t="shared" si="18"/>
        <v>23</v>
      </c>
      <c r="B95">
        <f t="shared" ca="1" si="29"/>
        <v>551.9591502737095</v>
      </c>
      <c r="C95">
        <f t="shared" ca="1" si="27"/>
        <v>50.07602446074884</v>
      </c>
      <c r="D95">
        <f t="shared" ca="1" si="28"/>
        <v>2.2929999999996653</v>
      </c>
      <c r="E95">
        <f ca="1">MIN(VLOOKUP(C94+0.01,Gearing!$A$2:$F$7,2,TRUE)+1,5)</f>
        <v>2</v>
      </c>
      <c r="F95">
        <f ca="1">Misc!$B$4*V94/Misc!$B$2*VLOOKUP(E94,Gearing!$B$2:$F$7,5,FALSE)</f>
        <v>7413.152208856246</v>
      </c>
      <c r="G95">
        <f t="shared" ca="1" si="16"/>
        <v>0.34297151527188063</v>
      </c>
      <c r="H95">
        <f t="shared" ca="1" si="17"/>
        <v>112.01687647805306</v>
      </c>
      <c r="I95">
        <f t="shared" si="19"/>
        <v>0.19223050000000003</v>
      </c>
      <c r="J95">
        <f t="shared" ca="1" si="20"/>
        <v>6592.5787537031392</v>
      </c>
      <c r="K95">
        <f t="shared" ca="1" si="21"/>
        <v>-3783864.383980412</v>
      </c>
      <c r="L95">
        <f t="shared" ca="1" si="30"/>
        <v>552.06941399504342</v>
      </c>
      <c r="M95">
        <f ca="1">2*$Y$1*VLOOKUP(E94,Gearing!$B$3:$D$7,3)+B93</f>
        <v>557.60648304333506</v>
      </c>
      <c r="N95">
        <f ca="1">2*B94-B93+Misc!$B$6*$Y$1^2</f>
        <v>551.9591502737095</v>
      </c>
      <c r="O95">
        <f t="shared" ca="1" si="22"/>
        <v>0</v>
      </c>
      <c r="P95">
        <f t="shared" ca="1" si="23"/>
        <v>1</v>
      </c>
      <c r="Q95">
        <f t="shared" ca="1" si="24"/>
        <v>0</v>
      </c>
      <c r="R95">
        <f t="shared" ca="1" si="25"/>
        <v>0</v>
      </c>
      <c r="S95">
        <f t="shared" ca="1" si="26"/>
        <v>0</v>
      </c>
      <c r="T95">
        <f ca="1">C95/Misc!$B$2*60/2/PI()</f>
        <v>1593.9693646637681</v>
      </c>
      <c r="U95">
        <f ca="1">C95/Misc!$B$2*60/2/PI()*VLOOKUP(E95,Gearing!$B$2:$F$7,5,FALSE)</f>
        <v>6589.2280281207668</v>
      </c>
      <c r="V95">
        <f ca="1">FORECAST(U95,OFFSET(Engine!$E$3:$E$26,MATCH(U95,Engine!$A$3:$A$26,1)-1,0,2),OFFSET(Engine!$A$3:$A$26,MATCH(U95,Engine!$A$3:$A$26,1)-1,0,2))</f>
        <v>636.42005031775193</v>
      </c>
    </row>
    <row r="96" spans="1:22" x14ac:dyDescent="0.25">
      <c r="A96">
        <f t="shared" si="18"/>
        <v>23.25</v>
      </c>
      <c r="B96">
        <f t="shared" ca="1" si="29"/>
        <v>564.5498126388967</v>
      </c>
      <c r="C96">
        <f t="shared" ca="1" si="27"/>
        <v>50.649274460748757</v>
      </c>
      <c r="D96">
        <f t="shared" ca="1" si="28"/>
        <v>2.2929999999996653</v>
      </c>
      <c r="E96">
        <f ca="1">MIN(VLOOKUP(C95+0.01,Gearing!$A$2:$F$7,2,TRUE)+1,5)</f>
        <v>2</v>
      </c>
      <c r="F96">
        <f ca="1">Misc!$B$4*V95/Misc!$B$2*VLOOKUP(E95,Gearing!$B$2:$F$7,5,FALSE)</f>
        <v>7454.1150481519016</v>
      </c>
      <c r="G96">
        <f t="shared" ca="1" si="16"/>
        <v>0.35079499015679472</v>
      </c>
      <c r="H96">
        <f t="shared" ca="1" si="17"/>
        <v>113.29920020747306</v>
      </c>
      <c r="I96">
        <f t="shared" si="19"/>
        <v>0.19223050000000003</v>
      </c>
      <c r="J96">
        <f t="shared" ca="1" si="20"/>
        <v>6587.7932331266193</v>
      </c>
      <c r="K96">
        <f t="shared" ca="1" si="21"/>
        <v>-3867854.0254269275</v>
      </c>
      <c r="L96">
        <f t="shared" ca="1" si="30"/>
        <v>564.6611625070866</v>
      </c>
      <c r="M96">
        <f ca="1">2*$Y$1*VLOOKUP(E95,Gearing!$B$3:$D$7,3)+B94</f>
        <v>569.9105204085223</v>
      </c>
      <c r="N96">
        <f ca="1">2*B95-B94+Misc!$B$6*$Y$1^2</f>
        <v>564.5498126388967</v>
      </c>
      <c r="O96">
        <f t="shared" ca="1" si="22"/>
        <v>0</v>
      </c>
      <c r="P96">
        <f t="shared" ca="1" si="23"/>
        <v>1</v>
      </c>
      <c r="Q96">
        <f t="shared" ca="1" si="24"/>
        <v>0</v>
      </c>
      <c r="R96">
        <f t="shared" ca="1" si="25"/>
        <v>0</v>
      </c>
      <c r="S96">
        <f t="shared" ca="1" si="26"/>
        <v>0</v>
      </c>
      <c r="T96">
        <f ca="1">C96/Misc!$B$2*60/2/PI()</f>
        <v>1612.2164788892517</v>
      </c>
      <c r="U96">
        <f ca="1">C96/Misc!$B$2*60/2/PI()*VLOOKUP(E96,Gearing!$B$2:$F$7,5,FALSE)</f>
        <v>6664.6588357337096</v>
      </c>
      <c r="V96">
        <f ca="1">FORECAST(U96,OFFSET(Engine!$E$3:$E$26,MATCH(U96,Engine!$A$3:$A$26,1)-1,0,2),OFFSET(Engine!$A$3:$A$26,MATCH(U96,Engine!$A$3:$A$26,1)-1,0,2))</f>
        <v>638.86842531823595</v>
      </c>
    </row>
    <row r="97" spans="1:22" x14ac:dyDescent="0.25">
      <c r="A97">
        <f t="shared" si="18"/>
        <v>23.5</v>
      </c>
      <c r="B97">
        <f t="shared" ca="1" si="29"/>
        <v>577.28378750408388</v>
      </c>
      <c r="C97">
        <f t="shared" ca="1" si="27"/>
        <v>51.222524460748673</v>
      </c>
      <c r="D97">
        <f t="shared" ca="1" si="28"/>
        <v>2.2929999999996653</v>
      </c>
      <c r="E97">
        <f ca="1">MIN(VLOOKUP(C96+0.01,Gearing!$A$2:$F$7,2,TRUE)+1,5)</f>
        <v>2</v>
      </c>
      <c r="F97">
        <f ca="1">Misc!$B$4*V96/Misc!$B$2*VLOOKUP(E96,Gearing!$B$2:$F$7,5,FALSE)</f>
        <v>7482.7918142681083</v>
      </c>
      <c r="G97">
        <f t="shared" ca="1" si="16"/>
        <v>0.35870751530069639</v>
      </c>
      <c r="H97">
        <f t="shared" ca="1" si="17"/>
        <v>114.58152393689306</v>
      </c>
      <c r="I97">
        <f t="shared" si="19"/>
        <v>0.19223050000000003</v>
      </c>
      <c r="J97">
        <f t="shared" ca="1" si="20"/>
        <v>6582.952614483037</v>
      </c>
      <c r="K97">
        <f t="shared" ca="1" si="21"/>
        <v>-3952724.4516509278</v>
      </c>
      <c r="L97">
        <f t="shared" ca="1" si="30"/>
        <v>577.39623190918553</v>
      </c>
      <c r="M97">
        <f ca="1">2*$Y$1*VLOOKUP(E96,Gearing!$B$3:$D$7,3)+B95</f>
        <v>582.35787027370952</v>
      </c>
      <c r="N97">
        <f ca="1">2*B96-B95+Misc!$B$6*$Y$1^2</f>
        <v>577.28378750408388</v>
      </c>
      <c r="O97">
        <f t="shared" ca="1" si="22"/>
        <v>0</v>
      </c>
      <c r="P97">
        <f t="shared" ca="1" si="23"/>
        <v>1</v>
      </c>
      <c r="Q97">
        <f t="shared" ca="1" si="24"/>
        <v>0</v>
      </c>
      <c r="R97">
        <f t="shared" ca="1" si="25"/>
        <v>0</v>
      </c>
      <c r="S97">
        <f t="shared" ca="1" si="26"/>
        <v>0</v>
      </c>
      <c r="T97">
        <f ca="1">C97/Misc!$B$2*60/2/PI()</f>
        <v>1630.4635931147345</v>
      </c>
      <c r="U97">
        <f ca="1">C97/Misc!$B$2*60/2/PI()*VLOOKUP(E97,Gearing!$B$2:$F$7,5,FALSE)</f>
        <v>6740.0896433466496</v>
      </c>
      <c r="V97">
        <f ca="1">FORECAST(U97,OFFSET(Engine!$E$3:$E$26,MATCH(U97,Engine!$A$3:$A$26,1)-1,0,2),OFFSET(Engine!$A$3:$A$26,MATCH(U97,Engine!$A$3:$A$26,1)-1,0,2))</f>
        <v>640.26392422462754</v>
      </c>
    </row>
    <row r="98" spans="1:22" x14ac:dyDescent="0.25">
      <c r="A98">
        <f t="shared" si="18"/>
        <v>23.75</v>
      </c>
      <c r="B98">
        <f t="shared" ca="1" si="29"/>
        <v>590.16107486927103</v>
      </c>
      <c r="C98">
        <f t="shared" ca="1" si="27"/>
        <v>51.795774460748589</v>
      </c>
      <c r="D98">
        <f t="shared" ca="1" si="28"/>
        <v>2.2929999999996653</v>
      </c>
      <c r="E98">
        <f ca="1">MIN(VLOOKUP(C97+0.01,Gearing!$A$2:$F$7,2,TRUE)+1,5)</f>
        <v>2</v>
      </c>
      <c r="F98">
        <f ca="1">Misc!$B$4*V97/Misc!$B$2*VLOOKUP(E97,Gearing!$B$2:$F$7,5,FALSE)</f>
        <v>7499.1366943400344</v>
      </c>
      <c r="G98">
        <f t="shared" ca="1" si="16"/>
        <v>0.36670909070358543</v>
      </c>
      <c r="H98">
        <f t="shared" ca="1" si="17"/>
        <v>115.86384766631306</v>
      </c>
      <c r="I98">
        <f t="shared" si="19"/>
        <v>0.19223050000000003</v>
      </c>
      <c r="J98">
        <f t="shared" ca="1" si="20"/>
        <v>6578.0568977723924</v>
      </c>
      <c r="K98">
        <f t="shared" ca="1" si="21"/>
        <v>-4038473.5700357212</v>
      </c>
      <c r="L98">
        <f t="shared" ca="1" si="30"/>
        <v>590.2741580998229</v>
      </c>
      <c r="M98">
        <f ca="1">2*$Y$1*VLOOKUP(E97,Gearing!$B$3:$D$7,3)+B96</f>
        <v>594.94853263889672</v>
      </c>
      <c r="N98">
        <f ca="1">2*B97-B96+Misc!$B$6*$Y$1^2</f>
        <v>590.16107486927103</v>
      </c>
      <c r="O98">
        <f t="shared" ca="1" si="22"/>
        <v>0</v>
      </c>
      <c r="P98">
        <f t="shared" ca="1" si="23"/>
        <v>1</v>
      </c>
      <c r="Q98">
        <f t="shared" ca="1" si="24"/>
        <v>0</v>
      </c>
      <c r="R98">
        <f t="shared" ca="1" si="25"/>
        <v>0</v>
      </c>
      <c r="S98">
        <f t="shared" ca="1" si="26"/>
        <v>0</v>
      </c>
      <c r="T98">
        <f ca="1">C98/Misc!$B$2*60/2/PI()</f>
        <v>1648.7107073402176</v>
      </c>
      <c r="U98">
        <f ca="1">C98/Misc!$B$2*60/2/PI()*VLOOKUP(E98,Gearing!$B$2:$F$7,5,FALSE)</f>
        <v>6815.5204509595897</v>
      </c>
      <c r="V98">
        <f ca="1">FORECAST(U98,OFFSET(Engine!$E$3:$E$26,MATCH(U98,Engine!$A$3:$A$26,1)-1,0,2),OFFSET(Engine!$A$3:$A$26,MATCH(U98,Engine!$A$3:$A$26,1)-1,0,2))</f>
        <v>640.5461564725274</v>
      </c>
    </row>
    <row r="99" spans="1:22" x14ac:dyDescent="0.25">
      <c r="A99">
        <f t="shared" si="18"/>
        <v>24</v>
      </c>
      <c r="B99">
        <f t="shared" ca="1" si="29"/>
        <v>603.18167473445817</v>
      </c>
      <c r="C99">
        <f t="shared" ca="1" si="27"/>
        <v>52.369024460748506</v>
      </c>
      <c r="D99">
        <f t="shared" ca="1" si="28"/>
        <v>2.2929999999996653</v>
      </c>
      <c r="E99">
        <f ca="1">MIN(VLOOKUP(C98+0.01,Gearing!$A$2:$F$7,2,TRUE)+1,5)</f>
        <v>2</v>
      </c>
      <c r="F99">
        <f ca="1">Misc!$B$4*V98/Misc!$B$2*VLOOKUP(E98,Gearing!$B$2:$F$7,5,FALSE)</f>
        <v>7502.4423595922426</v>
      </c>
      <c r="G99">
        <f t="shared" ca="1" si="16"/>
        <v>0.37479971636546205</v>
      </c>
      <c r="H99">
        <f t="shared" ca="1" si="17"/>
        <v>117.14617139573306</v>
      </c>
      <c r="I99">
        <f t="shared" si="19"/>
        <v>0.19223050000000003</v>
      </c>
      <c r="J99">
        <f t="shared" ca="1" si="20"/>
        <v>6573.1060829946855</v>
      </c>
      <c r="K99">
        <f t="shared" ca="1" si="21"/>
        <v>-4125099.0988969081</v>
      </c>
      <c r="L99">
        <f t="shared" ca="1" si="30"/>
        <v>603.29493941935391</v>
      </c>
      <c r="M99">
        <f ca="1">2*$Y$1*VLOOKUP(E98,Gearing!$B$3:$D$7,3)+B97</f>
        <v>607.6825075040839</v>
      </c>
      <c r="N99">
        <f ca="1">2*B98-B97+Misc!$B$6*$Y$1^2</f>
        <v>603.18167473445817</v>
      </c>
      <c r="O99">
        <f t="shared" ca="1" si="22"/>
        <v>0</v>
      </c>
      <c r="P99">
        <f t="shared" ca="1" si="23"/>
        <v>1</v>
      </c>
      <c r="Q99">
        <f t="shared" ca="1" si="24"/>
        <v>0</v>
      </c>
      <c r="R99">
        <f t="shared" ca="1" si="25"/>
        <v>0</v>
      </c>
      <c r="S99">
        <f t="shared" ca="1" si="26"/>
        <v>0</v>
      </c>
      <c r="T99">
        <f ca="1">C99/Misc!$B$2*60/2/PI()</f>
        <v>1666.9578215657009</v>
      </c>
      <c r="U99">
        <f ca="1">C99/Misc!$B$2*60/2/PI()*VLOOKUP(E99,Gearing!$B$2:$F$7,5,FALSE)</f>
        <v>6890.9512585725315</v>
      </c>
      <c r="V99">
        <f ca="1">FORECAST(U99,OFFSET(Engine!$E$3:$E$26,MATCH(U99,Engine!$A$3:$A$26,1)-1,0,2),OFFSET(Engine!$A$3:$A$26,MATCH(U99,Engine!$A$3:$A$26,1)-1,0,2))</f>
        <v>639.51921771914374</v>
      </c>
    </row>
    <row r="100" spans="1:22" x14ac:dyDescent="0.25">
      <c r="A100">
        <f t="shared" si="18"/>
        <v>24.25</v>
      </c>
      <c r="B100">
        <f t="shared" ca="1" si="29"/>
        <v>616.34558709964529</v>
      </c>
      <c r="C100">
        <f t="shared" ca="1" si="27"/>
        <v>52.942274460748422</v>
      </c>
      <c r="D100">
        <f t="shared" ca="1" si="28"/>
        <v>2.2929999999996653</v>
      </c>
      <c r="E100">
        <f ca="1">MIN(VLOOKUP(C99+0.01,Gearing!$A$2:$F$7,2,TRUE)+1,5)</f>
        <v>2</v>
      </c>
      <c r="F100">
        <f ca="1">Misc!$B$4*V99/Misc!$B$2*VLOOKUP(E99,Gearing!$B$2:$F$7,5,FALSE)</f>
        <v>7490.4142664935016</v>
      </c>
      <c r="G100">
        <f t="shared" ca="1" si="16"/>
        <v>0.38297939228632616</v>
      </c>
      <c r="H100">
        <f t="shared" ca="1" si="17"/>
        <v>118.42849512515306</v>
      </c>
      <c r="I100">
        <f t="shared" si="19"/>
        <v>0.19223050000000003</v>
      </c>
      <c r="J100">
        <f t="shared" ca="1" si="20"/>
        <v>6568.1001701499154</v>
      </c>
      <c r="K100">
        <f t="shared" ca="1" si="21"/>
        <v>-4212598.3360576788</v>
      </c>
      <c r="L100">
        <f t="shared" ca="1" si="30"/>
        <v>616.45854992386023</v>
      </c>
      <c r="M100">
        <f ca="1">2*$Y$1*VLOOKUP(E99,Gearing!$B$3:$D$7,3)+B98</f>
        <v>620.55979486927106</v>
      </c>
      <c r="N100">
        <f ca="1">2*B99-B98+Misc!$B$6*$Y$1^2</f>
        <v>616.34558709964529</v>
      </c>
      <c r="O100">
        <f t="shared" ca="1" si="22"/>
        <v>0</v>
      </c>
      <c r="P100">
        <f t="shared" ca="1" si="23"/>
        <v>1</v>
      </c>
      <c r="Q100">
        <f t="shared" ca="1" si="24"/>
        <v>0</v>
      </c>
      <c r="R100">
        <f t="shared" ca="1" si="25"/>
        <v>0</v>
      </c>
      <c r="S100">
        <f t="shared" ca="1" si="26"/>
        <v>0</v>
      </c>
      <c r="T100">
        <f ca="1">C100/Misc!$B$2*60/2/PI()</f>
        <v>1685.2049357911837</v>
      </c>
      <c r="U100">
        <f ca="1">C100/Misc!$B$2*60/2/PI()*VLOOKUP(E100,Gearing!$B$2:$F$7,5,FALSE)</f>
        <v>6966.3820661854716</v>
      </c>
      <c r="V100">
        <f ca="1">FORECAST(U100,OFFSET(Engine!$E$3:$E$26,MATCH(U100,Engine!$A$3:$A$26,1)-1,0,2),OFFSET(Engine!$A$3:$A$26,MATCH(U100,Engine!$A$3:$A$26,1)-1,0,2))</f>
        <v>637.45741656432347</v>
      </c>
    </row>
    <row r="101" spans="1:22" x14ac:dyDescent="0.25">
      <c r="A101">
        <f t="shared" si="18"/>
        <v>24.5</v>
      </c>
      <c r="B101">
        <f t="shared" ca="1" si="29"/>
        <v>629.65281196483238</v>
      </c>
      <c r="C101">
        <f t="shared" ca="1" si="27"/>
        <v>53.515524460748338</v>
      </c>
      <c r="D101">
        <f t="shared" ca="1" si="28"/>
        <v>2.2929999999996653</v>
      </c>
      <c r="E101">
        <f ca="1">MIN(VLOOKUP(C100+0.01,Gearing!$A$2:$F$7,2,TRUE)+1,5)</f>
        <v>2</v>
      </c>
      <c r="F101">
        <f ca="1">Misc!$B$4*V100/Misc!$B$2*VLOOKUP(E100,Gearing!$B$2:$F$7,5,FALSE)</f>
        <v>7466.2652740053336</v>
      </c>
      <c r="G101">
        <f t="shared" ca="1" si="16"/>
        <v>0.3912481184661778</v>
      </c>
      <c r="H101">
        <f t="shared" ca="1" si="17"/>
        <v>119.71081885457306</v>
      </c>
      <c r="I101">
        <f t="shared" si="19"/>
        <v>0.19223050000000003</v>
      </c>
      <c r="J101">
        <f t="shared" ca="1" si="20"/>
        <v>6563.0391592380829</v>
      </c>
      <c r="K101">
        <f t="shared" ca="1" si="21"/>
        <v>-4300969.93250312</v>
      </c>
      <c r="L101">
        <f t="shared" ca="1" si="30"/>
        <v>629.76490540516488</v>
      </c>
      <c r="M101">
        <f ca="1">2*$Y$1*VLOOKUP(E100,Gearing!$B$3:$D$7,3)+B99</f>
        <v>633.5803947344582</v>
      </c>
      <c r="N101">
        <f ca="1">2*B100-B99+Misc!$B$6*$Y$1^2</f>
        <v>629.65281196483238</v>
      </c>
      <c r="O101">
        <f t="shared" ca="1" si="22"/>
        <v>0</v>
      </c>
      <c r="P101">
        <f t="shared" ca="1" si="23"/>
        <v>1</v>
      </c>
      <c r="Q101">
        <f t="shared" ca="1" si="24"/>
        <v>0</v>
      </c>
      <c r="R101">
        <f t="shared" ca="1" si="25"/>
        <v>0</v>
      </c>
      <c r="S101">
        <f t="shared" ca="1" si="26"/>
        <v>0</v>
      </c>
      <c r="T101">
        <f ca="1">C101/Misc!$B$2*60/2/PI()</f>
        <v>1703.452050016667</v>
      </c>
      <c r="U101">
        <f ca="1">C101/Misc!$B$2*60/2/PI()*VLOOKUP(E101,Gearing!$B$2:$F$7,5,FALSE)</f>
        <v>7041.8128737984134</v>
      </c>
      <c r="V101">
        <f ca="1">FORECAST(U101,OFFSET(Engine!$E$3:$E$26,MATCH(U101,Engine!$A$3:$A$26,1)-1,0,2),OFFSET(Engine!$A$3:$A$26,MATCH(U101,Engine!$A$3:$A$26,1)-1,0,2))</f>
        <v>635.03278775558897</v>
      </c>
    </row>
    <row r="102" spans="1:22" x14ac:dyDescent="0.25">
      <c r="A102">
        <f t="shared" si="18"/>
        <v>24.75</v>
      </c>
      <c r="B102">
        <f t="shared" ca="1" si="29"/>
        <v>643.10334933001946</v>
      </c>
      <c r="C102">
        <f t="shared" ca="1" si="27"/>
        <v>54.088774460748255</v>
      </c>
      <c r="D102">
        <f t="shared" ca="1" si="28"/>
        <v>2.2929999999996653</v>
      </c>
      <c r="E102">
        <f ca="1">MIN(VLOOKUP(C101+0.01,Gearing!$A$2:$F$7,2,TRUE)+1,5)</f>
        <v>2</v>
      </c>
      <c r="F102">
        <f ca="1">Misc!$B$4*V101/Misc!$B$2*VLOOKUP(E101,Gearing!$B$2:$F$7,5,FALSE)</f>
        <v>7437.8666368468303</v>
      </c>
      <c r="G102">
        <f t="shared" ca="1" si="16"/>
        <v>0.39960589490501686</v>
      </c>
      <c r="H102">
        <f t="shared" ca="1" si="17"/>
        <v>120.99314258399305</v>
      </c>
      <c r="I102">
        <f t="shared" si="19"/>
        <v>0.19223050000000003</v>
      </c>
      <c r="J102">
        <f t="shared" ca="1" si="20"/>
        <v>6557.9230502591881</v>
      </c>
      <c r="K102">
        <f t="shared" ca="1" si="21"/>
        <v>-4390213.6801285306</v>
      </c>
      <c r="L102">
        <f t="shared" ca="1" si="30"/>
        <v>643.21412383137897</v>
      </c>
      <c r="M102">
        <f ca="1">2*$Y$1*VLOOKUP(E101,Gearing!$B$3:$D$7,3)+B100</f>
        <v>646.74430709964531</v>
      </c>
      <c r="N102">
        <f ca="1">2*B101-B100+Misc!$B$6*$Y$1^2</f>
        <v>643.10334933001946</v>
      </c>
      <c r="O102">
        <f t="shared" ca="1" si="22"/>
        <v>0</v>
      </c>
      <c r="P102">
        <f t="shared" ca="1" si="23"/>
        <v>1</v>
      </c>
      <c r="Q102">
        <f t="shared" ca="1" si="24"/>
        <v>0</v>
      </c>
      <c r="R102">
        <f t="shared" ca="1" si="25"/>
        <v>0</v>
      </c>
      <c r="S102">
        <f t="shared" ca="1" si="26"/>
        <v>0</v>
      </c>
      <c r="T102">
        <f ca="1">C102/Misc!$B$2*60/2/PI()</f>
        <v>1721.6991642421503</v>
      </c>
      <c r="U102">
        <f ca="1">C102/Misc!$B$2*60/2/PI()*VLOOKUP(E102,Gearing!$B$2:$F$7,5,FALSE)</f>
        <v>7117.2436814113553</v>
      </c>
      <c r="V102">
        <f ca="1">FORECAST(U102,OFFSET(Engine!$E$3:$E$26,MATCH(U102,Engine!$A$3:$A$26,1)-1,0,2),OFFSET(Engine!$A$3:$A$26,MATCH(U102,Engine!$A$3:$A$26,1)-1,0,2))</f>
        <v>632.31245168364126</v>
      </c>
    </row>
    <row r="103" spans="1:22" x14ac:dyDescent="0.25">
      <c r="A103">
        <f t="shared" si="18"/>
        <v>25</v>
      </c>
      <c r="B103">
        <f t="shared" ca="1" si="29"/>
        <v>656.69719919520651</v>
      </c>
      <c r="C103">
        <f t="shared" ca="1" si="27"/>
        <v>54.662024460748171</v>
      </c>
      <c r="D103">
        <f t="shared" ca="1" si="28"/>
        <v>2.2929999999996653</v>
      </c>
      <c r="E103">
        <f ca="1">MIN(VLOOKUP(C102+0.01,Gearing!$A$2:$F$7,2,TRUE)+1,5)</f>
        <v>2</v>
      </c>
      <c r="F103">
        <f ca="1">Misc!$B$4*V102/Misc!$B$2*VLOOKUP(E102,Gearing!$B$2:$F$7,5,FALSE)</f>
        <v>7406.0045073620468</v>
      </c>
      <c r="G103">
        <f t="shared" ca="1" si="16"/>
        <v>0.4080527216028435</v>
      </c>
      <c r="H103">
        <f t="shared" ca="1" si="17"/>
        <v>122.27546631341305</v>
      </c>
      <c r="I103">
        <f t="shared" si="19"/>
        <v>0.19223050000000003</v>
      </c>
      <c r="J103">
        <f t="shared" ca="1" si="20"/>
        <v>6552.751843213231</v>
      </c>
      <c r="K103">
        <f t="shared" ca="1" si="21"/>
        <v>-4480327.5758648943</v>
      </c>
      <c r="L103">
        <f t="shared" ca="1" si="30"/>
        <v>656.80649416500626</v>
      </c>
      <c r="M103">
        <f ca="1">2*$Y$1*VLOOKUP(E102,Gearing!$B$3:$D$7,3)+B101</f>
        <v>660.05153196483241</v>
      </c>
      <c r="N103">
        <f ca="1">2*B102-B101+Misc!$B$6*$Y$1^2</f>
        <v>656.69719919520651</v>
      </c>
      <c r="O103">
        <f t="shared" ca="1" si="22"/>
        <v>0</v>
      </c>
      <c r="P103">
        <f t="shared" ca="1" si="23"/>
        <v>1</v>
      </c>
      <c r="Q103">
        <f t="shared" ca="1" si="24"/>
        <v>0</v>
      </c>
      <c r="R103">
        <f t="shared" ca="1" si="25"/>
        <v>0</v>
      </c>
      <c r="S103">
        <f t="shared" ca="1" si="26"/>
        <v>0</v>
      </c>
      <c r="T103">
        <f ca="1">C103/Misc!$B$2*60/2/PI()</f>
        <v>1739.9462784676332</v>
      </c>
      <c r="U103">
        <f ca="1">C103/Misc!$B$2*60/2/PI()*VLOOKUP(E103,Gearing!$B$2:$F$7,5,FALSE)</f>
        <v>7192.6744890242953</v>
      </c>
      <c r="V103">
        <f ca="1">FORECAST(U103,OFFSET(Engine!$E$3:$E$26,MATCH(U103,Engine!$A$3:$A$26,1)-1,0,2),OFFSET(Engine!$A$3:$A$26,MATCH(U103,Engine!$A$3:$A$26,1)-1,0,2))</f>
        <v>629.19593288215879</v>
      </c>
    </row>
    <row r="104" spans="1:22" x14ac:dyDescent="0.25">
      <c r="A104">
        <f t="shared" si="18"/>
        <v>25.25</v>
      </c>
      <c r="B104">
        <f t="shared" ca="1" si="29"/>
        <v>670.43436156039354</v>
      </c>
      <c r="C104">
        <f t="shared" ca="1" si="27"/>
        <v>55.235274460748087</v>
      </c>
      <c r="D104">
        <f t="shared" ca="1" si="28"/>
        <v>2.2929999999996653</v>
      </c>
      <c r="E104">
        <f ca="1">MIN(VLOOKUP(C103+0.01,Gearing!$A$2:$F$7,2,TRUE)+1,5)</f>
        <v>2</v>
      </c>
      <c r="F104">
        <f ca="1">Misc!$B$4*V103/Misc!$B$2*VLOOKUP(E103,Gearing!$B$2:$F$7,5,FALSE)</f>
        <v>7369.5020595143087</v>
      </c>
      <c r="G104">
        <f t="shared" ca="1" si="16"/>
        <v>0.41658859855965757</v>
      </c>
      <c r="H104">
        <f t="shared" ca="1" si="17"/>
        <v>123.55779004283305</v>
      </c>
      <c r="I104">
        <f t="shared" si="19"/>
        <v>0.19223050000000003</v>
      </c>
      <c r="J104">
        <f t="shared" ca="1" si="20"/>
        <v>6547.5255381002116</v>
      </c>
      <c r="K104">
        <f t="shared" ca="1" si="21"/>
        <v>-4571309.1022098726</v>
      </c>
      <c r="L104">
        <f t="shared" ca="1" si="30"/>
        <v>670.54204527168883</v>
      </c>
      <c r="M104">
        <f ca="1">2*$Y$1*VLOOKUP(E103,Gearing!$B$3:$D$7,3)+B102</f>
        <v>673.50206933001948</v>
      </c>
      <c r="N104">
        <f ca="1">2*B103-B102+Misc!$B$6*$Y$1^2</f>
        <v>670.43436156039354</v>
      </c>
      <c r="O104">
        <f t="shared" ca="1" si="22"/>
        <v>0</v>
      </c>
      <c r="P104">
        <f t="shared" ca="1" si="23"/>
        <v>1</v>
      </c>
      <c r="Q104">
        <f t="shared" ca="1" si="24"/>
        <v>0</v>
      </c>
      <c r="R104">
        <f t="shared" ca="1" si="25"/>
        <v>0</v>
      </c>
      <c r="S104">
        <f t="shared" ca="1" si="26"/>
        <v>0</v>
      </c>
      <c r="T104">
        <f ca="1">C104/Misc!$B$2*60/2/PI()</f>
        <v>1758.1933926931165</v>
      </c>
      <c r="U104">
        <f ca="1">C104/Misc!$B$2*60/2/PI()*VLOOKUP(E104,Gearing!$B$2:$F$7,5,FALSE)</f>
        <v>7268.1052966372372</v>
      </c>
      <c r="V104">
        <f ca="1">FORECAST(U104,OFFSET(Engine!$E$3:$E$26,MATCH(U104,Engine!$A$3:$A$26,1)-1,0,2),OFFSET(Engine!$A$3:$A$26,MATCH(U104,Engine!$A$3:$A$26,1)-1,0,2))</f>
        <v>625.11300902051494</v>
      </c>
    </row>
    <row r="105" spans="1:22" x14ac:dyDescent="0.25">
      <c r="A105">
        <f t="shared" si="18"/>
        <v>25.5</v>
      </c>
      <c r="B105">
        <f t="shared" ca="1" si="29"/>
        <v>684.31483642558055</v>
      </c>
      <c r="C105">
        <f t="shared" ca="1" si="27"/>
        <v>55.808524460748004</v>
      </c>
      <c r="D105">
        <f t="shared" ca="1" si="28"/>
        <v>2.2929999999996653</v>
      </c>
      <c r="E105">
        <f ca="1">MIN(VLOOKUP(C104+0.01,Gearing!$A$2:$F$7,2,TRUE)+1,5)</f>
        <v>2</v>
      </c>
      <c r="F105">
        <f ca="1">Misc!$B$4*V104/Misc!$B$2*VLOOKUP(E104,Gearing!$B$2:$F$7,5,FALSE)</f>
        <v>7321.6805237497738</v>
      </c>
      <c r="G105">
        <f t="shared" ca="1" si="16"/>
        <v>0.42521352577545918</v>
      </c>
      <c r="H105">
        <f t="shared" ca="1" si="17"/>
        <v>124.84011377225305</v>
      </c>
      <c r="I105">
        <f t="shared" si="19"/>
        <v>0.19223050000000003</v>
      </c>
      <c r="J105">
        <f t="shared" ca="1" si="20"/>
        <v>6542.2441349201299</v>
      </c>
      <c r="K105">
        <f t="shared" ca="1" si="21"/>
        <v>-4663154.3424865222</v>
      </c>
      <c r="L105">
        <f t="shared" ca="1" si="30"/>
        <v>684.42073395983732</v>
      </c>
      <c r="M105">
        <f ca="1">2*$Y$1*VLOOKUP(E104,Gearing!$B$3:$D$7,3)+B103</f>
        <v>687.09591919520653</v>
      </c>
      <c r="N105">
        <f ca="1">2*B104-B103+Misc!$B$6*$Y$1^2</f>
        <v>684.31483642558055</v>
      </c>
      <c r="O105">
        <f t="shared" ca="1" si="22"/>
        <v>0</v>
      </c>
      <c r="P105">
        <f t="shared" ca="1" si="23"/>
        <v>1</v>
      </c>
      <c r="Q105">
        <f t="shared" ca="1" si="24"/>
        <v>0</v>
      </c>
      <c r="R105">
        <f t="shared" ca="1" si="25"/>
        <v>0</v>
      </c>
      <c r="S105">
        <f t="shared" ca="1" si="26"/>
        <v>0</v>
      </c>
      <c r="T105">
        <f ca="1">C105/Misc!$B$2*60/2/PI()</f>
        <v>1776.4405069185998</v>
      </c>
      <c r="U105">
        <f ca="1">C105/Misc!$B$2*60/2/PI()*VLOOKUP(E105,Gearing!$B$2:$F$7,5,FALSE)</f>
        <v>7343.5361042501791</v>
      </c>
      <c r="V105">
        <f ca="1">FORECAST(U105,OFFSET(Engine!$E$3:$E$26,MATCH(U105,Engine!$A$3:$A$26,1)-1,0,2),OFFSET(Engine!$A$3:$A$26,MATCH(U105,Engine!$A$3:$A$26,1)-1,0,2))</f>
        <v>620.33341042476832</v>
      </c>
    </row>
    <row r="106" spans="1:22" x14ac:dyDescent="0.25">
      <c r="A106">
        <f t="shared" si="18"/>
        <v>25.75</v>
      </c>
      <c r="B106">
        <f t="shared" ca="1" si="29"/>
        <v>698.33862379076754</v>
      </c>
      <c r="C106">
        <f t="shared" ca="1" si="27"/>
        <v>56.38177446074792</v>
      </c>
      <c r="D106">
        <f t="shared" ca="1" si="28"/>
        <v>2.2929999999996653</v>
      </c>
      <c r="E106">
        <f ca="1">MIN(VLOOKUP(C105+0.01,Gearing!$A$2:$F$7,2,TRUE)+1,5)</f>
        <v>2</v>
      </c>
      <c r="F106">
        <f ca="1">Misc!$B$4*V105/Misc!$B$2*VLOOKUP(E105,Gearing!$B$2:$F$7,5,FALSE)</f>
        <v>7265.699135672995</v>
      </c>
      <c r="G106">
        <f t="shared" ca="1" si="16"/>
        <v>0.43392750325024826</v>
      </c>
      <c r="H106">
        <f t="shared" ca="1" si="17"/>
        <v>126.12243750167305</v>
      </c>
      <c r="I106">
        <f t="shared" si="19"/>
        <v>0.19223050000000003</v>
      </c>
      <c r="J106">
        <f t="shared" ca="1" si="20"/>
        <v>6536.907633672985</v>
      </c>
      <c r="K106">
        <f t="shared" ca="1" si="21"/>
        <v>-4755861.8158304635</v>
      </c>
      <c r="L106">
        <f t="shared" ca="1" si="30"/>
        <v>698.44231508309792</v>
      </c>
      <c r="M106">
        <f ca="1">2*$Y$1*VLOOKUP(E105,Gearing!$B$3:$D$7,3)+B104</f>
        <v>700.83308156039357</v>
      </c>
      <c r="N106">
        <f ca="1">2*B105-B104+Misc!$B$6*$Y$1^2</f>
        <v>698.33862379076754</v>
      </c>
      <c r="O106">
        <f t="shared" ca="1" si="22"/>
        <v>0</v>
      </c>
      <c r="P106">
        <f t="shared" ca="1" si="23"/>
        <v>1</v>
      </c>
      <c r="Q106">
        <f t="shared" ca="1" si="24"/>
        <v>0</v>
      </c>
      <c r="R106">
        <f t="shared" ca="1" si="25"/>
        <v>0</v>
      </c>
      <c r="S106">
        <f t="shared" ca="1" si="26"/>
        <v>0</v>
      </c>
      <c r="T106">
        <f ca="1">C106/Misc!$B$2*60/2/PI()</f>
        <v>1794.6876211440826</v>
      </c>
      <c r="U106">
        <f ca="1">C106/Misc!$B$2*60/2/PI()*VLOOKUP(E106,Gearing!$B$2:$F$7,5,FALSE)</f>
        <v>7418.9669118631182</v>
      </c>
      <c r="V106">
        <f ca="1">FORECAST(U106,OFFSET(Engine!$E$3:$E$26,MATCH(U106,Engine!$A$3:$A$26,1)-1,0,2),OFFSET(Engine!$A$3:$A$26,MATCH(U106,Engine!$A$3:$A$26,1)-1,0,2))</f>
        <v>614.98168063434264</v>
      </c>
    </row>
    <row r="107" spans="1:22" x14ac:dyDescent="0.25">
      <c r="A107">
        <f t="shared" si="18"/>
        <v>26</v>
      </c>
      <c r="B107">
        <f t="shared" ca="1" si="29"/>
        <v>712.50572365595451</v>
      </c>
      <c r="C107">
        <f t="shared" ca="1" si="27"/>
        <v>56.955024460747836</v>
      </c>
      <c r="D107">
        <f t="shared" ca="1" si="28"/>
        <v>2.2929999999996653</v>
      </c>
      <c r="E107">
        <f ca="1">MIN(VLOOKUP(C106+0.01,Gearing!$A$2:$F$7,2,TRUE)+1,5)</f>
        <v>2</v>
      </c>
      <c r="F107">
        <f ca="1">Misc!$B$4*V106/Misc!$B$2*VLOOKUP(E106,Gearing!$B$2:$F$7,5,FALSE)</f>
        <v>7203.0166203365634</v>
      </c>
      <c r="G107">
        <f t="shared" ca="1" si="16"/>
        <v>0.44273053098402487</v>
      </c>
      <c r="H107">
        <f t="shared" ca="1" si="17"/>
        <v>127.40476123109305</v>
      </c>
      <c r="I107">
        <f t="shared" si="19"/>
        <v>0.19223050000000003</v>
      </c>
      <c r="J107">
        <f t="shared" ca="1" si="20"/>
        <v>6531.5160343587777</v>
      </c>
      <c r="K107">
        <f t="shared" ca="1" si="21"/>
        <v>-4849429.5925609572</v>
      </c>
      <c r="L107">
        <f t="shared" ca="1" si="30"/>
        <v>712.60690462457637</v>
      </c>
      <c r="M107">
        <f ca="1">2*$Y$1*VLOOKUP(E106,Gearing!$B$3:$D$7,3)+B105</f>
        <v>714.71355642558058</v>
      </c>
      <c r="N107">
        <f ca="1">2*B106-B105+Misc!$B$6*$Y$1^2</f>
        <v>712.50572365595451</v>
      </c>
      <c r="O107">
        <f t="shared" ca="1" si="22"/>
        <v>0</v>
      </c>
      <c r="P107">
        <f t="shared" ca="1" si="23"/>
        <v>1</v>
      </c>
      <c r="Q107">
        <f t="shared" ca="1" si="24"/>
        <v>0</v>
      </c>
      <c r="R107">
        <f t="shared" ca="1" si="25"/>
        <v>0</v>
      </c>
      <c r="S107">
        <f t="shared" ca="1" si="26"/>
        <v>0</v>
      </c>
      <c r="T107">
        <f ca="1">C107/Misc!$B$2*60/2/PI()</f>
        <v>1812.9347353695657</v>
      </c>
      <c r="U107">
        <f ca="1">C107/Misc!$B$2*60/2/PI()*VLOOKUP(E107,Gearing!$B$2:$F$7,5,FALSE)</f>
        <v>7494.3977194760591</v>
      </c>
      <c r="V107">
        <f ca="1">FORECAST(U107,OFFSET(Engine!$E$3:$E$26,MATCH(U107,Engine!$A$3:$A$26,1)-1,0,2),OFFSET(Engine!$A$3:$A$26,MATCH(U107,Engine!$A$3:$A$26,1)-1,0,2))</f>
        <v>609.21943430411739</v>
      </c>
    </row>
    <row r="108" spans="1:22" x14ac:dyDescent="0.25">
      <c r="A108">
        <f t="shared" si="18"/>
        <v>26.25</v>
      </c>
      <c r="B108">
        <f t="shared" ca="1" si="29"/>
        <v>726.81613602114146</v>
      </c>
      <c r="C108">
        <f t="shared" ca="1" si="27"/>
        <v>57.528274460747753</v>
      </c>
      <c r="D108">
        <f t="shared" ca="1" si="28"/>
        <v>2.2929999999996653</v>
      </c>
      <c r="E108">
        <f ca="1">MIN(VLOOKUP(C107+0.01,Gearing!$A$2:$F$7,2,TRUE)+1,5)</f>
        <v>2</v>
      </c>
      <c r="F108">
        <f ca="1">Misc!$B$4*V107/Misc!$B$2*VLOOKUP(E107,Gearing!$B$2:$F$7,5,FALSE)</f>
        <v>7135.5259008662324</v>
      </c>
      <c r="G108">
        <f t="shared" ca="1" si="16"/>
        <v>0.45162260897678902</v>
      </c>
      <c r="H108">
        <f t="shared" ca="1" si="17"/>
        <v>128.68708496051306</v>
      </c>
      <c r="I108">
        <f t="shared" si="19"/>
        <v>0.19223050000000003</v>
      </c>
      <c r="J108">
        <f t="shared" ca="1" si="20"/>
        <v>6526.0693369775081</v>
      </c>
      <c r="K108">
        <f t="shared" ca="1" si="21"/>
        <v>-4943855.8278580522</v>
      </c>
      <c r="L108">
        <f t="shared" ca="1" si="30"/>
        <v>726.91455614199731</v>
      </c>
      <c r="M108">
        <f ca="1">2*$Y$1*VLOOKUP(E107,Gearing!$B$3:$D$7,3)+B106</f>
        <v>728.73734379076757</v>
      </c>
      <c r="N108">
        <f ca="1">2*B107-B106+Misc!$B$6*$Y$1^2</f>
        <v>726.81613602114146</v>
      </c>
      <c r="O108">
        <f t="shared" ca="1" si="22"/>
        <v>0</v>
      </c>
      <c r="P108">
        <f t="shared" ca="1" si="23"/>
        <v>1</v>
      </c>
      <c r="Q108">
        <f t="shared" ca="1" si="24"/>
        <v>0</v>
      </c>
      <c r="R108">
        <f t="shared" ca="1" si="25"/>
        <v>0</v>
      </c>
      <c r="S108">
        <f t="shared" ca="1" si="26"/>
        <v>0</v>
      </c>
      <c r="T108">
        <f ca="1">C108/Misc!$B$2*60/2/PI()</f>
        <v>1831.1818495950492</v>
      </c>
      <c r="U108">
        <f ca="1">C108/Misc!$B$2*60/2/PI()*VLOOKUP(E108,Gearing!$B$2:$F$7,5,FALSE)</f>
        <v>7569.8285270890019</v>
      </c>
      <c r="V108">
        <f ca="1">FORECAST(U108,OFFSET(Engine!$E$3:$E$26,MATCH(U108,Engine!$A$3:$A$26,1)-1,0,2),OFFSET(Engine!$A$3:$A$26,MATCH(U108,Engine!$A$3:$A$26,1)-1,0,2))</f>
        <v>606.20716272305037</v>
      </c>
    </row>
    <row r="109" spans="1:22" x14ac:dyDescent="0.25">
      <c r="A109">
        <f t="shared" si="18"/>
        <v>26.5</v>
      </c>
      <c r="B109">
        <f t="shared" ca="1" si="29"/>
        <v>741.26986088632839</v>
      </c>
      <c r="C109">
        <f t="shared" ca="1" si="27"/>
        <v>58.101524460747669</v>
      </c>
      <c r="D109">
        <f t="shared" ca="1" si="28"/>
        <v>2.2929999999996653</v>
      </c>
      <c r="E109">
        <f ca="1">MIN(VLOOKUP(C108+0.01,Gearing!$A$2:$F$7,2,TRUE)+1,5)</f>
        <v>2</v>
      </c>
      <c r="F109">
        <f ca="1">Misc!$B$4*V108/Misc!$B$2*VLOOKUP(E108,Gearing!$B$2:$F$7,5,FALSE)</f>
        <v>7100.2444559929272</v>
      </c>
      <c r="G109">
        <f t="shared" ca="1" si="16"/>
        <v>0.46060373722854059</v>
      </c>
      <c r="H109">
        <f t="shared" ca="1" si="17"/>
        <v>129.96940868993306</v>
      </c>
      <c r="I109">
        <f t="shared" si="19"/>
        <v>0.19223050000000003</v>
      </c>
      <c r="J109">
        <f t="shared" ca="1" si="20"/>
        <v>6520.5675415291762</v>
      </c>
      <c r="K109">
        <f t="shared" ca="1" si="21"/>
        <v>-5039147.434351976</v>
      </c>
      <c r="L109">
        <f t="shared" ca="1" si="30"/>
        <v>741.36533912679704</v>
      </c>
      <c r="M109">
        <f ca="1">2*$Y$1*VLOOKUP(E108,Gearing!$B$3:$D$7,3)+B107</f>
        <v>742.90444365595454</v>
      </c>
      <c r="N109">
        <f ca="1">2*B108-B107+Misc!$B$6*$Y$1^2</f>
        <v>741.26986088632839</v>
      </c>
      <c r="O109">
        <f t="shared" ca="1" si="22"/>
        <v>0</v>
      </c>
      <c r="P109">
        <f t="shared" ca="1" si="23"/>
        <v>1</v>
      </c>
      <c r="Q109">
        <f t="shared" ca="1" si="24"/>
        <v>0</v>
      </c>
      <c r="R109">
        <f t="shared" ca="1" si="25"/>
        <v>0</v>
      </c>
      <c r="S109">
        <f t="shared" ca="1" si="26"/>
        <v>0</v>
      </c>
      <c r="T109">
        <f ca="1">C109/Misc!$B$2*60/2/PI()</f>
        <v>1849.4289638205321</v>
      </c>
      <c r="U109">
        <f ca="1">C109/Misc!$B$2*60/2/PI()*VLOOKUP(E109,Gearing!$B$2:$F$7,5,FALSE)</f>
        <v>7645.259334701942</v>
      </c>
      <c r="V109">
        <f ca="1">FORECAST(U109,OFFSET(Engine!$E$3:$E$26,MATCH(U109,Engine!$A$3:$A$26,1)-1,0,2),OFFSET(Engine!$A$3:$A$26,MATCH(U109,Engine!$A$3:$A$26,1)-1,0,2))</f>
        <v>603.41551916638537</v>
      </c>
    </row>
    <row r="110" spans="1:22" x14ac:dyDescent="0.25">
      <c r="A110">
        <f t="shared" si="18"/>
        <v>26.75</v>
      </c>
      <c r="B110">
        <f t="shared" ca="1" si="29"/>
        <v>755.86689825151529</v>
      </c>
      <c r="C110">
        <f t="shared" ca="1" si="27"/>
        <v>58.674774460747585</v>
      </c>
      <c r="D110">
        <f t="shared" ca="1" si="28"/>
        <v>2.2929999999996653</v>
      </c>
      <c r="E110">
        <f ca="1">MIN(VLOOKUP(C109+0.01,Gearing!$A$2:$F$7,2,TRUE)+1,5)</f>
        <v>2</v>
      </c>
      <c r="F110">
        <f ca="1">Misc!$B$4*V109/Misc!$B$2*VLOOKUP(E109,Gearing!$B$2:$F$7,5,FALSE)</f>
        <v>7067.5471325279868</v>
      </c>
      <c r="G110">
        <f t="shared" ca="1" si="16"/>
        <v>0.46967391573927969</v>
      </c>
      <c r="H110">
        <f t="shared" ca="1" si="17"/>
        <v>131.25173241935303</v>
      </c>
      <c r="I110">
        <f t="shared" si="19"/>
        <v>0.19223050000000003</v>
      </c>
      <c r="J110">
        <f t="shared" ca="1" si="20"/>
        <v>6515.0106480137811</v>
      </c>
      <c r="K110">
        <f t="shared" ca="1" si="21"/>
        <v>-5135294.6403262522</v>
      </c>
      <c r="L110">
        <f t="shared" ca="1" si="30"/>
        <v>755.96061228560575</v>
      </c>
      <c r="M110">
        <f ca="1">2*$Y$1*VLOOKUP(E109,Gearing!$B$3:$D$7,3)+B108</f>
        <v>757.21485602114149</v>
      </c>
      <c r="N110">
        <f ca="1">2*B109-B108+Misc!$B$6*$Y$1^2</f>
        <v>755.86689825151529</v>
      </c>
      <c r="O110">
        <f t="shared" ca="1" si="22"/>
        <v>0</v>
      </c>
      <c r="P110">
        <f t="shared" ca="1" si="23"/>
        <v>1</v>
      </c>
      <c r="Q110">
        <f t="shared" ca="1" si="24"/>
        <v>0</v>
      </c>
      <c r="R110">
        <f t="shared" ca="1" si="25"/>
        <v>0</v>
      </c>
      <c r="S110">
        <f t="shared" ca="1" si="26"/>
        <v>0</v>
      </c>
      <c r="T110">
        <f ca="1">C110/Misc!$B$2*60/2/PI()</f>
        <v>1867.6760780460152</v>
      </c>
      <c r="U110">
        <f ca="1">C110/Misc!$B$2*60/2/PI()*VLOOKUP(E110,Gearing!$B$2:$F$7,5,FALSE)</f>
        <v>7720.6901423148829</v>
      </c>
      <c r="V110">
        <f ca="1">FORECAST(U110,OFFSET(Engine!$E$3:$E$26,MATCH(U110,Engine!$A$3:$A$26,1)-1,0,2),OFFSET(Engine!$A$3:$A$26,MATCH(U110,Engine!$A$3:$A$26,1)-1,0,2))</f>
        <v>600.62387560972024</v>
      </c>
    </row>
    <row r="111" spans="1:22" x14ac:dyDescent="0.25">
      <c r="A111">
        <f t="shared" si="18"/>
        <v>27</v>
      </c>
      <c r="B111">
        <f t="shared" ca="1" si="29"/>
        <v>770.60724811670218</v>
      </c>
      <c r="C111">
        <f t="shared" ca="1" si="27"/>
        <v>59.248024460747502</v>
      </c>
      <c r="D111">
        <f t="shared" ca="1" si="28"/>
        <v>2.2929999999996653</v>
      </c>
      <c r="E111">
        <f ca="1">MIN(VLOOKUP(C110+0.01,Gearing!$A$2:$F$7,2,TRUE)+1,5)</f>
        <v>2</v>
      </c>
      <c r="F111">
        <f ca="1">Misc!$B$4*V110/Misc!$B$2*VLOOKUP(E110,Gearing!$B$2:$F$7,5,FALSE)</f>
        <v>7034.8498090630465</v>
      </c>
      <c r="G111">
        <f t="shared" ca="1" si="16"/>
        <v>0.47883314450900627</v>
      </c>
      <c r="H111">
        <f t="shared" ca="1" si="17"/>
        <v>132.53405614877303</v>
      </c>
      <c r="I111">
        <f t="shared" si="19"/>
        <v>0.19223050000000003</v>
      </c>
      <c r="J111">
        <f t="shared" ca="1" si="20"/>
        <v>6509.3986564313245</v>
      </c>
      <c r="K111">
        <f t="shared" ca="1" si="21"/>
        <v>-5232294.4106336227</v>
      </c>
      <c r="L111">
        <f t="shared" ca="1" si="30"/>
        <v>770.69928821083772</v>
      </c>
      <c r="M111">
        <f ca="1">2*$Y$1*VLOOKUP(E110,Gearing!$B$3:$D$7,3)+B109</f>
        <v>771.66858088632841</v>
      </c>
      <c r="N111">
        <f ca="1">2*B110-B109+Misc!$B$6*$Y$1^2</f>
        <v>770.60724811670218</v>
      </c>
      <c r="O111">
        <f t="shared" ca="1" si="22"/>
        <v>0</v>
      </c>
      <c r="P111">
        <f t="shared" ca="1" si="23"/>
        <v>1</v>
      </c>
      <c r="Q111">
        <f t="shared" ca="1" si="24"/>
        <v>0</v>
      </c>
      <c r="R111">
        <f t="shared" ca="1" si="25"/>
        <v>0</v>
      </c>
      <c r="S111">
        <f t="shared" ca="1" si="26"/>
        <v>0</v>
      </c>
      <c r="T111">
        <f ca="1">C111/Misc!$B$2*60/2/PI()</f>
        <v>1885.9231922714987</v>
      </c>
      <c r="U111">
        <f ca="1">C111/Misc!$B$2*60/2/PI()*VLOOKUP(E111,Gearing!$B$2:$F$7,5,FALSE)</f>
        <v>7796.1209499278257</v>
      </c>
      <c r="V111">
        <f ca="1">FORECAST(U111,OFFSET(Engine!$E$3:$E$26,MATCH(U111,Engine!$A$3:$A$26,1)-1,0,2),OFFSET(Engine!$A$3:$A$26,MATCH(U111,Engine!$A$3:$A$26,1)-1,0,2))</f>
        <v>597.83223205305512</v>
      </c>
    </row>
    <row r="112" spans="1:22" x14ac:dyDescent="0.25">
      <c r="A112">
        <f t="shared" si="18"/>
        <v>27.25</v>
      </c>
      <c r="B112">
        <f t="shared" ca="1" si="29"/>
        <v>785.49091048188905</v>
      </c>
      <c r="C112">
        <f t="shared" ca="1" si="27"/>
        <v>59.821274460747418</v>
      </c>
      <c r="D112">
        <f t="shared" ca="1" si="28"/>
        <v>2.2929999999996653</v>
      </c>
      <c r="E112">
        <f ca="1">MIN(VLOOKUP(C111+0.01,Gearing!$A$2:$F$7,2,TRUE)+1,5)</f>
        <v>2</v>
      </c>
      <c r="F112">
        <f ca="1">Misc!$B$4*V111/Misc!$B$2*VLOOKUP(E111,Gearing!$B$2:$F$7,5,FALSE)</f>
        <v>7002.1524855981042</v>
      </c>
      <c r="G112">
        <f t="shared" ca="1" si="16"/>
        <v>0.48808142353772038</v>
      </c>
      <c r="H112">
        <f t="shared" ca="1" si="17"/>
        <v>133.81637987819303</v>
      </c>
      <c r="I112">
        <f t="shared" si="19"/>
        <v>0.19223050000000003</v>
      </c>
      <c r="J112">
        <f t="shared" ca="1" si="20"/>
        <v>6503.7315667818048</v>
      </c>
      <c r="K112">
        <f t="shared" ca="1" si="21"/>
        <v>-5330144.3324684557</v>
      </c>
      <c r="L112">
        <f t="shared" ca="1" si="30"/>
        <v>785.58127205301651</v>
      </c>
      <c r="M112">
        <f ca="1">2*$Y$1*VLOOKUP(E111,Gearing!$B$3:$D$7,3)+B110</f>
        <v>786.26561825151532</v>
      </c>
      <c r="N112">
        <f ca="1">2*B111-B110+Misc!$B$6*$Y$1^2</f>
        <v>785.49091048188905</v>
      </c>
      <c r="O112">
        <f t="shared" ca="1" si="22"/>
        <v>0</v>
      </c>
      <c r="P112">
        <f t="shared" ca="1" si="23"/>
        <v>1</v>
      </c>
      <c r="Q112">
        <f t="shared" ca="1" si="24"/>
        <v>0</v>
      </c>
      <c r="R112">
        <f t="shared" ca="1" si="25"/>
        <v>0</v>
      </c>
      <c r="S112">
        <f t="shared" ca="1" si="26"/>
        <v>0</v>
      </c>
      <c r="T112">
        <f ca="1">C112/Misc!$B$2*60/2/PI()</f>
        <v>1904.1703064969815</v>
      </c>
      <c r="U112">
        <f ca="1">C112/Misc!$B$2*60/2/PI()*VLOOKUP(E112,Gearing!$B$2:$F$7,5,FALSE)</f>
        <v>7871.5517575407657</v>
      </c>
      <c r="V112">
        <f ca="1">FORECAST(U112,OFFSET(Engine!$E$3:$E$26,MATCH(U112,Engine!$A$3:$A$26,1)-1,0,2),OFFSET(Engine!$A$3:$A$26,MATCH(U112,Engine!$A$3:$A$26,1)-1,0,2))</f>
        <v>595.04058849639</v>
      </c>
    </row>
    <row r="113" spans="1:22" x14ac:dyDescent="0.25">
      <c r="A113">
        <f t="shared" si="18"/>
        <v>27.5</v>
      </c>
      <c r="B113">
        <f t="shared" ca="1" si="29"/>
        <v>800.51788534707589</v>
      </c>
      <c r="C113">
        <f t="shared" ca="1" si="27"/>
        <v>60.394524460747334</v>
      </c>
      <c r="D113">
        <f t="shared" ca="1" si="28"/>
        <v>2.2929999999996653</v>
      </c>
      <c r="E113">
        <f ca="1">MIN(VLOOKUP(C112+0.01,Gearing!$A$2:$F$7,2,TRUE)+1,5)</f>
        <v>2</v>
      </c>
      <c r="F113">
        <f ca="1">Misc!$B$4*V112/Misc!$B$2*VLOOKUP(E112,Gearing!$B$2:$F$7,5,FALSE)</f>
        <v>6969.455162133163</v>
      </c>
      <c r="G113">
        <f t="shared" ca="1" si="16"/>
        <v>0.49741875282542197</v>
      </c>
      <c r="H113">
        <f t="shared" ca="1" si="17"/>
        <v>135.09870360761303</v>
      </c>
      <c r="I113">
        <f t="shared" si="19"/>
        <v>0.19223050000000003</v>
      </c>
      <c r="J113">
        <f t="shared" ca="1" si="20"/>
        <v>6498.0093790652227</v>
      </c>
      <c r="K113">
        <f t="shared" ca="1" si="21"/>
        <v>-5428841.9693363952</v>
      </c>
      <c r="L113">
        <f t="shared" ca="1" si="30"/>
        <v>800.60656381236447</v>
      </c>
      <c r="M113">
        <f ca="1">2*$Y$1*VLOOKUP(E112,Gearing!$B$3:$D$7,3)+B111</f>
        <v>801.00596811670221</v>
      </c>
      <c r="N113">
        <f ca="1">2*B112-B111+Misc!$B$6*$Y$1^2</f>
        <v>800.51788534707589</v>
      </c>
      <c r="O113">
        <f t="shared" ca="1" si="22"/>
        <v>0</v>
      </c>
      <c r="P113">
        <f t="shared" ca="1" si="23"/>
        <v>1</v>
      </c>
      <c r="Q113">
        <f t="shared" ca="1" si="24"/>
        <v>0</v>
      </c>
      <c r="R113">
        <f t="shared" ca="1" si="25"/>
        <v>0</v>
      </c>
      <c r="S113">
        <f t="shared" ca="1" si="26"/>
        <v>0</v>
      </c>
      <c r="T113">
        <f ca="1">C113/Misc!$B$2*60/2/PI()</f>
        <v>1922.4174207224646</v>
      </c>
      <c r="U113">
        <f ca="1">C113/Misc!$B$2*60/2/PI()*VLOOKUP(E113,Gearing!$B$2:$F$7,5,FALSE)</f>
        <v>7946.9825651537067</v>
      </c>
      <c r="V113">
        <f ca="1">FORECAST(U113,OFFSET(Engine!$E$3:$E$26,MATCH(U113,Engine!$A$3:$A$26,1)-1,0,2),OFFSET(Engine!$A$3:$A$26,MATCH(U113,Engine!$A$3:$A$26,1)-1,0,2))</f>
        <v>592.24894493972488</v>
      </c>
    </row>
    <row r="114" spans="1:22" x14ac:dyDescent="0.25">
      <c r="A114">
        <f t="shared" si="18"/>
        <v>27.75</v>
      </c>
      <c r="B114">
        <f t="shared" ca="1" si="29"/>
        <v>815.68817271226271</v>
      </c>
      <c r="C114">
        <f t="shared" ca="1" si="27"/>
        <v>60.797440000000051</v>
      </c>
      <c r="D114">
        <f t="shared" ca="1" si="28"/>
        <v>0.93032431402207294</v>
      </c>
      <c r="E114">
        <f ca="1">MIN(VLOOKUP(C113+0.01,Gearing!$A$2:$F$7,2,TRUE)+1,5)</f>
        <v>2</v>
      </c>
      <c r="F114">
        <f ca="1">Misc!$B$4*V113/Misc!$B$2*VLOOKUP(E113,Gearing!$B$2:$F$7,5,FALSE)</f>
        <v>6936.7578386682217</v>
      </c>
      <c r="G114">
        <f t="shared" ca="1" si="16"/>
        <v>0.50684513237211104</v>
      </c>
      <c r="H114">
        <f t="shared" ca="1" si="17"/>
        <v>136.00000000000011</v>
      </c>
      <c r="I114">
        <f t="shared" si="19"/>
        <v>0.19223050000000003</v>
      </c>
      <c r="J114">
        <f t="shared" ca="1" si="20"/>
        <v>6492.2320932815783</v>
      </c>
      <c r="K114">
        <f t="shared" ca="1" si="21"/>
        <v>-5528384.8610543599</v>
      </c>
      <c r="L114">
        <f t="shared" ca="1" si="30"/>
        <v>815.77516348909944</v>
      </c>
      <c r="M114">
        <f ca="1">2*$Y$1*VLOOKUP(E113,Gearing!$B$3:$D$7,3)+B112</f>
        <v>815.88963048188907</v>
      </c>
      <c r="N114">
        <f ca="1">2*B113-B112+Misc!$B$6*$Y$1^2</f>
        <v>815.68817271226271</v>
      </c>
      <c r="O114">
        <f t="shared" ca="1" si="22"/>
        <v>0</v>
      </c>
      <c r="P114">
        <f t="shared" ca="1" si="23"/>
        <v>1</v>
      </c>
      <c r="Q114">
        <f t="shared" ca="1" si="24"/>
        <v>0</v>
      </c>
      <c r="R114">
        <f t="shared" ca="1" si="25"/>
        <v>0</v>
      </c>
      <c r="S114">
        <f t="shared" ca="1" si="26"/>
        <v>0</v>
      </c>
      <c r="T114">
        <f ca="1">C114/Misc!$B$2*60/2/PI()</f>
        <v>1935.2426206665862</v>
      </c>
      <c r="U114">
        <f ca="1">C114/Misc!$B$2*60/2/PI()*VLOOKUP(E114,Gearing!$B$2:$F$7,5,FALSE)</f>
        <v>8000.0000000000055</v>
      </c>
      <c r="V114">
        <f ca="1">FORECAST(U114,OFFSET(Engine!$E$3:$E$26,MATCH(U114,Engine!$A$3:$A$26,1)-1,0,2),OFFSET(Engine!$A$3:$A$26,MATCH(U114,Engine!$A$3:$A$26,1)-1,0,2))</f>
        <v>590.28680526412927</v>
      </c>
    </row>
    <row r="115" spans="1:22" x14ac:dyDescent="0.25">
      <c r="A115">
        <f t="shared" si="18"/>
        <v>28</v>
      </c>
      <c r="B115">
        <f t="shared" ca="1" si="29"/>
        <v>830.91660534707592</v>
      </c>
      <c r="C115">
        <f t="shared" ca="1" si="27"/>
        <v>61.200355539252769</v>
      </c>
      <c r="D115">
        <f t="shared" ca="1" si="28"/>
        <v>2.2929999999996653</v>
      </c>
      <c r="E115">
        <f ca="1">MIN(VLOOKUP(C114+0.01,Gearing!$A$2:$F$7,2,TRUE)+1,5)</f>
        <v>3</v>
      </c>
      <c r="F115">
        <f ca="1">Misc!$B$4*V114/Misc!$B$2*VLOOKUP(E114,Gearing!$B$2:$F$7,5,FALSE)</f>
        <v>6913.7761383350371</v>
      </c>
      <c r="G115">
        <f t="shared" ca="1" si="16"/>
        <v>0.51630764171431087</v>
      </c>
      <c r="H115">
        <f t="shared" ca="1" si="17"/>
        <v>136.9012963923872</v>
      </c>
      <c r="I115">
        <f t="shared" si="19"/>
        <v>0.19223050000000003</v>
      </c>
      <c r="J115">
        <f t="shared" ca="1" si="20"/>
        <v>6486.3997094308706</v>
      </c>
      <c r="K115">
        <f t="shared" ca="1" si="21"/>
        <v>-5627614.6783232465</v>
      </c>
      <c r="L115">
        <f t="shared" ca="1" si="30"/>
        <v>831.08707108344345</v>
      </c>
      <c r="M115">
        <f ca="1">2*$Y$1*VLOOKUP(E114,Gearing!$B$3:$D$7,3)+B113</f>
        <v>830.91660534707592</v>
      </c>
      <c r="N115">
        <f ca="1">2*B114-B113+Misc!$B$6*$Y$1^2</f>
        <v>831.00177257744951</v>
      </c>
      <c r="O115">
        <f t="shared" ca="1" si="22"/>
        <v>0</v>
      </c>
      <c r="P115">
        <f t="shared" ca="1" si="23"/>
        <v>0</v>
      </c>
      <c r="Q115">
        <f t="shared" ca="1" si="24"/>
        <v>1</v>
      </c>
      <c r="R115">
        <f t="shared" ca="1" si="25"/>
        <v>0</v>
      </c>
      <c r="S115">
        <f t="shared" ca="1" si="26"/>
        <v>0</v>
      </c>
      <c r="T115">
        <f ca="1">C115/Misc!$B$2*60/2/PI()</f>
        <v>1948.0678206107073</v>
      </c>
      <c r="U115">
        <f ca="1">C115/Misc!$B$2*60/2/PI()*VLOOKUP(E115,Gearing!$B$2:$F$7,5,FALSE)</f>
        <v>5342.489615312671</v>
      </c>
      <c r="V115">
        <f ca="1">FORECAST(U115,OFFSET(Engine!$E$3:$E$26,MATCH(U115,Engine!$A$3:$A$26,1)-1,0,2),OFFSET(Engine!$A$3:$A$26,MATCH(U115,Engine!$A$3:$A$26,1)-1,0,2))</f>
        <v>606.92639739986214</v>
      </c>
    </row>
    <row r="116" spans="1:22" x14ac:dyDescent="0.25">
      <c r="A116">
        <f t="shared" si="18"/>
        <v>28.25</v>
      </c>
      <c r="B116">
        <f t="shared" ca="1" si="29"/>
        <v>846.2883504818891</v>
      </c>
      <c r="C116">
        <f t="shared" ca="1" si="27"/>
        <v>61.773605539252685</v>
      </c>
      <c r="D116">
        <f t="shared" ca="1" si="28"/>
        <v>2.2929999999996653</v>
      </c>
      <c r="E116">
        <f ca="1">MIN(VLOOKUP(C115+0.01,Gearing!$A$2:$F$7,2,TRUE)+1,5)</f>
        <v>3</v>
      </c>
      <c r="F116">
        <f ca="1">Misc!$B$4*V115/Misc!$B$2*VLOOKUP(E115,Gearing!$B$2:$F$7,5,FALSE)</f>
        <v>4715.9947408789958</v>
      </c>
      <c r="G116">
        <f t="shared" ca="1" si="16"/>
        <v>0.52585920131549813</v>
      </c>
      <c r="H116">
        <f t="shared" ca="1" si="17"/>
        <v>138.18362012180719</v>
      </c>
      <c r="I116">
        <f t="shared" si="19"/>
        <v>0.19223050000000003</v>
      </c>
      <c r="J116">
        <f t="shared" ca="1" si="20"/>
        <v>6480.5449709916575</v>
      </c>
      <c r="K116">
        <f t="shared" ca="1" si="21"/>
        <v>-5727747.4047464635</v>
      </c>
      <c r="L116">
        <f t="shared" ca="1" si="30"/>
        <v>846.37260451347106</v>
      </c>
      <c r="M116">
        <f ca="1">2*$Y$1*VLOOKUP(E115,Gearing!$B$3:$D$7,3)+B114</f>
        <v>861.5097727122627</v>
      </c>
      <c r="N116">
        <f ca="1">2*B115-B114+Misc!$B$6*$Y$1^2</f>
        <v>846.2883504818891</v>
      </c>
      <c r="O116">
        <f t="shared" ca="1" si="22"/>
        <v>0</v>
      </c>
      <c r="P116">
        <f t="shared" ca="1" si="23"/>
        <v>0</v>
      </c>
      <c r="Q116">
        <f t="shared" ca="1" si="24"/>
        <v>1</v>
      </c>
      <c r="R116">
        <f t="shared" ca="1" si="25"/>
        <v>0</v>
      </c>
      <c r="S116">
        <f t="shared" ca="1" si="26"/>
        <v>0</v>
      </c>
      <c r="T116">
        <f ca="1">C116/Misc!$B$2*60/2/PI()</f>
        <v>1966.3149348361903</v>
      </c>
      <c r="U116">
        <f ca="1">C116/Misc!$B$2*60/2/PI()*VLOOKUP(E116,Gearing!$B$2:$F$7,5,FALSE)</f>
        <v>5392.531516948573</v>
      </c>
      <c r="V116">
        <f ca="1">FORECAST(U116,OFFSET(Engine!$E$3:$E$26,MATCH(U116,Engine!$A$3:$A$26,1)-1,0,2),OFFSET(Engine!$A$3:$A$26,MATCH(U116,Engine!$A$3:$A$26,1)-1,0,2))</f>
        <v>607.44147908053787</v>
      </c>
    </row>
    <row r="117" spans="1:22" x14ac:dyDescent="0.25">
      <c r="A117">
        <f t="shared" si="18"/>
        <v>28.5</v>
      </c>
      <c r="B117">
        <f t="shared" ca="1" si="29"/>
        <v>861.80340811670226</v>
      </c>
      <c r="C117">
        <f t="shared" ca="1" si="27"/>
        <v>62.346855539252601</v>
      </c>
      <c r="D117">
        <f t="shared" ca="1" si="28"/>
        <v>2.2929999999996653</v>
      </c>
      <c r="E117">
        <f ca="1">MIN(VLOOKUP(C116+0.01,Gearing!$A$2:$F$7,2,TRUE)+1,5)</f>
        <v>3</v>
      </c>
      <c r="F117">
        <f ca="1">Misc!$B$4*V116/Misc!$B$2*VLOOKUP(E116,Gearing!$B$2:$F$7,5,FALSE)</f>
        <v>4719.9970754414671</v>
      </c>
      <c r="G117">
        <f t="shared" ca="1" si="16"/>
        <v>0.53549981117567302</v>
      </c>
      <c r="H117">
        <f t="shared" ca="1" si="17"/>
        <v>139.46594385122719</v>
      </c>
      <c r="I117">
        <f t="shared" si="19"/>
        <v>0.19223050000000003</v>
      </c>
      <c r="J117">
        <f t="shared" ca="1" si="20"/>
        <v>6474.635134485382</v>
      </c>
      <c r="K117">
        <f t="shared" ca="1" si="21"/>
        <v>-5829269.3187086014</v>
      </c>
      <c r="L117">
        <f t="shared" ca="1" si="30"/>
        <v>861.80650371489651</v>
      </c>
      <c r="M117">
        <f ca="1">2*$Y$1*VLOOKUP(E116,Gearing!$B$3:$D$7,3)+B115</f>
        <v>876.7382053470759</v>
      </c>
      <c r="N117">
        <f ca="1">2*B116-B115+Misc!$B$6*$Y$1^2</f>
        <v>861.80340811670226</v>
      </c>
      <c r="O117">
        <f t="shared" ca="1" si="22"/>
        <v>0</v>
      </c>
      <c r="P117">
        <f t="shared" ca="1" si="23"/>
        <v>0</v>
      </c>
      <c r="Q117">
        <f t="shared" ca="1" si="24"/>
        <v>1</v>
      </c>
      <c r="R117">
        <f t="shared" ca="1" si="25"/>
        <v>0</v>
      </c>
      <c r="S117">
        <f t="shared" ca="1" si="26"/>
        <v>0</v>
      </c>
      <c r="T117">
        <f ca="1">C117/Misc!$B$2*60/2/PI()</f>
        <v>1984.5620490616739</v>
      </c>
      <c r="U117">
        <f ca="1">C117/Misc!$B$2*60/2/PI()*VLOOKUP(E117,Gearing!$B$2:$F$7,5,FALSE)</f>
        <v>5442.5734185844767</v>
      </c>
      <c r="V117">
        <f ca="1">FORECAST(U117,OFFSET(Engine!$E$3:$E$26,MATCH(U117,Engine!$A$3:$A$26,1)-1,0,2),OFFSET(Engine!$A$3:$A$26,MATCH(U117,Engine!$A$3:$A$26,1)-1,0,2))</f>
        <v>607.95656076121372</v>
      </c>
    </row>
    <row r="118" spans="1:22" x14ac:dyDescent="0.25">
      <c r="A118">
        <f t="shared" si="18"/>
        <v>28.75</v>
      </c>
      <c r="B118">
        <f t="shared" ca="1" si="29"/>
        <v>877.4617782515154</v>
      </c>
      <c r="C118">
        <f t="shared" ca="1" si="27"/>
        <v>62.920105539252518</v>
      </c>
      <c r="D118">
        <f t="shared" ca="1" si="28"/>
        <v>2.2929999999996653</v>
      </c>
      <c r="E118">
        <f ca="1">MIN(VLOOKUP(C117+0.01,Gearing!$A$2:$F$7,2,TRUE)+1,5)</f>
        <v>3</v>
      </c>
      <c r="F118">
        <f ca="1">Misc!$B$4*V117/Misc!$B$2*VLOOKUP(E117,Gearing!$B$2:$F$7,5,FALSE)</f>
        <v>4723.9994100039403</v>
      </c>
      <c r="G118">
        <f t="shared" ca="1" si="16"/>
        <v>0.54522947129483534</v>
      </c>
      <c r="H118">
        <f t="shared" ca="1" si="17"/>
        <v>140.74826758064719</v>
      </c>
      <c r="I118">
        <f t="shared" si="19"/>
        <v>0.19223050000000003</v>
      </c>
      <c r="J118">
        <f t="shared" ca="1" si="20"/>
        <v>6468.6701999120442</v>
      </c>
      <c r="K118">
        <f t="shared" ca="1" si="21"/>
        <v>-5931627.4334163219</v>
      </c>
      <c r="L118">
        <f t="shared" ca="1" si="30"/>
        <v>877.46451871741954</v>
      </c>
      <c r="M118">
        <f ca="1">2*$Y$1*VLOOKUP(E117,Gearing!$B$3:$D$7,3)+B116</f>
        <v>892.10995048188909</v>
      </c>
      <c r="N118">
        <f ca="1">2*B117-B116+Misc!$B$6*$Y$1^2</f>
        <v>877.4617782515154</v>
      </c>
      <c r="O118">
        <f t="shared" ca="1" si="22"/>
        <v>0</v>
      </c>
      <c r="P118">
        <f t="shared" ca="1" si="23"/>
        <v>0</v>
      </c>
      <c r="Q118">
        <f t="shared" ca="1" si="24"/>
        <v>1</v>
      </c>
      <c r="R118">
        <f t="shared" ca="1" si="25"/>
        <v>0</v>
      </c>
      <c r="S118">
        <f t="shared" ca="1" si="26"/>
        <v>0</v>
      </c>
      <c r="T118">
        <f ca="1">C118/Misc!$B$2*60/2/PI()</f>
        <v>2002.8091632871567</v>
      </c>
      <c r="U118">
        <f ca="1">C118/Misc!$B$2*60/2/PI()*VLOOKUP(E118,Gearing!$B$2:$F$7,5,FALSE)</f>
        <v>5492.6153202203777</v>
      </c>
      <c r="V118">
        <f ca="1">FORECAST(U118,OFFSET(Engine!$E$3:$E$26,MATCH(U118,Engine!$A$3:$A$26,1)-1,0,2),OFFSET(Engine!$A$3:$A$26,MATCH(U118,Engine!$A$3:$A$26,1)-1,0,2))</f>
        <v>608.47164244188946</v>
      </c>
    </row>
    <row r="119" spans="1:22" x14ac:dyDescent="0.25">
      <c r="A119">
        <f t="shared" si="18"/>
        <v>29</v>
      </c>
      <c r="B119">
        <f t="shared" ca="1" si="29"/>
        <v>893.26346088632852</v>
      </c>
      <c r="C119">
        <f t="shared" ca="1" si="27"/>
        <v>63.493355539252434</v>
      </c>
      <c r="D119">
        <f t="shared" ca="1" si="28"/>
        <v>2.2929999999996653</v>
      </c>
      <c r="E119">
        <f ca="1">MIN(VLOOKUP(C118+0.01,Gearing!$A$2:$F$7,2,TRUE)+1,5)</f>
        <v>3</v>
      </c>
      <c r="F119">
        <f ca="1">Misc!$B$4*V118/Misc!$B$2*VLOOKUP(E118,Gearing!$B$2:$F$7,5,FALSE)</f>
        <v>4728.0017445664107</v>
      </c>
      <c r="G119">
        <f t="shared" ca="1" si="16"/>
        <v>0.55504818167298509</v>
      </c>
      <c r="H119">
        <f t="shared" ca="1" si="17"/>
        <v>142.03059131006719</v>
      </c>
      <c r="I119">
        <f t="shared" si="19"/>
        <v>0.19223050000000003</v>
      </c>
      <c r="J119">
        <f t="shared" ca="1" si="20"/>
        <v>6462.650167271644</v>
      </c>
      <c r="K119">
        <f t="shared" ca="1" si="21"/>
        <v>-6034819.1843205672</v>
      </c>
      <c r="L119">
        <f t="shared" ca="1" si="30"/>
        <v>893.26584159482354</v>
      </c>
      <c r="M119">
        <f ca="1">2*$Y$1*VLOOKUP(E118,Gearing!$B$3:$D$7,3)+B117</f>
        <v>907.62500811670225</v>
      </c>
      <c r="N119">
        <f ca="1">2*B118-B117+Misc!$B$6*$Y$1^2</f>
        <v>893.26346088632852</v>
      </c>
      <c r="O119">
        <f t="shared" ca="1" si="22"/>
        <v>0</v>
      </c>
      <c r="P119">
        <f t="shared" ca="1" si="23"/>
        <v>0</v>
      </c>
      <c r="Q119">
        <f t="shared" ca="1" si="24"/>
        <v>1</v>
      </c>
      <c r="R119">
        <f t="shared" ca="1" si="25"/>
        <v>0</v>
      </c>
      <c r="S119">
        <f t="shared" ca="1" si="26"/>
        <v>0</v>
      </c>
      <c r="T119">
        <f ca="1">C119/Misc!$B$2*60/2/PI()</f>
        <v>2021.0562775126398</v>
      </c>
      <c r="U119">
        <f ca="1">C119/Misc!$B$2*60/2/PI()*VLOOKUP(E119,Gearing!$B$2:$F$7,5,FALSE)</f>
        <v>5542.6572218562806</v>
      </c>
      <c r="V119">
        <f ca="1">FORECAST(U119,OFFSET(Engine!$E$3:$E$26,MATCH(U119,Engine!$A$3:$A$26,1)-1,0,2),OFFSET(Engine!$A$3:$A$26,MATCH(U119,Engine!$A$3:$A$26,1)-1,0,2))</f>
        <v>608.98672412256519</v>
      </c>
    </row>
    <row r="120" spans="1:22" x14ac:dyDescent="0.25">
      <c r="A120">
        <f t="shared" si="18"/>
        <v>29.25</v>
      </c>
      <c r="B120">
        <f t="shared" ca="1" si="29"/>
        <v>909.20845602114161</v>
      </c>
      <c r="C120">
        <f t="shared" ca="1" si="27"/>
        <v>64.06660553925235</v>
      </c>
      <c r="D120">
        <f t="shared" ca="1" si="28"/>
        <v>2.2929999999996653</v>
      </c>
      <c r="E120">
        <f ca="1">MIN(VLOOKUP(C119+0.01,Gearing!$A$2:$F$7,2,TRUE)+1,5)</f>
        <v>3</v>
      </c>
      <c r="F120">
        <f ca="1">Misc!$B$4*V119/Misc!$B$2*VLOOKUP(E119,Gearing!$B$2:$F$7,5,FALSE)</f>
        <v>4732.0040791288829</v>
      </c>
      <c r="G120">
        <f t="shared" ca="1" si="16"/>
        <v>0.56495594231012236</v>
      </c>
      <c r="H120">
        <f t="shared" ca="1" si="17"/>
        <v>143.31291503948719</v>
      </c>
      <c r="I120">
        <f t="shared" si="19"/>
        <v>0.19223050000000003</v>
      </c>
      <c r="J120">
        <f t="shared" ca="1" si="20"/>
        <v>6456.5750365641816</v>
      </c>
      <c r="K120">
        <f t="shared" ca="1" si="21"/>
        <v>-6138841.9831835544</v>
      </c>
      <c r="L120">
        <f t="shared" ca="1" si="30"/>
        <v>909.21047234733351</v>
      </c>
      <c r="M120">
        <f ca="1">2*$Y$1*VLOOKUP(E119,Gearing!$B$3:$D$7,3)+B118</f>
        <v>923.28337825151539</v>
      </c>
      <c r="N120">
        <f ca="1">2*B119-B118+Misc!$B$6*$Y$1^2</f>
        <v>909.20845602114161</v>
      </c>
      <c r="O120">
        <f t="shared" ca="1" si="22"/>
        <v>0</v>
      </c>
      <c r="P120">
        <f t="shared" ca="1" si="23"/>
        <v>0</v>
      </c>
      <c r="Q120">
        <f t="shared" ca="1" si="24"/>
        <v>1</v>
      </c>
      <c r="R120">
        <f t="shared" ca="1" si="25"/>
        <v>0</v>
      </c>
      <c r="S120">
        <f t="shared" ca="1" si="26"/>
        <v>0</v>
      </c>
      <c r="T120">
        <f ca="1">C120/Misc!$B$2*60/2/PI()</f>
        <v>2039.3033917381233</v>
      </c>
      <c r="U120">
        <f ca="1">C120/Misc!$B$2*60/2/PI()*VLOOKUP(E120,Gearing!$B$2:$F$7,5,FALSE)</f>
        <v>5592.6991234921834</v>
      </c>
      <c r="V120">
        <f ca="1">FORECAST(U120,OFFSET(Engine!$E$3:$E$26,MATCH(U120,Engine!$A$3:$A$26,1)-1,0,2),OFFSET(Engine!$A$3:$A$26,MATCH(U120,Engine!$A$3:$A$26,1)-1,0,2))</f>
        <v>609.50180580324104</v>
      </c>
    </row>
    <row r="121" spans="1:22" x14ac:dyDescent="0.25">
      <c r="A121">
        <f t="shared" si="18"/>
        <v>29.5</v>
      </c>
      <c r="B121">
        <f t="shared" ca="1" si="29"/>
        <v>925.29676365595469</v>
      </c>
      <c r="C121">
        <f t="shared" ca="1" si="27"/>
        <v>64.639855539252267</v>
      </c>
      <c r="D121">
        <f t="shared" ca="1" si="28"/>
        <v>2.2929999999996653</v>
      </c>
      <c r="E121">
        <f ca="1">MIN(VLOOKUP(C120+0.01,Gearing!$A$2:$F$7,2,TRUE)+1,5)</f>
        <v>3</v>
      </c>
      <c r="F121">
        <f ca="1">Misc!$B$4*V120/Misc!$B$2*VLOOKUP(E120,Gearing!$B$2:$F$7,5,FALSE)</f>
        <v>4736.0064136913552</v>
      </c>
      <c r="G121">
        <f t="shared" ca="1" si="16"/>
        <v>0.57495275320624717</v>
      </c>
      <c r="H121">
        <f t="shared" ca="1" si="17"/>
        <v>144.59523876890719</v>
      </c>
      <c r="I121">
        <f t="shared" si="19"/>
        <v>0.19223050000000003</v>
      </c>
      <c r="J121">
        <f t="shared" ca="1" si="20"/>
        <v>6450.4448077896559</v>
      </c>
      <c r="K121">
        <f t="shared" ca="1" si="21"/>
        <v>-6243693.2180787735</v>
      </c>
      <c r="L121">
        <f t="shared" ca="1" si="30"/>
        <v>925.29841097517408</v>
      </c>
      <c r="M121">
        <f ca="1">2*$Y$1*VLOOKUP(E120,Gearing!$B$3:$D$7,3)+B119</f>
        <v>939.08506088632851</v>
      </c>
      <c r="N121">
        <f ca="1">2*B120-B119+Misc!$B$6*$Y$1^2</f>
        <v>925.29676365595469</v>
      </c>
      <c r="O121">
        <f t="shared" ca="1" si="22"/>
        <v>0</v>
      </c>
      <c r="P121">
        <f t="shared" ca="1" si="23"/>
        <v>0</v>
      </c>
      <c r="Q121">
        <f t="shared" ca="1" si="24"/>
        <v>1</v>
      </c>
      <c r="R121">
        <f t="shared" ca="1" si="25"/>
        <v>0</v>
      </c>
      <c r="S121">
        <f t="shared" ca="1" si="26"/>
        <v>0</v>
      </c>
      <c r="T121">
        <f ca="1">C121/Misc!$B$2*60/2/PI()</f>
        <v>2057.5505059636062</v>
      </c>
      <c r="U121">
        <f ca="1">C121/Misc!$B$2*60/2/PI()*VLOOKUP(E121,Gearing!$B$2:$F$7,5,FALSE)</f>
        <v>5642.7410251280853</v>
      </c>
      <c r="V121">
        <f ca="1">FORECAST(U121,OFFSET(Engine!$E$3:$E$26,MATCH(U121,Engine!$A$3:$A$26,1)-1,0,2),OFFSET(Engine!$A$3:$A$26,MATCH(U121,Engine!$A$3:$A$26,1)-1,0,2))</f>
        <v>610.01688748391678</v>
      </c>
    </row>
    <row r="122" spans="1:22" x14ac:dyDescent="0.25">
      <c r="A122">
        <f t="shared" si="18"/>
        <v>29.75</v>
      </c>
      <c r="B122">
        <f t="shared" ca="1" si="29"/>
        <v>941.52838379076775</v>
      </c>
      <c r="C122">
        <f t="shared" ca="1" si="27"/>
        <v>65.213105539252183</v>
      </c>
      <c r="D122">
        <f t="shared" ca="1" si="28"/>
        <v>2.2929999999996653</v>
      </c>
      <c r="E122">
        <f ca="1">MIN(VLOOKUP(C121+0.01,Gearing!$A$2:$F$7,2,TRUE)+1,5)</f>
        <v>3</v>
      </c>
      <c r="F122">
        <f ca="1">Misc!$B$4*V121/Misc!$B$2*VLOOKUP(E121,Gearing!$B$2:$F$7,5,FALSE)</f>
        <v>4740.0087482538265</v>
      </c>
      <c r="G122">
        <f t="shared" ca="1" si="16"/>
        <v>0.58503861436135951</v>
      </c>
      <c r="H122">
        <f t="shared" ca="1" si="17"/>
        <v>145.87756249832719</v>
      </c>
      <c r="I122">
        <f t="shared" si="19"/>
        <v>0.19223050000000003</v>
      </c>
      <c r="J122">
        <f t="shared" ca="1" si="20"/>
        <v>6444.2594809480679</v>
      </c>
      <c r="K122">
        <f t="shared" ca="1" si="21"/>
        <v>-6349370.2533909921</v>
      </c>
      <c r="L122">
        <f t="shared" ca="1" si="30"/>
        <v>941.5296574785699</v>
      </c>
      <c r="M122">
        <f ca="1">2*$Y$1*VLOOKUP(E121,Gearing!$B$3:$D$7,3)+B120</f>
        <v>955.0300560211416</v>
      </c>
      <c r="N122">
        <f ca="1">2*B121-B120+Misc!$B$6*$Y$1^2</f>
        <v>941.52838379076775</v>
      </c>
      <c r="O122">
        <f t="shared" ca="1" si="22"/>
        <v>0</v>
      </c>
      <c r="P122">
        <f t="shared" ca="1" si="23"/>
        <v>0</v>
      </c>
      <c r="Q122">
        <f t="shared" ca="1" si="24"/>
        <v>1</v>
      </c>
      <c r="R122">
        <f t="shared" ca="1" si="25"/>
        <v>0</v>
      </c>
      <c r="S122">
        <f t="shared" ca="1" si="26"/>
        <v>0</v>
      </c>
      <c r="T122">
        <f ca="1">C122/Misc!$B$2*60/2/PI()</f>
        <v>2075.7976201890892</v>
      </c>
      <c r="U122">
        <f ca="1">C122/Misc!$B$2*60/2/PI()*VLOOKUP(E122,Gearing!$B$2:$F$7,5,FALSE)</f>
        <v>5692.7829267639872</v>
      </c>
      <c r="V122">
        <f ca="1">FORECAST(U122,OFFSET(Engine!$E$3:$E$26,MATCH(U122,Engine!$A$3:$A$26,1)-1,0,2),OFFSET(Engine!$A$3:$A$26,MATCH(U122,Engine!$A$3:$A$26,1)-1,0,2))</f>
        <v>610.53196916459251</v>
      </c>
    </row>
    <row r="123" spans="1:22" x14ac:dyDescent="0.25">
      <c r="A123">
        <f t="shared" si="18"/>
        <v>30</v>
      </c>
      <c r="B123">
        <f t="shared" ca="1" si="29"/>
        <v>957.90331642558078</v>
      </c>
      <c r="C123">
        <f t="shared" ca="1" si="27"/>
        <v>65.786355539252099</v>
      </c>
      <c r="D123">
        <f t="shared" ca="1" si="28"/>
        <v>2.2929999999996653</v>
      </c>
      <c r="E123">
        <f ca="1">MIN(VLOOKUP(C122+0.01,Gearing!$A$2:$F$7,2,TRUE)+1,5)</f>
        <v>3</v>
      </c>
      <c r="F123">
        <f ca="1">Misc!$B$4*V122/Misc!$B$2*VLOOKUP(E122,Gearing!$B$2:$F$7,5,FALSE)</f>
        <v>4744.0110828162988</v>
      </c>
      <c r="G123">
        <f t="shared" ca="1" si="16"/>
        <v>0.59521352577545938</v>
      </c>
      <c r="H123">
        <f t="shared" ca="1" si="17"/>
        <v>147.15988622774719</v>
      </c>
      <c r="I123">
        <f t="shared" si="19"/>
        <v>0.19223050000000003</v>
      </c>
      <c r="J123">
        <f t="shared" ca="1" si="20"/>
        <v>6438.0190560394176</v>
      </c>
      <c r="K123">
        <f t="shared" ca="1" si="21"/>
        <v>-6455870.4298162507</v>
      </c>
      <c r="L123">
        <f t="shared" ca="1" si="30"/>
        <v>957.90421185774346</v>
      </c>
      <c r="M123">
        <f ca="1">2*$Y$1*VLOOKUP(E122,Gearing!$B$3:$D$7,3)+B121</f>
        <v>971.11836365595468</v>
      </c>
      <c r="N123">
        <f ca="1">2*B122-B121+Misc!$B$6*$Y$1^2</f>
        <v>957.90331642558078</v>
      </c>
      <c r="O123">
        <f t="shared" ca="1" si="22"/>
        <v>0</v>
      </c>
      <c r="P123">
        <f t="shared" ca="1" si="23"/>
        <v>0</v>
      </c>
      <c r="Q123">
        <f t="shared" ca="1" si="24"/>
        <v>1</v>
      </c>
      <c r="R123">
        <f t="shared" ca="1" si="25"/>
        <v>0</v>
      </c>
      <c r="S123">
        <f t="shared" ca="1" si="26"/>
        <v>0</v>
      </c>
      <c r="T123">
        <f ca="1">C123/Misc!$B$2*60/2/PI()</f>
        <v>2094.0447344145728</v>
      </c>
      <c r="U123">
        <f ca="1">C123/Misc!$B$2*60/2/PI()*VLOOKUP(E123,Gearing!$B$2:$F$7,5,FALSE)</f>
        <v>5742.824828399891</v>
      </c>
      <c r="V123">
        <f ca="1">FORECAST(U123,OFFSET(Engine!$E$3:$E$26,MATCH(U123,Engine!$A$3:$A$26,1)-1,0,2),OFFSET(Engine!$A$3:$A$26,MATCH(U123,Engine!$A$3:$A$26,1)-1,0,2))</f>
        <v>611.04705084526836</v>
      </c>
    </row>
    <row r="124" spans="1:22" x14ac:dyDescent="0.25">
      <c r="A124">
        <f t="shared" si="18"/>
        <v>30.25</v>
      </c>
      <c r="B124">
        <f t="shared" ca="1" si="29"/>
        <v>974.4215615603938</v>
      </c>
      <c r="C124">
        <f t="shared" ca="1" si="27"/>
        <v>66.359605539252016</v>
      </c>
      <c r="D124">
        <f t="shared" ca="1" si="28"/>
        <v>2.2929999999996653</v>
      </c>
      <c r="E124">
        <f ca="1">MIN(VLOOKUP(C123+0.01,Gearing!$A$2:$F$7,2,TRUE)+1,5)</f>
        <v>3</v>
      </c>
      <c r="F124">
        <f ca="1">Misc!$B$4*V123/Misc!$B$2*VLOOKUP(E123,Gearing!$B$2:$F$7,5,FALSE)</f>
        <v>4748.0134173787719</v>
      </c>
      <c r="G124">
        <f t="shared" ca="1" si="16"/>
        <v>0.60547748744854657</v>
      </c>
      <c r="H124">
        <f t="shared" ca="1" si="17"/>
        <v>148.44220995716719</v>
      </c>
      <c r="I124">
        <f t="shared" si="19"/>
        <v>0.19223050000000003</v>
      </c>
      <c r="J124">
        <f t="shared" ca="1" si="20"/>
        <v>6431.723533063705</v>
      </c>
      <c r="K124">
        <f t="shared" ca="1" si="21"/>
        <v>-6563191.0643618647</v>
      </c>
      <c r="L124">
        <f t="shared" ca="1" si="30"/>
        <v>974.42207411292179</v>
      </c>
      <c r="M124">
        <f ca="1">2*$Y$1*VLOOKUP(E123,Gearing!$B$3:$D$7,3)+B122</f>
        <v>987.34998379076774</v>
      </c>
      <c r="N124">
        <f ca="1">2*B123-B122+Misc!$B$6*$Y$1^2</f>
        <v>974.4215615603938</v>
      </c>
      <c r="O124">
        <f t="shared" ca="1" si="22"/>
        <v>0</v>
      </c>
      <c r="P124">
        <f t="shared" ca="1" si="23"/>
        <v>0</v>
      </c>
      <c r="Q124">
        <f t="shared" ca="1" si="24"/>
        <v>1</v>
      </c>
      <c r="R124">
        <f t="shared" ca="1" si="25"/>
        <v>0</v>
      </c>
      <c r="S124">
        <f t="shared" ca="1" si="26"/>
        <v>0</v>
      </c>
      <c r="T124">
        <f ca="1">C124/Misc!$B$2*60/2/PI()</f>
        <v>2112.2918486400554</v>
      </c>
      <c r="U124">
        <f ca="1">C124/Misc!$B$2*60/2/PI()*VLOOKUP(E124,Gearing!$B$2:$F$7,5,FALSE)</f>
        <v>5792.866730035792</v>
      </c>
      <c r="V124">
        <f ca="1">FORECAST(U124,OFFSET(Engine!$E$3:$E$26,MATCH(U124,Engine!$A$3:$A$26,1)-1,0,2),OFFSET(Engine!$A$3:$A$26,MATCH(U124,Engine!$A$3:$A$26,1)-1,0,2))</f>
        <v>611.56213252594409</v>
      </c>
    </row>
    <row r="125" spans="1:22" x14ac:dyDescent="0.25">
      <c r="A125">
        <f t="shared" si="18"/>
        <v>30.5</v>
      </c>
      <c r="B125">
        <f t="shared" ca="1" si="29"/>
        <v>991.08311919520679</v>
      </c>
      <c r="C125">
        <f t="shared" ca="1" si="27"/>
        <v>66.932321383572344</v>
      </c>
      <c r="D125">
        <f t="shared" ca="1" si="28"/>
        <v>2.2887267545629584</v>
      </c>
      <c r="E125">
        <f ca="1">MIN(VLOOKUP(C124+0.01,Gearing!$A$2:$F$7,2,TRUE)+1,5)</f>
        <v>3</v>
      </c>
      <c r="F125">
        <f ca="1">Misc!$B$4*V124/Misc!$B$2*VLOOKUP(E124,Gearing!$B$2:$F$7,5,FALSE)</f>
        <v>4752.0157519412433</v>
      </c>
      <c r="G125">
        <f t="shared" ca="1" si="16"/>
        <v>0.6158304993806214</v>
      </c>
      <c r="H125">
        <f t="shared" ca="1" si="17"/>
        <v>149.72333881436191</v>
      </c>
      <c r="I125">
        <f t="shared" si="19"/>
        <v>0.19223050000000003</v>
      </c>
      <c r="J125">
        <f t="shared" ca="1" si="20"/>
        <v>6425.3729120209291</v>
      </c>
      <c r="K125">
        <f t="shared" ca="1" si="21"/>
        <v>-6671329.4503464261</v>
      </c>
      <c r="L125">
        <f t="shared" ca="1" si="30"/>
        <v>991.08324424432487</v>
      </c>
      <c r="M125">
        <f ca="1">2*$Y$1*VLOOKUP(E124,Gearing!$B$3:$D$7,3)+B123</f>
        <v>1003.7249164255808</v>
      </c>
      <c r="N125">
        <f ca="1">2*B124-B123+Misc!$B$6*$Y$1^2</f>
        <v>991.08311919520679</v>
      </c>
      <c r="O125">
        <f t="shared" ca="1" si="22"/>
        <v>0</v>
      </c>
      <c r="P125">
        <f t="shared" ca="1" si="23"/>
        <v>0</v>
      </c>
      <c r="Q125">
        <f t="shared" ca="1" si="24"/>
        <v>1</v>
      </c>
      <c r="R125">
        <f t="shared" ca="1" si="25"/>
        <v>0</v>
      </c>
      <c r="S125">
        <f t="shared" ca="1" si="26"/>
        <v>0</v>
      </c>
      <c r="T125">
        <f ca="1">C125/Misc!$B$2*60/2/PI()</f>
        <v>2130.5219601621811</v>
      </c>
      <c r="U125">
        <f ca="1">C125/Misc!$B$2*60/2/PI()*VLOOKUP(E125,Gearing!$B$2:$F$7,5,FALSE)</f>
        <v>5842.8620025116834</v>
      </c>
      <c r="V125">
        <f ca="1">FORECAST(U125,OFFSET(Engine!$E$3:$E$26,MATCH(U125,Engine!$A$3:$A$26,1)-1,0,2),OFFSET(Engine!$A$3:$A$26,MATCH(U125,Engine!$A$3:$A$26,1)-1,0,2))</f>
        <v>610.5778307821638</v>
      </c>
    </row>
    <row r="126" spans="1:22" x14ac:dyDescent="0.25">
      <c r="A126">
        <f t="shared" si="18"/>
        <v>30.75</v>
      </c>
      <c r="B126">
        <f t="shared" ca="1" si="29"/>
        <v>1007.88772225218</v>
      </c>
      <c r="C126">
        <f t="shared" ca="1" si="27"/>
        <v>67.502856572931705</v>
      </c>
      <c r="D126">
        <f t="shared" ca="1" si="28"/>
        <v>2.2755547603119339</v>
      </c>
      <c r="E126">
        <f ca="1">MIN(VLOOKUP(C125+0.01,Gearing!$A$2:$F$7,2,TRUE)+1,5)</f>
        <v>3</v>
      </c>
      <c r="F126">
        <f ca="1">Misc!$B$4*V125/Misc!$B$2*VLOOKUP(E125,Gearing!$B$2:$F$7,5,FALSE)</f>
        <v>4744.367440931881</v>
      </c>
      <c r="G126">
        <f t="shared" ca="1" si="16"/>
        <v>0.62627239561720793</v>
      </c>
      <c r="H126">
        <f t="shared" ca="1" si="17"/>
        <v>150.999589685334</v>
      </c>
      <c r="I126">
        <f t="shared" si="19"/>
        <v>0.19223050000000003</v>
      </c>
      <c r="J126">
        <f t="shared" ca="1" si="20"/>
        <v>6418.9671929110918</v>
      </c>
      <c r="K126">
        <f t="shared" ca="1" si="21"/>
        <v>-6780276.3124797838</v>
      </c>
      <c r="L126">
        <f t="shared" ca="1" si="30"/>
        <v>1007.88772225218</v>
      </c>
      <c r="M126">
        <f ca="1">2*$Y$1*VLOOKUP(E125,Gearing!$B$3:$D$7,3)+B124</f>
        <v>1020.2431615603938</v>
      </c>
      <c r="N126">
        <f ca="1">2*B125-B124+Misc!$B$6*$Y$1^2</f>
        <v>1007.8879893300198</v>
      </c>
      <c r="O126">
        <f t="shared" ca="1" si="22"/>
        <v>0</v>
      </c>
      <c r="P126">
        <f t="shared" ca="1" si="23"/>
        <v>0</v>
      </c>
      <c r="Q126">
        <f t="shared" ca="1" si="24"/>
        <v>1</v>
      </c>
      <c r="R126">
        <f t="shared" ca="1" si="25"/>
        <v>0</v>
      </c>
      <c r="S126">
        <f t="shared" ca="1" si="26"/>
        <v>0</v>
      </c>
      <c r="T126">
        <f ca="1">C126/Misc!$B$2*60/2/PI()</f>
        <v>2148.6826592810639</v>
      </c>
      <c r="U126">
        <f ca="1">C126/Misc!$B$2*60/2/PI()*VLOOKUP(E126,Gearing!$B$2:$F$7,5,FALSE)</f>
        <v>5892.6669145496198</v>
      </c>
      <c r="V126">
        <f ca="1">FORECAST(U126,OFFSET(Engine!$E$3:$E$26,MATCH(U126,Engine!$A$3:$A$26,1)-1,0,2),OFFSET(Engine!$A$3:$A$26,MATCH(U126,Engine!$A$3:$A$26,1)-1,0,2))</f>
        <v>609.34877299386437</v>
      </c>
    </row>
    <row r="127" spans="1:22" x14ac:dyDescent="0.25">
      <c r="A127">
        <f t="shared" si="18"/>
        <v>31</v>
      </c>
      <c r="B127">
        <f t="shared" ca="1" si="29"/>
        <v>1024.8345474816726</v>
      </c>
      <c r="C127">
        <f t="shared" ca="1" si="27"/>
        <v>68.06995633258407</v>
      </c>
      <c r="D127">
        <f t="shared" ca="1" si="28"/>
        <v>2.2612433169069845</v>
      </c>
      <c r="E127">
        <f ca="1">MIN(VLOOKUP(C126+0.01,Gearing!$A$2:$F$7,2,TRUE)+1,5)</f>
        <v>3</v>
      </c>
      <c r="F127">
        <f ca="1">Misc!$B$4*V126/Misc!$B$2*VLOOKUP(E126,Gearing!$B$2:$F$7,5,FALSE)</f>
        <v>4734.8173042255385</v>
      </c>
      <c r="G127">
        <f t="shared" ca="1" si="16"/>
        <v>0.63680266461469559</v>
      </c>
      <c r="H127">
        <f t="shared" ca="1" si="17"/>
        <v>152.26815571891569</v>
      </c>
      <c r="I127">
        <f t="shared" si="19"/>
        <v>0.19223050000000003</v>
      </c>
      <c r="J127">
        <f t="shared" ca="1" si="20"/>
        <v>6412.5064784152046</v>
      </c>
      <c r="K127">
        <f t="shared" ca="1" si="21"/>
        <v>-6890022.0573331909</v>
      </c>
      <c r="L127">
        <f t="shared" ca="1" si="30"/>
        <v>1024.8345474816726</v>
      </c>
      <c r="M127">
        <f ca="1">2*$Y$1*VLOOKUP(E126,Gearing!$B$3:$D$7,3)+B125</f>
        <v>1036.9047191952068</v>
      </c>
      <c r="N127">
        <f ca="1">2*B126-B125+Misc!$B$6*$Y$1^2</f>
        <v>1024.8356378091532</v>
      </c>
      <c r="O127">
        <f t="shared" ca="1" si="22"/>
        <v>0</v>
      </c>
      <c r="P127">
        <f t="shared" ca="1" si="23"/>
        <v>0</v>
      </c>
      <c r="Q127">
        <f t="shared" ca="1" si="24"/>
        <v>1</v>
      </c>
      <c r="R127">
        <f t="shared" ca="1" si="25"/>
        <v>0</v>
      </c>
      <c r="S127">
        <f t="shared" ca="1" si="26"/>
        <v>0</v>
      </c>
      <c r="T127">
        <f ca="1">C127/Misc!$B$2*60/2/PI()</f>
        <v>2166.7340052760437</v>
      </c>
      <c r="U127">
        <f ca="1">C127/Misc!$B$2*60/2/PI()*VLOOKUP(E127,Gearing!$B$2:$F$7,5,FALSE)</f>
        <v>5942.1719304942708</v>
      </c>
      <c r="V127">
        <f ca="1">FORECAST(U127,OFFSET(Engine!$E$3:$E$26,MATCH(U127,Engine!$A$3:$A$26,1)-1,0,2),OFFSET(Engine!$A$3:$A$26,MATCH(U127,Engine!$A$3:$A$26,1)-1,0,2))</f>
        <v>610.25820568096583</v>
      </c>
    </row>
    <row r="128" spans="1:22" x14ac:dyDescent="0.25">
      <c r="A128">
        <f t="shared" si="18"/>
        <v>31.25</v>
      </c>
      <c r="B128">
        <f t="shared" ca="1" si="29"/>
        <v>1041.922700418472</v>
      </c>
      <c r="C128">
        <f t="shared" ca="1" si="27"/>
        <v>68.634695535780793</v>
      </c>
      <c r="D128">
        <f t="shared" ca="1" si="28"/>
        <v>2.2566703086667985</v>
      </c>
      <c r="E128">
        <f ca="1">MIN(VLOOKUP(C127+0.01,Gearing!$A$2:$F$7,2,TRUE)+1,5)</f>
        <v>3</v>
      </c>
      <c r="F128">
        <f ca="1">Misc!$B$4*V127/Misc!$B$2*VLOOKUP(E127,Gearing!$B$2:$F$7,5,FALSE)</f>
        <v>4741.8838608754513</v>
      </c>
      <c r="G128">
        <f t="shared" ca="1" si="16"/>
        <v>0.6474207505781685</v>
      </c>
      <c r="H128">
        <f t="shared" ca="1" si="17"/>
        <v>153.53144133809232</v>
      </c>
      <c r="I128">
        <f t="shared" si="19"/>
        <v>0.19223050000000003</v>
      </c>
      <c r="J128">
        <f t="shared" ca="1" si="20"/>
        <v>6405.9910850406486</v>
      </c>
      <c r="K128">
        <f t="shared" ca="1" si="21"/>
        <v>-7000562.2997480081</v>
      </c>
      <c r="L128">
        <f t="shared" ca="1" si="30"/>
        <v>1041.922700418472</v>
      </c>
      <c r="M128">
        <f ca="1">2*$Y$1*VLOOKUP(E127,Gearing!$B$3:$D$7,3)+B126</f>
        <v>1053.7093222521801</v>
      </c>
      <c r="N128">
        <f ca="1">2*B127-B126+Misc!$B$6*$Y$1^2</f>
        <v>1041.9246852111653</v>
      </c>
      <c r="O128">
        <f t="shared" ca="1" si="22"/>
        <v>0</v>
      </c>
      <c r="P128">
        <f t="shared" ca="1" si="23"/>
        <v>0</v>
      </c>
      <c r="Q128">
        <f t="shared" ca="1" si="24"/>
        <v>1</v>
      </c>
      <c r="R128">
        <f t="shared" ca="1" si="25"/>
        <v>0</v>
      </c>
      <c r="S128">
        <f t="shared" ca="1" si="26"/>
        <v>0</v>
      </c>
      <c r="T128">
        <f ca="1">C128/Misc!$B$2*60/2/PI()</f>
        <v>2184.7102124253511</v>
      </c>
      <c r="U128">
        <f ca="1">C128/Misc!$B$2*60/2/PI()*VLOOKUP(E128,Gearing!$B$2:$F$7,5,FALSE)</f>
        <v>5991.4708814865298</v>
      </c>
      <c r="V128">
        <f ca="1">FORECAST(U128,OFFSET(Engine!$E$3:$E$26,MATCH(U128,Engine!$A$3:$A$26,1)-1,0,2),OFFSET(Engine!$A$3:$A$26,MATCH(U128,Engine!$A$3:$A$26,1)-1,0,2))</f>
        <v>611.53287589438094</v>
      </c>
    </row>
    <row r="129" spans="1:22" x14ac:dyDescent="0.25">
      <c r="A129">
        <f t="shared" si="18"/>
        <v>31.5</v>
      </c>
      <c r="B129">
        <f t="shared" ca="1" si="29"/>
        <v>1059.151895249563</v>
      </c>
      <c r="C129">
        <f t="shared" ca="1" si="27"/>
        <v>69.19849298987765</v>
      </c>
      <c r="D129">
        <f t="shared" ca="1" si="28"/>
        <v>2.2537093241080584</v>
      </c>
      <c r="E129">
        <f ca="1">MIN(VLOOKUP(C128+0.01,Gearing!$A$2:$F$7,2,TRUE)+1,5)</f>
        <v>3</v>
      </c>
      <c r="F129">
        <f ca="1">Misc!$B$4*V128/Misc!$B$2*VLOOKUP(E128,Gearing!$B$2:$F$7,5,FALSE)</f>
        <v>4751.7884193994742</v>
      </c>
      <c r="G129">
        <f t="shared" ca="1" si="16"/>
        <v>0.65812647591165285</v>
      </c>
      <c r="H129">
        <f t="shared" ca="1" si="17"/>
        <v>154.79262032452945</v>
      </c>
      <c r="I129">
        <f t="shared" si="19"/>
        <v>0.19223050000000003</v>
      </c>
      <c r="J129">
        <f t="shared" ca="1" si="20"/>
        <v>6399.4213566744138</v>
      </c>
      <c r="K129">
        <f t="shared" ca="1" si="21"/>
        <v>-7111893.3687614165</v>
      </c>
      <c r="L129">
        <f t="shared" ca="1" si="30"/>
        <v>1059.151895249563</v>
      </c>
      <c r="M129">
        <f ca="1">2*$Y$1*VLOOKUP(E128,Gearing!$B$3:$D$7,3)+B127</f>
        <v>1070.6561474816726</v>
      </c>
      <c r="N129">
        <f ca="1">2*B128-B127+Misc!$B$6*$Y$1^2</f>
        <v>1059.1541658552715</v>
      </c>
      <c r="O129">
        <f t="shared" ca="1" si="22"/>
        <v>0</v>
      </c>
      <c r="P129">
        <f t="shared" ca="1" si="23"/>
        <v>0</v>
      </c>
      <c r="Q129">
        <f t="shared" ca="1" si="24"/>
        <v>1</v>
      </c>
      <c r="R129">
        <f t="shared" ca="1" si="25"/>
        <v>0</v>
      </c>
      <c r="S129">
        <f t="shared" ca="1" si="26"/>
        <v>0</v>
      </c>
      <c r="T129">
        <f ca="1">C129/Misc!$B$2*60/2/PI()</f>
        <v>2202.6564427697795</v>
      </c>
      <c r="U129">
        <f ca="1">C129/Misc!$B$2*60/2/PI()*VLOOKUP(E129,Gearing!$B$2:$F$7,5,FALSE)</f>
        <v>6040.6876224206626</v>
      </c>
      <c r="V129">
        <f ca="1">FORECAST(U129,OFFSET(Engine!$E$3:$E$26,MATCH(U129,Engine!$A$3:$A$26,1)-1,0,2),OFFSET(Engine!$A$3:$A$26,MATCH(U129,Engine!$A$3:$A$26,1)-1,0,2))</f>
        <v>613.72420926378879</v>
      </c>
    </row>
    <row r="130" spans="1:22" x14ac:dyDescent="0.25">
      <c r="A130">
        <f t="shared" si="18"/>
        <v>31.75</v>
      </c>
      <c r="B130">
        <f t="shared" ca="1" si="29"/>
        <v>1076.5219469134108</v>
      </c>
      <c r="C130">
        <f t="shared" ca="1" si="27"/>
        <v>69.762065386658833</v>
      </c>
      <c r="D130">
        <f t="shared" ca="1" si="28"/>
        <v>2.2548698501414037</v>
      </c>
      <c r="E130">
        <f ca="1">MIN(VLOOKUP(C129+0.01,Gearing!$A$2:$F$7,2,TRUE)+1,5)</f>
        <v>3</v>
      </c>
      <c r="F130">
        <f ca="1">Misc!$B$4*V129/Misc!$B$2*VLOOKUP(E129,Gearing!$B$2:$F$7,5,FALSE)</f>
        <v>4768.81571742097</v>
      </c>
      <c r="G130">
        <f t="shared" ca="1" si="16"/>
        <v>0.66891972562324198</v>
      </c>
      <c r="H130">
        <f t="shared" ca="1" si="17"/>
        <v>156.05329587208936</v>
      </c>
      <c r="I130">
        <f t="shared" si="19"/>
        <v>0.19223050000000003</v>
      </c>
      <c r="J130">
        <f t="shared" ca="1" si="20"/>
        <v>6392.7974032004577</v>
      </c>
      <c r="K130">
        <f t="shared" ca="1" si="21"/>
        <v>-7224013.0931793246</v>
      </c>
      <c r="L130">
        <f t="shared" ca="1" si="30"/>
        <v>1076.5219469134108</v>
      </c>
      <c r="M130">
        <f ca="1">2*$Y$1*VLOOKUP(E129,Gearing!$B$3:$D$7,3)+B128</f>
        <v>1087.744300418472</v>
      </c>
      <c r="N130">
        <f ca="1">2*B129-B128+Misc!$B$6*$Y$1^2</f>
        <v>1076.5244025806542</v>
      </c>
      <c r="O130">
        <f t="shared" ca="1" si="22"/>
        <v>0</v>
      </c>
      <c r="P130">
        <f t="shared" ca="1" si="23"/>
        <v>0</v>
      </c>
      <c r="Q130">
        <f t="shared" ca="1" si="24"/>
        <v>1</v>
      </c>
      <c r="R130">
        <f t="shared" ca="1" si="25"/>
        <v>0</v>
      </c>
      <c r="S130">
        <f t="shared" ca="1" si="26"/>
        <v>0</v>
      </c>
      <c r="T130">
        <f ca="1">C130/Misc!$B$2*60/2/PI()</f>
        <v>2220.5955093173538</v>
      </c>
      <c r="U130">
        <f ca="1">C130/Misc!$B$2*60/2/PI()*VLOOKUP(E130,Gearing!$B$2:$F$7,5,FALSE)</f>
        <v>6089.8847169595856</v>
      </c>
      <c r="V130">
        <f ca="1">FORECAST(U130,OFFSET(Engine!$E$3:$E$26,MATCH(U130,Engine!$A$3:$A$26,1)-1,0,2),OFFSET(Engine!$A$3:$A$26,MATCH(U130,Engine!$A$3:$A$26,1)-1,0,2))</f>
        <v>616.10719155880213</v>
      </c>
    </row>
    <row r="131" spans="1:22" x14ac:dyDescent="0.25">
      <c r="A131">
        <f t="shared" si="18"/>
        <v>32</v>
      </c>
      <c r="B131">
        <f t="shared" ca="1" si="29"/>
        <v>1094.0329279428925</v>
      </c>
      <c r="C131">
        <f t="shared" ca="1" si="27"/>
        <v>70.326027658812109</v>
      </c>
      <c r="D131">
        <f t="shared" ca="1" si="28"/>
        <v>2.2568283270848042</v>
      </c>
      <c r="E131">
        <f ca="1">MIN(VLOOKUP(C130+0.01,Gearing!$A$2:$F$7,2,TRUE)+1,5)</f>
        <v>3</v>
      </c>
      <c r="F131">
        <f ca="1">Misc!$B$4*V130/Misc!$B$2*VLOOKUP(E130,Gearing!$B$2:$F$7,5,FALSE)</f>
        <v>4787.3321833697828</v>
      </c>
      <c r="G131">
        <f t="shared" ref="G131:G194" ca="1" si="31">CONVERT(B131,$B$1,$G$1)</f>
        <v>0.67980054478277629</v>
      </c>
      <c r="H131">
        <f t="shared" ref="H131:H194" ca="1" si="32">CONVERT(C131,$C$1,$H$1)</f>
        <v>157.31484354601849</v>
      </c>
      <c r="I131">
        <f t="shared" si="19"/>
        <v>0.19223050000000003</v>
      </c>
      <c r="J131">
        <f t="shared" ca="1" si="20"/>
        <v>6386.1192957677231</v>
      </c>
      <c r="K131">
        <f t="shared" ca="1" si="21"/>
        <v>-7336919.5833029738</v>
      </c>
      <c r="L131">
        <f t="shared" ca="1" si="30"/>
        <v>1094.0329279428925</v>
      </c>
      <c r="M131">
        <f ca="1">2*$Y$1*VLOOKUP(E130,Gearing!$B$3:$D$7,3)+B129</f>
        <v>1104.973495249563</v>
      </c>
      <c r="N131">
        <f ca="1">2*B130-B129+Misc!$B$6*$Y$1^2</f>
        <v>1094.0353110772587</v>
      </c>
      <c r="O131">
        <f t="shared" ca="1" si="22"/>
        <v>0</v>
      </c>
      <c r="P131">
        <f t="shared" ca="1" si="23"/>
        <v>0</v>
      </c>
      <c r="Q131">
        <f t="shared" ca="1" si="24"/>
        <v>1</v>
      </c>
      <c r="R131">
        <f t="shared" ca="1" si="25"/>
        <v>0</v>
      </c>
      <c r="S131">
        <f t="shared" ca="1" si="26"/>
        <v>0</v>
      </c>
      <c r="T131">
        <f ca="1">C131/Misc!$B$2*60/2/PI()</f>
        <v>2238.5469859834598</v>
      </c>
      <c r="U131">
        <f ca="1">C131/Misc!$B$2*60/2/PI()*VLOOKUP(E131,Gearing!$B$2:$F$7,5,FALSE)</f>
        <v>6139.115845698283</v>
      </c>
      <c r="V131">
        <f ca="1">FORECAST(U131,OFFSET(Engine!$E$3:$E$26,MATCH(U131,Engine!$A$3:$A$26,1)-1,0,2),OFFSET(Engine!$A$3:$A$26,MATCH(U131,Engine!$A$3:$A$26,1)-1,0,2))</f>
        <v>618.27389105676014</v>
      </c>
    </row>
    <row r="132" spans="1:22" x14ac:dyDescent="0.25">
      <c r="A132">
        <f t="shared" ref="A132:A195" si="33">A131+$Y$1</f>
        <v>32.25</v>
      </c>
      <c r="B132">
        <f t="shared" ca="1" si="29"/>
        <v>1111.6849607428169</v>
      </c>
      <c r="C132">
        <f t="shared" ca="1" si="27"/>
        <v>70.89034627289675</v>
      </c>
      <c r="D132">
        <f t="shared" ca="1" si="28"/>
        <v>2.2577205855923239</v>
      </c>
      <c r="E132">
        <f ca="1">MIN(VLOOKUP(C131+0.01,Gearing!$A$2:$F$7,2,TRUE)+1,5)</f>
        <v>3</v>
      </c>
      <c r="F132">
        <f ca="1">Misc!$B$4*V131/Misc!$B$2*VLOOKUP(E131,Gearing!$B$2:$F$7,5,FALSE)</f>
        <v>4804.1680690409457</v>
      </c>
      <c r="G132">
        <f t="shared" ca="1" si="31"/>
        <v>0.69076900944907793</v>
      </c>
      <c r="H132">
        <f t="shared" ca="1" si="32"/>
        <v>158.57718833414629</v>
      </c>
      <c r="I132">
        <f t="shared" ref="I132:I195" si="34">$Y$3</f>
        <v>0.19223050000000003</v>
      </c>
      <c r="J132">
        <f t="shared" ref="J132:J195" ca="1" si="35">(4*$Y$2-2*$Y$3*B131)</f>
        <v>6379.3870064901475</v>
      </c>
      <c r="K132">
        <f t="shared" ref="K132:K195" ca="1" si="36">4*$Y$2*(B131-2*B132)+$Y$3*B131*B131-4*F132*$Y$1*$Y$1</f>
        <v>-7450610.3656976968</v>
      </c>
      <c r="L132">
        <f t="shared" ca="1" si="30"/>
        <v>1111.6849607428169</v>
      </c>
      <c r="M132">
        <f ca="1">2*$Y$1*VLOOKUP(E131,Gearing!$B$3:$D$7,3)+B130</f>
        <v>1122.3435469134108</v>
      </c>
      <c r="N132">
        <f ca="1">2*B131-B130+Misc!$B$6*$Y$1^2</f>
        <v>1111.6872214723742</v>
      </c>
      <c r="O132">
        <f t="shared" ref="O132:O195" ca="1" si="37">IF(AND(E132=1,G132&lt;=5),1,0)</f>
        <v>0</v>
      </c>
      <c r="P132">
        <f t="shared" ref="P132:P195" ca="1" si="38">IF(AND(E132=2,G132&lt;=5),1,0)</f>
        <v>0</v>
      </c>
      <c r="Q132">
        <f t="shared" ref="Q132:Q195" ca="1" si="39">IF(AND(E132=3,G132&lt;=5),1,0)</f>
        <v>1</v>
      </c>
      <c r="R132">
        <f t="shared" ref="R132:R195" ca="1" si="40">IF(AND(E132=4,G132&lt;=5),1,0)</f>
        <v>0</v>
      </c>
      <c r="S132">
        <f t="shared" ref="S132:S195" ca="1" si="41">IF(AND(E132=5,G132&lt;=5),1,0)</f>
        <v>0</v>
      </c>
      <c r="T132">
        <f ca="1">C132/Misc!$B$2*60/2/PI()</f>
        <v>2256.5098053655279</v>
      </c>
      <c r="U132">
        <f ca="1">C132/Misc!$B$2*60/2/PI()*VLOOKUP(E132,Gearing!$B$2:$F$7,5,FALSE)</f>
        <v>6188.3780813325384</v>
      </c>
      <c r="V132">
        <f ca="1">FORECAST(U132,OFFSET(Engine!$E$3:$E$26,MATCH(U132,Engine!$A$3:$A$26,1)-1,0,2),OFFSET(Engine!$A$3:$A$26,MATCH(U132,Engine!$A$3:$A$26,1)-1,0,2))</f>
        <v>620.38556735845214</v>
      </c>
    </row>
    <row r="133" spans="1:22" x14ac:dyDescent="0.25">
      <c r="A133">
        <f t="shared" si="33"/>
        <v>32.5</v>
      </c>
      <c r="B133">
        <f t="shared" ca="1" si="29"/>
        <v>1129.4781010793408</v>
      </c>
      <c r="C133">
        <f t="shared" ref="C133:C196" ca="1" si="42">(B134-B132)/2/$Y$1</f>
        <v>71.454847143747429</v>
      </c>
      <c r="D133">
        <f t="shared" ref="D133:D196" ca="1" si="43">(B134-2*B133+B132)/$Y$1^2</f>
        <v>2.2582863812131109</v>
      </c>
      <c r="E133">
        <f ca="1">MIN(VLOOKUP(C132+0.01,Gearing!$A$2:$F$7,2,TRUE)+1,5)</f>
        <v>3</v>
      </c>
      <c r="F133">
        <f ca="1">Misc!$B$4*V132/Misc!$B$2*VLOOKUP(E132,Gearing!$B$2:$F$7,5,FALSE)</f>
        <v>4820.5764084637867</v>
      </c>
      <c r="G133">
        <f t="shared" ca="1" si="31"/>
        <v>0.70182515427363001</v>
      </c>
      <c r="H133">
        <f t="shared" ca="1" si="32"/>
        <v>159.83994081904848</v>
      </c>
      <c r="I133">
        <f t="shared" si="34"/>
        <v>0.19223050000000003</v>
      </c>
      <c r="J133">
        <f t="shared" ca="1" si="35"/>
        <v>6372.6004883078558</v>
      </c>
      <c r="K133">
        <f t="shared" ca="1" si="36"/>
        <v>-7565082.7810415067</v>
      </c>
      <c r="L133">
        <f t="shared" ca="1" si="30"/>
        <v>1129.4781010793408</v>
      </c>
      <c r="M133">
        <f ca="1">2*$Y$1*VLOOKUP(E132,Gearing!$B$3:$D$7,3)+B131</f>
        <v>1139.8545279428924</v>
      </c>
      <c r="N133">
        <f ca="1">2*B132-B131+Misc!$B$6*$Y$1^2</f>
        <v>1129.4803060427414</v>
      </c>
      <c r="O133">
        <f t="shared" ca="1" si="37"/>
        <v>0</v>
      </c>
      <c r="P133">
        <f t="shared" ca="1" si="38"/>
        <v>0</v>
      </c>
      <c r="Q133">
        <f t="shared" ca="1" si="39"/>
        <v>1</v>
      </c>
      <c r="R133">
        <f t="shared" ca="1" si="40"/>
        <v>0</v>
      </c>
      <c r="S133">
        <f t="shared" ca="1" si="41"/>
        <v>0</v>
      </c>
      <c r="T133">
        <f ca="1">C133/Misc!$B$2*60/2/PI()</f>
        <v>2274.478426160641</v>
      </c>
      <c r="U133">
        <f ca="1">C133/Misc!$B$2*60/2/PI()*VLOOKUP(E133,Gearing!$B$2:$F$7,5,FALSE)</f>
        <v>6237.6562270848199</v>
      </c>
      <c r="V133">
        <f ca="1">FORECAST(U133,OFFSET(Engine!$E$3:$E$26,MATCH(U133,Engine!$A$3:$A$26,1)-1,0,2),OFFSET(Engine!$A$3:$A$26,MATCH(U133,Engine!$A$3:$A$26,1)-1,0,2))</f>
        <v>622.18669308443214</v>
      </c>
    </row>
    <row r="134" spans="1:22" x14ac:dyDescent="0.25">
      <c r="A134">
        <f t="shared" si="33"/>
        <v>32.75</v>
      </c>
      <c r="B134">
        <f t="shared" ref="B134:B197" ca="1" si="44">MIN(L134:N134)</f>
        <v>1147.4123843146906</v>
      </c>
      <c r="C134">
        <f t="shared" ca="1" si="42"/>
        <v>72.019303115124785</v>
      </c>
      <c r="D134">
        <f t="shared" ca="1" si="43"/>
        <v>2.2573613898057374</v>
      </c>
      <c r="E134">
        <f ca="1">MIN(VLOOKUP(C133+0.01,Gearing!$A$2:$F$7,2,TRUE)+1,5)</f>
        <v>3</v>
      </c>
      <c r="F134">
        <f ca="1">Misc!$B$4*V133/Misc!$B$2*VLOOKUP(E133,Gearing!$B$2:$F$7,5,FALSE)</f>
        <v>4834.5716795341714</v>
      </c>
      <c r="G134">
        <f t="shared" ca="1" si="31"/>
        <v>0.71296900122950135</v>
      </c>
      <c r="H134">
        <f t="shared" ca="1" si="32"/>
        <v>161.10259286668929</v>
      </c>
      <c r="I134">
        <f t="shared" si="34"/>
        <v>0.19223050000000003</v>
      </c>
      <c r="J134">
        <f t="shared" ca="1" si="35"/>
        <v>6365.7597197809355</v>
      </c>
      <c r="K134">
        <f t="shared" ca="1" si="36"/>
        <v>-7680333.5387031622</v>
      </c>
      <c r="L134">
        <f t="shared" ref="L134:L197" ca="1" si="45">(-J133+SQRT(J133^2-4*I133*K133))/2/I133</f>
        <v>1147.4123843146906</v>
      </c>
      <c r="M134">
        <f ca="1">2*$Y$1*VLOOKUP(E133,Gearing!$B$3:$D$7,3)+B132</f>
        <v>1157.5065607428169</v>
      </c>
      <c r="N134">
        <f ca="1">2*B133-B132+Misc!$B$6*$Y$1^2</f>
        <v>1147.4145539158649</v>
      </c>
      <c r="O134">
        <f t="shared" ca="1" si="37"/>
        <v>0</v>
      </c>
      <c r="P134">
        <f t="shared" ca="1" si="38"/>
        <v>0</v>
      </c>
      <c r="Q134">
        <f t="shared" ca="1" si="39"/>
        <v>1</v>
      </c>
      <c r="R134">
        <f t="shared" ca="1" si="40"/>
        <v>0</v>
      </c>
      <c r="S134">
        <f t="shared" ca="1" si="41"/>
        <v>0</v>
      </c>
      <c r="T134">
        <f ca="1">C134/Misc!$B$2*60/2/PI()</f>
        <v>2292.4456177611296</v>
      </c>
      <c r="U134">
        <f ca="1">C134/Misc!$B$2*60/2/PI()*VLOOKUP(E134,Gearing!$B$2:$F$7,5,FALSE)</f>
        <v>6286.9304533342174</v>
      </c>
      <c r="V134">
        <f ca="1">FORECAST(U134,OFFSET(Engine!$E$3:$E$26,MATCH(U134,Engine!$A$3:$A$26,1)-1,0,2),OFFSET(Engine!$A$3:$A$26,MATCH(U134,Engine!$A$3:$A$26,1)-1,0,2))</f>
        <v>623.89162684214409</v>
      </c>
    </row>
    <row r="135" spans="1:22" x14ac:dyDescent="0.25">
      <c r="A135">
        <f t="shared" si="33"/>
        <v>33</v>
      </c>
      <c r="B135">
        <f t="shared" ca="1" si="44"/>
        <v>1165.4877526369032</v>
      </c>
      <c r="C135">
        <f t="shared" ca="1" si="42"/>
        <v>72.583464477497273</v>
      </c>
      <c r="D135">
        <f t="shared" ca="1" si="43"/>
        <v>2.255929509174166</v>
      </c>
      <c r="E135">
        <f ca="1">MIN(VLOOKUP(C134+0.01,Gearing!$A$2:$F$7,2,TRUE)+1,5)</f>
        <v>3</v>
      </c>
      <c r="F135">
        <f ca="1">Misc!$B$4*V134/Misc!$B$2*VLOOKUP(E134,Gearing!$B$2:$F$7,5,FALSE)</f>
        <v>4847.8195110164779</v>
      </c>
      <c r="G135">
        <f t="shared" ca="1" si="31"/>
        <v>0.72420051439400357</v>
      </c>
      <c r="H135">
        <f t="shared" ca="1" si="32"/>
        <v>162.36458589275517</v>
      </c>
      <c r="I135">
        <f t="shared" si="34"/>
        <v>0.19223050000000003</v>
      </c>
      <c r="J135">
        <f t="shared" ca="1" si="35"/>
        <v>6358.8646873139896</v>
      </c>
      <c r="K135">
        <f t="shared" ca="1" si="36"/>
        <v>-7796359.1169325104</v>
      </c>
      <c r="L135">
        <f t="shared" ca="1" si="45"/>
        <v>1165.4877526369032</v>
      </c>
      <c r="M135">
        <f ca="1">2*$Y$1*VLOOKUP(E134,Gearing!$B$3:$D$7,3)+B133</f>
        <v>1175.2997010793408</v>
      </c>
      <c r="N135">
        <f ca="1">2*B134-B133+Misc!$B$6*$Y$1^2</f>
        <v>1165.4899800500405</v>
      </c>
      <c r="O135">
        <f t="shared" ca="1" si="37"/>
        <v>0</v>
      </c>
      <c r="P135">
        <f t="shared" ca="1" si="38"/>
        <v>0</v>
      </c>
      <c r="Q135">
        <f t="shared" ca="1" si="39"/>
        <v>1</v>
      </c>
      <c r="R135">
        <f t="shared" ca="1" si="40"/>
        <v>0</v>
      </c>
      <c r="S135">
        <f t="shared" ca="1" si="41"/>
        <v>0</v>
      </c>
      <c r="T135">
        <f ca="1">C135/Misc!$B$2*60/2/PI()</f>
        <v>2310.4034316657371</v>
      </c>
      <c r="U135">
        <f ca="1">C135/Misc!$B$2*60/2/PI()*VLOOKUP(E135,Gearing!$B$2:$F$7,5,FALSE)</f>
        <v>6336.1789616684946</v>
      </c>
      <c r="V135">
        <f ca="1">FORECAST(U135,OFFSET(Engine!$E$3:$E$26,MATCH(U135,Engine!$A$3:$A$26,1)-1,0,2),OFFSET(Engine!$A$3:$A$26,MATCH(U135,Engine!$A$3:$A$26,1)-1,0,2))</f>
        <v>625.55655118925574</v>
      </c>
    </row>
    <row r="136" spans="1:22" x14ac:dyDescent="0.25">
      <c r="A136">
        <f t="shared" si="33"/>
        <v>33.25</v>
      </c>
      <c r="B136">
        <f t="shared" ca="1" si="44"/>
        <v>1183.7041165534392</v>
      </c>
      <c r="C136">
        <f t="shared" ca="1" si="42"/>
        <v>73.147236817502744</v>
      </c>
      <c r="D136">
        <f t="shared" ca="1" si="43"/>
        <v>2.2542492108696024</v>
      </c>
      <c r="E136">
        <f ca="1">MIN(VLOOKUP(C135+0.01,Gearing!$A$2:$F$7,2,TRUE)+1,5)</f>
        <v>3</v>
      </c>
      <c r="F136">
        <f ca="1">Misc!$B$4*V135/Misc!$B$2*VLOOKUP(E135,Gearing!$B$2:$F$7,5,FALSE)</f>
        <v>4860.7564577345283</v>
      </c>
      <c r="G136">
        <f t="shared" ca="1" si="31"/>
        <v>0.73551963815905064</v>
      </c>
      <c r="H136">
        <f t="shared" ca="1" si="32"/>
        <v>163.62570870056985</v>
      </c>
      <c r="I136">
        <f t="shared" si="34"/>
        <v>0.19223050000000003</v>
      </c>
      <c r="J136">
        <f t="shared" ca="1" si="35"/>
        <v>6351.9154131334635</v>
      </c>
      <c r="K136">
        <f t="shared" ca="1" si="36"/>
        <v>-7913155.9072411079</v>
      </c>
      <c r="L136">
        <f t="shared" ca="1" si="45"/>
        <v>1183.7041165534392</v>
      </c>
      <c r="M136">
        <f ca="1">2*$Y$1*VLOOKUP(E135,Gearing!$B$3:$D$7,3)+B134</f>
        <v>1193.2339843146906</v>
      </c>
      <c r="N136">
        <f ca="1">2*B135-B134+Misc!$B$6*$Y$1^2</f>
        <v>1183.7064334591159</v>
      </c>
      <c r="O136">
        <f t="shared" ca="1" si="37"/>
        <v>0</v>
      </c>
      <c r="P136">
        <f t="shared" ca="1" si="38"/>
        <v>0</v>
      </c>
      <c r="Q136">
        <f t="shared" ca="1" si="39"/>
        <v>1</v>
      </c>
      <c r="R136">
        <f t="shared" ca="1" si="40"/>
        <v>0</v>
      </c>
      <c r="S136">
        <f t="shared" ca="1" si="41"/>
        <v>0</v>
      </c>
      <c r="T136">
        <f ca="1">C136/Misc!$B$2*60/2/PI()</f>
        <v>2328.3488626038084</v>
      </c>
      <c r="U136">
        <f ca="1">C136/Misc!$B$2*60/2/PI()*VLOOKUP(E136,Gearing!$B$2:$F$7,5,FALSE)</f>
        <v>6385.3935102661408</v>
      </c>
      <c r="V136">
        <f ca="1">FORECAST(U136,OFFSET(Engine!$E$3:$E$26,MATCH(U136,Engine!$A$3:$A$26,1)-1,0,2),OFFSET(Engine!$A$3:$A$26,MATCH(U136,Engine!$A$3:$A$26,1)-1,0,2))</f>
        <v>627.20620539333049</v>
      </c>
    </row>
    <row r="137" spans="1:22" x14ac:dyDescent="0.25">
      <c r="A137">
        <f t="shared" si="33"/>
        <v>33.5</v>
      </c>
      <c r="B137">
        <f t="shared" ca="1" si="44"/>
        <v>1202.0613710456546</v>
      </c>
      <c r="C137">
        <f t="shared" ca="1" si="42"/>
        <v>73.710572283690453</v>
      </c>
      <c r="D137">
        <f t="shared" ca="1" si="43"/>
        <v>2.2524345186320716</v>
      </c>
      <c r="E137">
        <f ca="1">MIN(VLOOKUP(C136+0.01,Gearing!$A$2:$F$7,2,TRUE)+1,5)</f>
        <v>3</v>
      </c>
      <c r="F137">
        <f ca="1">Misc!$B$4*V136/Misc!$B$2*VLOOKUP(E136,Gearing!$B$2:$F$7,5,FALSE)</f>
        <v>4873.5747509971288</v>
      </c>
      <c r="G137">
        <f t="shared" ca="1" si="31"/>
        <v>0.74692630726908271</v>
      </c>
      <c r="H137">
        <f t="shared" ca="1" si="32"/>
        <v>164.88585424948653</v>
      </c>
      <c r="I137">
        <f t="shared" si="34"/>
        <v>0.19223050000000003</v>
      </c>
      <c r="J137">
        <f t="shared" ca="1" si="35"/>
        <v>6344.9119316457482</v>
      </c>
      <c r="K137">
        <f t="shared" ca="1" si="36"/>
        <v>-8030720.2373926248</v>
      </c>
      <c r="L137">
        <f t="shared" ca="1" si="45"/>
        <v>1202.0613710456546</v>
      </c>
      <c r="M137">
        <f ca="1">2*$Y$1*VLOOKUP(E136,Gearing!$B$3:$D$7,3)+B135</f>
        <v>1211.3093526369032</v>
      </c>
      <c r="N137">
        <f ca="1">2*B136-B135+Misc!$B$6*$Y$1^2</f>
        <v>1202.0637929699753</v>
      </c>
      <c r="O137">
        <f t="shared" ca="1" si="37"/>
        <v>0</v>
      </c>
      <c r="P137">
        <f t="shared" ca="1" si="38"/>
        <v>0</v>
      </c>
      <c r="Q137">
        <f t="shared" ca="1" si="39"/>
        <v>1</v>
      </c>
      <c r="R137">
        <f t="shared" ca="1" si="40"/>
        <v>0</v>
      </c>
      <c r="S137">
        <f t="shared" ca="1" si="41"/>
        <v>0</v>
      </c>
      <c r="T137">
        <f ca="1">C137/Misc!$B$2*60/2/PI()</f>
        <v>2346.2803874163583</v>
      </c>
      <c r="U137">
        <f ca="1">C137/Misc!$B$2*60/2/PI()*VLOOKUP(E137,Gearing!$B$2:$F$7,5,FALSE)</f>
        <v>6434.5699219311809</v>
      </c>
      <c r="V137">
        <f ca="1">FORECAST(U137,OFFSET(Engine!$E$3:$E$26,MATCH(U137,Engine!$A$3:$A$26,1)-1,0,2),OFFSET(Engine!$A$3:$A$26,MATCH(U137,Engine!$A$3:$A$26,1)-1,0,2))</f>
        <v>629.28159932213453</v>
      </c>
    </row>
    <row r="138" spans="1:22" x14ac:dyDescent="0.25">
      <c r="A138">
        <f t="shared" si="33"/>
        <v>33.75</v>
      </c>
      <c r="B138">
        <f t="shared" ca="1" si="44"/>
        <v>1220.5594026952845</v>
      </c>
      <c r="C138">
        <f t="shared" ca="1" si="42"/>
        <v>74.273688809613759</v>
      </c>
      <c r="D138">
        <f t="shared" ca="1" si="43"/>
        <v>2.2524976887543744</v>
      </c>
      <c r="E138">
        <f ca="1">MIN(VLOOKUP(C137+0.01,Gearing!$A$2:$F$7,2,TRUE)+1,5)</f>
        <v>3</v>
      </c>
      <c r="F138">
        <f ca="1">Misc!$B$4*V137/Misc!$B$2*VLOOKUP(E137,Gearing!$B$2:$F$7,5,FALSE)</f>
        <v>4889.7011658234123</v>
      </c>
      <c r="G138">
        <f t="shared" ca="1" si="31"/>
        <v>0.75842045124925705</v>
      </c>
      <c r="H138">
        <f t="shared" ca="1" si="32"/>
        <v>166.14551004297996</v>
      </c>
      <c r="I138">
        <f t="shared" si="34"/>
        <v>0.19223050000000003</v>
      </c>
      <c r="J138">
        <f t="shared" ca="1" si="35"/>
        <v>6337.8542832264166</v>
      </c>
      <c r="K138">
        <f t="shared" ca="1" si="36"/>
        <v>-8149049.2218730086</v>
      </c>
      <c r="L138">
        <f t="shared" ca="1" si="45"/>
        <v>1220.5594026952845</v>
      </c>
      <c r="M138">
        <f ca="1">2*$Y$1*VLOOKUP(E137,Gearing!$B$3:$D$7,3)+B136</f>
        <v>1229.5257165534392</v>
      </c>
      <c r="N138">
        <f ca="1">2*B137-B136+Misc!$B$6*$Y$1^2</f>
        <v>1220.56193803787</v>
      </c>
      <c r="O138">
        <f t="shared" ca="1" si="37"/>
        <v>0</v>
      </c>
      <c r="P138">
        <f t="shared" ca="1" si="38"/>
        <v>0</v>
      </c>
      <c r="Q138">
        <f t="shared" ca="1" si="39"/>
        <v>1</v>
      </c>
      <c r="R138">
        <f t="shared" ca="1" si="40"/>
        <v>0</v>
      </c>
      <c r="S138">
        <f t="shared" ca="1" si="41"/>
        <v>0</v>
      </c>
      <c r="T138">
        <f ca="1">C138/Misc!$B$2*60/2/PI()</f>
        <v>2364.2049431438445</v>
      </c>
      <c r="U138">
        <f ca="1">C138/Misc!$B$2*60/2/PI()*VLOOKUP(E138,Gearing!$B$2:$F$7,5,FALSE)</f>
        <v>6483.7272211894624</v>
      </c>
      <c r="V138">
        <f ca="1">FORECAST(U138,OFFSET(Engine!$E$3:$E$26,MATCH(U138,Engine!$A$3:$A$26,1)-1,0,2),OFFSET(Engine!$A$3:$A$26,MATCH(U138,Engine!$A$3:$A$26,1)-1,0,2))</f>
        <v>631.53654027692505</v>
      </c>
    </row>
    <row r="139" spans="1:22" x14ac:dyDescent="0.25">
      <c r="A139">
        <f t="shared" si="33"/>
        <v>34</v>
      </c>
      <c r="B139">
        <f t="shared" ca="1" si="44"/>
        <v>1239.1982154504615</v>
      </c>
      <c r="C139">
        <f t="shared" ca="1" si="42"/>
        <v>74.836914516200522</v>
      </c>
      <c r="D139">
        <f t="shared" ca="1" si="43"/>
        <v>2.2533079639397329</v>
      </c>
      <c r="E139">
        <f ca="1">MIN(VLOOKUP(C138+0.01,Gearing!$A$2:$F$7,2,TRUE)+1,5)</f>
        <v>3</v>
      </c>
      <c r="F139">
        <f ca="1">Misc!$B$4*V138/Misc!$B$2*VLOOKUP(E138,Gearing!$B$2:$F$7,5,FALSE)</f>
        <v>4907.2227132949729</v>
      </c>
      <c r="G139">
        <f t="shared" ca="1" si="31"/>
        <v>0.77000207255282993</v>
      </c>
      <c r="H139">
        <f t="shared" ca="1" si="32"/>
        <v>167.40541006666189</v>
      </c>
      <c r="I139">
        <f t="shared" si="34"/>
        <v>0.19223050000000003</v>
      </c>
      <c r="J139">
        <f t="shared" ca="1" si="35"/>
        <v>6330.7425114803682</v>
      </c>
      <c r="K139">
        <f t="shared" ca="1" si="36"/>
        <v>-8268140.2775277607</v>
      </c>
      <c r="L139">
        <f t="shared" ca="1" si="45"/>
        <v>1239.1982154504615</v>
      </c>
      <c r="M139">
        <f ca="1">2*$Y$1*VLOOKUP(E138,Gearing!$B$3:$D$7,3)+B137</f>
        <v>1247.8829710456546</v>
      </c>
      <c r="N139">
        <f ca="1">2*B138-B137+Misc!$B$6*$Y$1^2</f>
        <v>1239.2007468449144</v>
      </c>
      <c r="O139">
        <f t="shared" ca="1" si="37"/>
        <v>0</v>
      </c>
      <c r="P139">
        <f t="shared" ca="1" si="38"/>
        <v>0</v>
      </c>
      <c r="Q139">
        <f t="shared" ca="1" si="39"/>
        <v>1</v>
      </c>
      <c r="R139">
        <f t="shared" ca="1" si="40"/>
        <v>0</v>
      </c>
      <c r="S139">
        <f t="shared" ca="1" si="41"/>
        <v>0</v>
      </c>
      <c r="T139">
        <f ca="1">C139/Misc!$B$2*60/2/PI()</f>
        <v>2382.1329741997861</v>
      </c>
      <c r="U139">
        <f ca="1">C139/Misc!$B$2*60/2/PI()*VLOOKUP(E139,Gearing!$B$2:$F$7,5,FALSE)</f>
        <v>6532.8940513819261</v>
      </c>
      <c r="V139">
        <f ca="1">FORECAST(U139,OFFSET(Engine!$E$3:$E$26,MATCH(U139,Engine!$A$3:$A$26,1)-1,0,2),OFFSET(Engine!$A$3:$A$26,MATCH(U139,Engine!$A$3:$A$26,1)-1,0,2))</f>
        <v>633.80813275085416</v>
      </c>
    </row>
    <row r="140" spans="1:22" x14ac:dyDescent="0.25">
      <c r="A140">
        <f t="shared" si="33"/>
        <v>34.25</v>
      </c>
      <c r="B140">
        <f t="shared" ca="1" si="44"/>
        <v>1257.9778599533847</v>
      </c>
      <c r="C140">
        <f t="shared" ca="1" si="42"/>
        <v>75.400342905683829</v>
      </c>
      <c r="D140">
        <f t="shared" ca="1" si="43"/>
        <v>2.2541191519267159</v>
      </c>
      <c r="E140">
        <f ca="1">MIN(VLOOKUP(C139+0.01,Gearing!$A$2:$F$7,2,TRUE)+1,5)</f>
        <v>3</v>
      </c>
      <c r="F140">
        <f ca="1">Misc!$B$4*V139/Misc!$B$2*VLOOKUP(E139,Gearing!$B$2:$F$7,5,FALSE)</f>
        <v>4924.8736479163117</v>
      </c>
      <c r="G140">
        <f t="shared" ca="1" si="31"/>
        <v>0.78167120264740464</v>
      </c>
      <c r="H140">
        <f t="shared" ca="1" si="32"/>
        <v>168.66576347907085</v>
      </c>
      <c r="I140">
        <f t="shared" si="34"/>
        <v>0.19223050000000003</v>
      </c>
      <c r="J140">
        <f t="shared" ca="1" si="35"/>
        <v>6323.5766148897001</v>
      </c>
      <c r="K140">
        <f t="shared" ca="1" si="36"/>
        <v>-8387990.7444010964</v>
      </c>
      <c r="L140">
        <f t="shared" ca="1" si="45"/>
        <v>1257.9778599533847</v>
      </c>
      <c r="M140">
        <f ca="1">2*$Y$1*VLOOKUP(E139,Gearing!$B$3:$D$7,3)+B138</f>
        <v>1266.3810026952845</v>
      </c>
      <c r="N140">
        <f ca="1">2*B139-B138+Misc!$B$6*$Y$1^2</f>
        <v>1257.9803407056386</v>
      </c>
      <c r="O140">
        <f t="shared" ca="1" si="37"/>
        <v>0</v>
      </c>
      <c r="P140">
        <f t="shared" ca="1" si="38"/>
        <v>0</v>
      </c>
      <c r="Q140">
        <f t="shared" ca="1" si="39"/>
        <v>1</v>
      </c>
      <c r="R140">
        <f t="shared" ca="1" si="40"/>
        <v>0</v>
      </c>
      <c r="S140">
        <f t="shared" ca="1" si="41"/>
        <v>0</v>
      </c>
      <c r="T140">
        <f ca="1">C140/Misc!$B$2*60/2/PI()</f>
        <v>2400.0674568527011</v>
      </c>
      <c r="U140">
        <f ca="1">C140/Misc!$B$2*60/2/PI()*VLOOKUP(E140,Gearing!$B$2:$F$7,5,FALSE)</f>
        <v>6582.0785747930086</v>
      </c>
      <c r="V140">
        <f ca="1">FORECAST(U140,OFFSET(Engine!$E$3:$E$26,MATCH(U140,Engine!$A$3:$A$26,1)-1,0,2),OFFSET(Engine!$A$3:$A$26,MATCH(U140,Engine!$A$3:$A$26,1)-1,0,2))</f>
        <v>636.08856683617466</v>
      </c>
    </row>
    <row r="141" spans="1:22" x14ac:dyDescent="0.25">
      <c r="A141">
        <f t="shared" si="33"/>
        <v>34.5</v>
      </c>
      <c r="B141">
        <f t="shared" ca="1" si="44"/>
        <v>1276.8983869033034</v>
      </c>
      <c r="C141">
        <f t="shared" ca="1" si="42"/>
        <v>75.963969743513189</v>
      </c>
      <c r="D141">
        <f t="shared" ca="1" si="43"/>
        <v>2.25489555070817</v>
      </c>
      <c r="E141">
        <f ca="1">MIN(VLOOKUP(C140+0.01,Gearing!$A$2:$F$7,2,TRUE)+1,5)</f>
        <v>3</v>
      </c>
      <c r="F141">
        <f ca="1">Misc!$B$4*V140/Misc!$B$2*VLOOKUP(E140,Gearing!$B$2:$F$7,5,FALSE)</f>
        <v>4942.5932844313256</v>
      </c>
      <c r="G141">
        <f t="shared" ca="1" si="31"/>
        <v>0.79342787303603413</v>
      </c>
      <c r="H141">
        <f t="shared" ca="1" si="32"/>
        <v>169.92656080778721</v>
      </c>
      <c r="I141">
        <f t="shared" si="34"/>
        <v>0.19223050000000003</v>
      </c>
      <c r="J141">
        <f t="shared" ca="1" si="35"/>
        <v>6316.3565739844616</v>
      </c>
      <c r="K141">
        <f t="shared" ca="1" si="36"/>
        <v>-8508597.9015032426</v>
      </c>
      <c r="L141">
        <f t="shared" ca="1" si="45"/>
        <v>1276.8983869033034</v>
      </c>
      <c r="M141">
        <f ca="1">2*$Y$1*VLOOKUP(E140,Gearing!$B$3:$D$7,3)+B139</f>
        <v>1285.0198154504615</v>
      </c>
      <c r="N141">
        <f ca="1">2*B140-B139+Misc!$B$6*$Y$1^2</f>
        <v>1276.9008169563081</v>
      </c>
      <c r="O141">
        <f t="shared" ca="1" si="37"/>
        <v>0</v>
      </c>
      <c r="P141">
        <f t="shared" ca="1" si="38"/>
        <v>0</v>
      </c>
      <c r="Q141">
        <f t="shared" ca="1" si="39"/>
        <v>1</v>
      </c>
      <c r="R141">
        <f t="shared" ca="1" si="40"/>
        <v>0</v>
      </c>
      <c r="S141">
        <f t="shared" ca="1" si="41"/>
        <v>0</v>
      </c>
      <c r="T141">
        <f ca="1">C141/Misc!$B$2*60/2/PI()</f>
        <v>2418.0082563126603</v>
      </c>
      <c r="U141">
        <f ca="1">C141/Misc!$B$2*60/2/PI()*VLOOKUP(E141,Gearing!$B$2:$F$7,5,FALSE)</f>
        <v>6631.2804217673056</v>
      </c>
      <c r="V141">
        <f ca="1">FORECAST(U141,OFFSET(Engine!$E$3:$E$26,MATCH(U141,Engine!$A$3:$A$26,1)-1,0,2),OFFSET(Engine!$A$3:$A$26,MATCH(U141,Engine!$A$3:$A$26,1)-1,0,2))</f>
        <v>637.86233972735147</v>
      </c>
    </row>
    <row r="142" spans="1:22" x14ac:dyDescent="0.25">
      <c r="A142">
        <f t="shared" si="33"/>
        <v>34.75</v>
      </c>
      <c r="B142">
        <f t="shared" ca="1" si="44"/>
        <v>1295.9598448251413</v>
      </c>
      <c r="C142">
        <f t="shared" ca="1" si="42"/>
        <v>76.527492447601617</v>
      </c>
      <c r="D142">
        <f t="shared" ca="1" si="43"/>
        <v>2.2532860819992493</v>
      </c>
      <c r="E142">
        <f ca="1">MIN(VLOOKUP(C141+0.01,Gearing!$A$2:$F$7,2,TRUE)+1,5)</f>
        <v>3</v>
      </c>
      <c r="F142">
        <f ca="1">Misc!$B$4*V141/Misc!$B$2*VLOOKUP(E141,Gearing!$B$2:$F$7,5,FALSE)</f>
        <v>4956.3760160148267</v>
      </c>
      <c r="G142">
        <f t="shared" ca="1" si="31"/>
        <v>0.80527211387070841</v>
      </c>
      <c r="H142">
        <f t="shared" ca="1" si="32"/>
        <v>171.18712519595923</v>
      </c>
      <c r="I142">
        <f t="shared" si="34"/>
        <v>0.19223050000000003</v>
      </c>
      <c r="J142">
        <f t="shared" ca="1" si="35"/>
        <v>6309.082369272769</v>
      </c>
      <c r="K142">
        <f t="shared" ca="1" si="36"/>
        <v>-8629957.9872944653</v>
      </c>
      <c r="L142">
        <f t="shared" ca="1" si="45"/>
        <v>1295.9598448251413</v>
      </c>
      <c r="M142">
        <f ca="1">2*$Y$1*VLOOKUP(E141,Gearing!$B$3:$D$7,3)+B140</f>
        <v>1303.7994599533847</v>
      </c>
      <c r="N142">
        <f ca="1">2*B141-B140+Misc!$B$6*$Y$1^2</f>
        <v>1295.9622263532221</v>
      </c>
      <c r="O142">
        <f t="shared" ca="1" si="37"/>
        <v>0</v>
      </c>
      <c r="P142">
        <f t="shared" ca="1" si="38"/>
        <v>0</v>
      </c>
      <c r="Q142">
        <f t="shared" ca="1" si="39"/>
        <v>1</v>
      </c>
      <c r="R142">
        <f t="shared" ca="1" si="40"/>
        <v>0</v>
      </c>
      <c r="S142">
        <f t="shared" ca="1" si="41"/>
        <v>0</v>
      </c>
      <c r="T142">
        <f ca="1">C142/Misc!$B$2*60/2/PI()</f>
        <v>2435.9457410926975</v>
      </c>
      <c r="U142">
        <f ca="1">C142/Misc!$B$2*60/2/PI()*VLOOKUP(E142,Gearing!$B$2:$F$7,5,FALSE)</f>
        <v>6680.4731783788984</v>
      </c>
      <c r="V142">
        <f ca="1">FORECAST(U142,OFFSET(Engine!$E$3:$E$26,MATCH(U142,Engine!$A$3:$A$26,1)-1,0,2),OFFSET(Engine!$A$3:$A$26,MATCH(U142,Engine!$A$3:$A$26,1)-1,0,2))</f>
        <v>639.34509812481826</v>
      </c>
    </row>
    <row r="143" spans="1:22" x14ac:dyDescent="0.25">
      <c r="A143">
        <f t="shared" si="33"/>
        <v>35</v>
      </c>
      <c r="B143">
        <f t="shared" ca="1" si="44"/>
        <v>1315.1621331271042</v>
      </c>
      <c r="C143">
        <f t="shared" ca="1" si="42"/>
        <v>77.09043879380306</v>
      </c>
      <c r="D143">
        <f t="shared" ca="1" si="43"/>
        <v>2.2502846876122931</v>
      </c>
      <c r="E143">
        <f ca="1">MIN(VLOOKUP(C142+0.01,Gearing!$A$2:$F$7,2,TRUE)+1,5)</f>
        <v>3</v>
      </c>
      <c r="F143">
        <f ca="1">Misc!$B$4*V142/Misc!$B$2*VLOOKUP(E142,Gearing!$B$2:$F$7,5,FALSE)</f>
        <v>4967.8974802885923</v>
      </c>
      <c r="G143">
        <f t="shared" ca="1" si="31"/>
        <v>0.81720386264658407</v>
      </c>
      <c r="H143">
        <f t="shared" ca="1" si="32"/>
        <v>172.44640030825667</v>
      </c>
      <c r="I143">
        <f t="shared" si="34"/>
        <v>0.19223050000000003</v>
      </c>
      <c r="J143">
        <f t="shared" ca="1" si="35"/>
        <v>6301.7539820986813</v>
      </c>
      <c r="K143">
        <f t="shared" ca="1" si="36"/>
        <v>-8752066.6240656581</v>
      </c>
      <c r="L143">
        <f t="shared" ca="1" si="45"/>
        <v>1315.1621331271042</v>
      </c>
      <c r="M143">
        <f ca="1">2*$Y$1*VLOOKUP(E142,Gearing!$B$3:$D$7,3)+B141</f>
        <v>1322.7199869033034</v>
      </c>
      <c r="N143">
        <f ca="1">2*B142-B141+Misc!$B$6*$Y$1^2</f>
        <v>1315.1646152469793</v>
      </c>
      <c r="O143">
        <f t="shared" ca="1" si="37"/>
        <v>0</v>
      </c>
      <c r="P143">
        <f t="shared" ca="1" si="38"/>
        <v>0</v>
      </c>
      <c r="Q143">
        <f t="shared" ca="1" si="39"/>
        <v>1</v>
      </c>
      <c r="R143">
        <f t="shared" ca="1" si="40"/>
        <v>0</v>
      </c>
      <c r="S143">
        <f t="shared" ca="1" si="41"/>
        <v>0</v>
      </c>
      <c r="T143">
        <f ca="1">C143/Misc!$B$2*60/2/PI()</f>
        <v>2453.8648798313934</v>
      </c>
      <c r="U143">
        <f ca="1">C143/Misc!$B$2*60/2/PI()*VLOOKUP(E143,Gearing!$B$2:$F$7,5,FALSE)</f>
        <v>6729.615621785626</v>
      </c>
      <c r="V143">
        <f ca="1">FORECAST(U143,OFFSET(Engine!$E$3:$E$26,MATCH(U143,Engine!$A$3:$A$26,1)-1,0,2),OFFSET(Engine!$A$3:$A$26,MATCH(U143,Engine!$A$3:$A$26,1)-1,0,2))</f>
        <v>640.17764080259906</v>
      </c>
    </row>
    <row r="144" spans="1:22" x14ac:dyDescent="0.25">
      <c r="A144">
        <f t="shared" si="33"/>
        <v>35.25</v>
      </c>
      <c r="B144">
        <f t="shared" ca="1" si="44"/>
        <v>1334.5050642220428</v>
      </c>
      <c r="C144">
        <f t="shared" ca="1" si="42"/>
        <v>77.652256812087671</v>
      </c>
      <c r="D144">
        <f t="shared" ca="1" si="43"/>
        <v>2.244259458664601</v>
      </c>
      <c r="E144">
        <f ca="1">MIN(VLOOKUP(C143+0.01,Gearing!$A$2:$F$7,2,TRUE)+1,5)</f>
        <v>3</v>
      </c>
      <c r="F144">
        <f ca="1">Misc!$B$4*V143/Misc!$B$2*VLOOKUP(E143,Gearing!$B$2:$F$7,5,FALSE)</f>
        <v>4974.3665791888743</v>
      </c>
      <c r="G144">
        <f t="shared" ca="1" si="31"/>
        <v>0.82922300280241068</v>
      </c>
      <c r="H144">
        <f t="shared" ca="1" si="32"/>
        <v>173.7031514228876</v>
      </c>
      <c r="I144">
        <f t="shared" si="34"/>
        <v>0.19223050000000003</v>
      </c>
      <c r="J144">
        <f t="shared" ca="1" si="35"/>
        <v>6294.3714511358203</v>
      </c>
      <c r="K144">
        <f t="shared" ca="1" si="36"/>
        <v>-8874918.1993531827</v>
      </c>
      <c r="L144">
        <f t="shared" ca="1" si="45"/>
        <v>1334.5050642220428</v>
      </c>
      <c r="M144">
        <f ca="1">2*$Y$1*VLOOKUP(E143,Gearing!$B$3:$D$7,3)+B142</f>
        <v>1341.7814448251413</v>
      </c>
      <c r="N144">
        <f ca="1">2*B143-B142+Misc!$B$6*$Y$1^2</f>
        <v>1334.5077339290672</v>
      </c>
      <c r="O144">
        <f t="shared" ca="1" si="37"/>
        <v>0</v>
      </c>
      <c r="P144">
        <f t="shared" ca="1" si="38"/>
        <v>0</v>
      </c>
      <c r="Q144">
        <f t="shared" ca="1" si="39"/>
        <v>1</v>
      </c>
      <c r="R144">
        <f t="shared" ca="1" si="40"/>
        <v>0</v>
      </c>
      <c r="S144">
        <f t="shared" ca="1" si="41"/>
        <v>0</v>
      </c>
      <c r="T144">
        <f ca="1">C144/Misc!$B$2*60/2/PI()</f>
        <v>2471.7481027770114</v>
      </c>
      <c r="U144">
        <f ca="1">C144/Misc!$B$2*60/2/PI()*VLOOKUP(E144,Gearing!$B$2:$F$7,5,FALSE)</f>
        <v>6778.6595677224432</v>
      </c>
      <c r="V144">
        <f ca="1">FORECAST(U144,OFFSET(Engine!$E$3:$E$26,MATCH(U144,Engine!$A$3:$A$26,1)-1,0,2),OFFSET(Engine!$A$3:$A$26,MATCH(U144,Engine!$A$3:$A$26,1)-1,0,2))</f>
        <v>640.58165748907959</v>
      </c>
    </row>
    <row r="145" spans="1:22" x14ac:dyDescent="0.25">
      <c r="A145">
        <f t="shared" si="33"/>
        <v>35.5</v>
      </c>
      <c r="B145">
        <f t="shared" ca="1" si="44"/>
        <v>1353.988261533148</v>
      </c>
      <c r="C145">
        <f t="shared" ca="1" si="42"/>
        <v>78.212318647079883</v>
      </c>
      <c r="D145">
        <f t="shared" ca="1" si="43"/>
        <v>2.2362352212730912</v>
      </c>
      <c r="E145">
        <f ca="1">MIN(VLOOKUP(C144+0.01,Gearing!$A$2:$F$7,2,TRUE)+1,5)</f>
        <v>3</v>
      </c>
      <c r="F145">
        <f ca="1">Misc!$B$4*V144/Misc!$B$2*VLOOKUP(E144,Gearing!$B$2:$F$7,5,FALSE)</f>
        <v>4977.5059064233346</v>
      </c>
      <c r="G145">
        <f t="shared" ca="1" si="31"/>
        <v>0.84132930034420739</v>
      </c>
      <c r="H145">
        <f t="shared" ca="1" si="32"/>
        <v>174.95597406737627</v>
      </c>
      <c r="I145">
        <f t="shared" si="34"/>
        <v>0.19223050000000003</v>
      </c>
      <c r="J145">
        <f t="shared" ca="1" si="35"/>
        <v>6286.9348485041291</v>
      </c>
      <c r="K145">
        <f t="shared" ca="1" si="36"/>
        <v>-8998506.2751439828</v>
      </c>
      <c r="L145">
        <f t="shared" ca="1" si="45"/>
        <v>1353.988261533148</v>
      </c>
      <c r="M145">
        <f ca="1">2*$Y$1*VLOOKUP(E144,Gearing!$B$3:$D$7,3)+B143</f>
        <v>1360.9837331271042</v>
      </c>
      <c r="N145">
        <f ca="1">2*B144-B143+Misc!$B$6*$Y$1^2</f>
        <v>1353.9913078169816</v>
      </c>
      <c r="O145">
        <f t="shared" ca="1" si="37"/>
        <v>0</v>
      </c>
      <c r="P145">
        <f t="shared" ca="1" si="38"/>
        <v>0</v>
      </c>
      <c r="Q145">
        <f t="shared" ca="1" si="39"/>
        <v>1</v>
      </c>
      <c r="R145">
        <f t="shared" ca="1" si="40"/>
        <v>0</v>
      </c>
      <c r="S145">
        <f t="shared" ca="1" si="41"/>
        <v>0</v>
      </c>
      <c r="T145">
        <f ca="1">C145/Misc!$B$2*60/2/PI()</f>
        <v>2489.5754246722367</v>
      </c>
      <c r="U145">
        <f ca="1">C145/Misc!$B$2*60/2/PI()*VLOOKUP(E145,Gearing!$B$2:$F$7,5,FALSE)</f>
        <v>6827.5502075073664</v>
      </c>
      <c r="V145">
        <f ca="1">FORECAST(U145,OFFSET(Engine!$E$3:$E$26,MATCH(U145,Engine!$A$3:$A$26,1)-1,0,2),OFFSET(Engine!$A$3:$A$26,MATCH(U145,Engine!$A$3:$A$26,1)-1,0,2))</f>
        <v>640.3823795810473</v>
      </c>
    </row>
    <row r="146" spans="1:22" x14ac:dyDescent="0.25">
      <c r="A146">
        <f t="shared" si="33"/>
        <v>35.75</v>
      </c>
      <c r="B146">
        <f t="shared" ca="1" si="44"/>
        <v>1373.6112235455828</v>
      </c>
      <c r="C146">
        <f t="shared" ca="1" si="42"/>
        <v>78.770026108950333</v>
      </c>
      <c r="D146">
        <f t="shared" ca="1" si="43"/>
        <v>2.2254244736905093</v>
      </c>
      <c r="E146">
        <f ca="1">MIN(VLOOKUP(C145+0.01,Gearing!$A$2:$F$7,2,TRUE)+1,5)</f>
        <v>3</v>
      </c>
      <c r="F146">
        <f ca="1">Misc!$B$4*V145/Misc!$B$2*VLOOKUP(E145,Gearing!$B$2:$F$7,5,FALSE)</f>
        <v>4975.9574590823058</v>
      </c>
      <c r="G146">
        <f t="shared" ca="1" si="31"/>
        <v>0.85352244364510188</v>
      </c>
      <c r="H146">
        <f t="shared" ca="1" si="32"/>
        <v>176.20353012918383</v>
      </c>
      <c r="I146">
        <f t="shared" si="34"/>
        <v>0.19223050000000003</v>
      </c>
      <c r="J146">
        <f t="shared" ca="1" si="35"/>
        <v>6279.4443189827043</v>
      </c>
      <c r="K146">
        <f t="shared" ca="1" si="36"/>
        <v>-9122823.3103733845</v>
      </c>
      <c r="L146">
        <f t="shared" ca="1" si="45"/>
        <v>1373.6112235455828</v>
      </c>
      <c r="M146">
        <f ca="1">2*$Y$1*VLOOKUP(E145,Gearing!$B$3:$D$7,3)+B144</f>
        <v>1380.3266642220428</v>
      </c>
      <c r="N146">
        <f ca="1">2*B145-B144+Misc!$B$6*$Y$1^2</f>
        <v>1373.6147713442533</v>
      </c>
      <c r="O146">
        <f t="shared" ca="1" si="37"/>
        <v>0</v>
      </c>
      <c r="P146">
        <f t="shared" ca="1" si="38"/>
        <v>0</v>
      </c>
      <c r="Q146">
        <f t="shared" ca="1" si="39"/>
        <v>1</v>
      </c>
      <c r="R146">
        <f t="shared" ca="1" si="40"/>
        <v>0</v>
      </c>
      <c r="S146">
        <f t="shared" ca="1" si="41"/>
        <v>0</v>
      </c>
      <c r="T146">
        <f ca="1">C146/Misc!$B$2*60/2/PI()</f>
        <v>2507.3278045434199</v>
      </c>
      <c r="U146">
        <f ca="1">C146/Misc!$B$2*60/2/PI()*VLOOKUP(E146,Gearing!$B$2:$F$7,5,FALSE)</f>
        <v>6876.2353221144895</v>
      </c>
      <c r="V146">
        <f ca="1">FORECAST(U146,OFFSET(Engine!$E$3:$E$26,MATCH(U146,Engine!$A$3:$A$26,1)-1,0,2),OFFSET(Engine!$A$3:$A$26,MATCH(U146,Engine!$A$3:$A$26,1)-1,0,2))</f>
        <v>639.71956510927964</v>
      </c>
    </row>
    <row r="147" spans="1:22" x14ac:dyDescent="0.25">
      <c r="A147">
        <f t="shared" si="33"/>
        <v>36</v>
      </c>
      <c r="B147">
        <f t="shared" ca="1" si="44"/>
        <v>1393.3732745876232</v>
      </c>
      <c r="C147">
        <f t="shared" ca="1" si="42"/>
        <v>79.324763911306036</v>
      </c>
      <c r="D147">
        <f t="shared" ca="1" si="43"/>
        <v>2.2124779451551149</v>
      </c>
      <c r="E147">
        <f ca="1">MIN(VLOOKUP(C146+0.01,Gearing!$A$2:$F$7,2,TRUE)+1,5)</f>
        <v>3</v>
      </c>
      <c r="F147">
        <f ca="1">Misc!$B$4*V146/Misc!$B$2*VLOOKUP(E146,Gearing!$B$2:$F$7,5,FALSE)</f>
        <v>4970.8071977385471</v>
      </c>
      <c r="G147">
        <f t="shared" ca="1" si="31"/>
        <v>0.86580201286214953</v>
      </c>
      <c r="H147">
        <f t="shared" ca="1" si="32"/>
        <v>177.44444325184779</v>
      </c>
      <c r="I147">
        <f t="shared" si="34"/>
        <v>0.19223050000000003</v>
      </c>
      <c r="J147">
        <f t="shared" ca="1" si="35"/>
        <v>6271.9000553844417</v>
      </c>
      <c r="K147">
        <f t="shared" ca="1" si="36"/>
        <v>-9247860.9105422813</v>
      </c>
      <c r="L147">
        <f t="shared" ca="1" si="45"/>
        <v>1393.3732745876232</v>
      </c>
      <c r="M147">
        <f ca="1">2*$Y$1*VLOOKUP(E146,Gearing!$B$3:$D$7,3)+B145</f>
        <v>1399.809861533148</v>
      </c>
      <c r="N147">
        <f ca="1">2*B146-B145+Misc!$B$6*$Y$1^2</f>
        <v>1393.3774980580176</v>
      </c>
      <c r="O147">
        <f t="shared" ca="1" si="37"/>
        <v>0</v>
      </c>
      <c r="P147">
        <f t="shared" ca="1" si="38"/>
        <v>0</v>
      </c>
      <c r="Q147">
        <f t="shared" ca="1" si="39"/>
        <v>1</v>
      </c>
      <c r="R147">
        <f t="shared" ca="1" si="40"/>
        <v>0</v>
      </c>
      <c r="S147">
        <f t="shared" ca="1" si="41"/>
        <v>0</v>
      </c>
      <c r="T147">
        <f ca="1">C147/Misc!$B$2*60/2/PI()</f>
        <v>2524.9856572163894</v>
      </c>
      <c r="U147">
        <f ca="1">C147/Misc!$B$2*60/2/PI()*VLOOKUP(E147,Gearing!$B$2:$F$7,5,FALSE)</f>
        <v>6924.6612000721098</v>
      </c>
      <c r="V147">
        <f ca="1">FORECAST(U147,OFFSET(Engine!$E$3:$E$26,MATCH(U147,Engine!$A$3:$A$26,1)-1,0,2),OFFSET(Engine!$A$3:$A$26,MATCH(U147,Engine!$A$3:$A$26,1)-1,0,2))</f>
        <v>638.67582449271356</v>
      </c>
    </row>
    <row r="148" spans="1:22" x14ac:dyDescent="0.25">
      <c r="A148">
        <f t="shared" si="33"/>
        <v>36.25</v>
      </c>
      <c r="B148">
        <f t="shared" ca="1" si="44"/>
        <v>1413.2736055012358</v>
      </c>
      <c r="C148">
        <f t="shared" ca="1" si="42"/>
        <v>79.876046543969096</v>
      </c>
      <c r="D148">
        <f t="shared" ca="1" si="43"/>
        <v>2.1977831161493668</v>
      </c>
      <c r="E148">
        <f ca="1">MIN(VLOOKUP(C147+0.01,Gearing!$A$2:$F$7,2,TRUE)+1,5)</f>
        <v>3</v>
      </c>
      <c r="F148">
        <f ca="1">Misc!$B$4*V147/Misc!$B$2*VLOOKUP(E147,Gearing!$B$2:$F$7,5,FALSE)</f>
        <v>4962.6970293892145</v>
      </c>
      <c r="G148">
        <f t="shared" ca="1" si="31"/>
        <v>0.87816750520785847</v>
      </c>
      <c r="H148">
        <f t="shared" ca="1" si="32"/>
        <v>178.67762738003108</v>
      </c>
      <c r="I148">
        <f t="shared" si="34"/>
        <v>0.19223050000000003</v>
      </c>
      <c r="J148">
        <f t="shared" ca="1" si="35"/>
        <v>6264.3023174787677</v>
      </c>
      <c r="K148">
        <f t="shared" ca="1" si="36"/>
        <v>-9373610.0248365123</v>
      </c>
      <c r="L148">
        <f t="shared" ca="1" si="45"/>
        <v>1413.2736055012358</v>
      </c>
      <c r="M148">
        <f ca="1">2*$Y$1*VLOOKUP(E147,Gearing!$B$3:$D$7,3)+B146</f>
        <v>1419.4328235455828</v>
      </c>
      <c r="N148">
        <f ca="1">2*B147-B146+Misc!$B$6*$Y$1^2</f>
        <v>1413.2786381296637</v>
      </c>
      <c r="O148">
        <f t="shared" ca="1" si="37"/>
        <v>0</v>
      </c>
      <c r="P148">
        <f t="shared" ca="1" si="38"/>
        <v>0</v>
      </c>
      <c r="Q148">
        <f t="shared" ca="1" si="39"/>
        <v>1</v>
      </c>
      <c r="R148">
        <f t="shared" ca="1" si="40"/>
        <v>0</v>
      </c>
      <c r="S148">
        <f t="shared" ca="1" si="41"/>
        <v>0</v>
      </c>
      <c r="T148">
        <f ca="1">C148/Misc!$B$2*60/2/PI()</f>
        <v>2542.5335284221969</v>
      </c>
      <c r="U148">
        <f ca="1">C148/Misc!$B$2*60/2/PI()*VLOOKUP(E148,Gearing!$B$2:$F$7,5,FALSE)</f>
        <v>6972.7854587329202</v>
      </c>
      <c r="V148">
        <f ca="1">FORECAST(U148,OFFSET(Engine!$E$3:$E$26,MATCH(U148,Engine!$A$3:$A$26,1)-1,0,2),OFFSET(Engine!$A$3:$A$26,MATCH(U148,Engine!$A$3:$A$26,1)-1,0,2))</f>
        <v>637.27041315391466</v>
      </c>
    </row>
    <row r="149" spans="1:22" x14ac:dyDescent="0.25">
      <c r="A149">
        <f t="shared" si="33"/>
        <v>36.5</v>
      </c>
      <c r="B149">
        <f t="shared" ca="1" si="44"/>
        <v>1433.3112978596077</v>
      </c>
      <c r="C149">
        <f t="shared" ca="1" si="42"/>
        <v>80.423449060963321</v>
      </c>
      <c r="D149">
        <f t="shared" ca="1" si="43"/>
        <v>2.1814370198044344</v>
      </c>
      <c r="E149">
        <f ca="1">MIN(VLOOKUP(C148+0.01,Gearing!$A$2:$F$7,2,TRUE)+1,5)</f>
        <v>3</v>
      </c>
      <c r="F149">
        <f ca="1">Misc!$B$4*V148/Misc!$B$2*VLOOKUP(E148,Gearing!$B$2:$F$7,5,FALSE)</f>
        <v>4951.7765742715219</v>
      </c>
      <c r="G149">
        <f t="shared" ca="1" si="31"/>
        <v>0.89061834999826506</v>
      </c>
      <c r="H149">
        <f t="shared" ca="1" si="32"/>
        <v>179.90213193665738</v>
      </c>
      <c r="I149">
        <f t="shared" si="34"/>
        <v>0.19223050000000003</v>
      </c>
      <c r="J149">
        <f t="shared" ca="1" si="35"/>
        <v>6256.6514163553893</v>
      </c>
      <c r="K149">
        <f t="shared" ca="1" si="36"/>
        <v>-9500060.9717001244</v>
      </c>
      <c r="L149">
        <f t="shared" ca="1" si="45"/>
        <v>1433.3112978596077</v>
      </c>
      <c r="M149">
        <f ca="1">2*$Y$1*VLOOKUP(E148,Gearing!$B$3:$D$7,3)+B147</f>
        <v>1439.1948745876232</v>
      </c>
      <c r="N149">
        <f ca="1">2*B148-B147+Misc!$B$6*$Y$1^2</f>
        <v>1433.3172489148485</v>
      </c>
      <c r="O149">
        <f t="shared" ca="1" si="37"/>
        <v>0</v>
      </c>
      <c r="P149">
        <f t="shared" ca="1" si="38"/>
        <v>0</v>
      </c>
      <c r="Q149">
        <f t="shared" ca="1" si="39"/>
        <v>1</v>
      </c>
      <c r="R149">
        <f t="shared" ca="1" si="40"/>
        <v>0</v>
      </c>
      <c r="S149">
        <f t="shared" ca="1" si="41"/>
        <v>0</v>
      </c>
      <c r="T149">
        <f ca="1">C149/Misc!$B$2*60/2/PI()</f>
        <v>2559.9578917103127</v>
      </c>
      <c r="U149">
        <f ca="1">C149/Misc!$B$2*60/2/PI()*VLOOKUP(E149,Gearing!$B$2:$F$7,5,FALSE)</f>
        <v>7020.5710024061436</v>
      </c>
      <c r="V149">
        <f ca="1">FORECAST(U149,OFFSET(Engine!$E$3:$E$26,MATCH(U149,Engine!$A$3:$A$26,1)-1,0,2),OFFSET(Engine!$A$3:$A$26,MATCH(U149,Engine!$A$3:$A$26,1)-1,0,2))</f>
        <v>635.7657914147984</v>
      </c>
    </row>
    <row r="150" spans="1:22" x14ac:dyDescent="0.25">
      <c r="A150">
        <f t="shared" si="33"/>
        <v>36.75</v>
      </c>
      <c r="B150">
        <f t="shared" ca="1" si="44"/>
        <v>1453.4853300317175</v>
      </c>
      <c r="C150">
        <f t="shared" ca="1" si="42"/>
        <v>80.966709380824796</v>
      </c>
      <c r="D150">
        <f t="shared" ca="1" si="43"/>
        <v>2.1646455390873598</v>
      </c>
      <c r="E150">
        <f ca="1">MIN(VLOOKUP(C149+0.01,Gearing!$A$2:$F$7,2,TRUE)+1,5)</f>
        <v>3</v>
      </c>
      <c r="F150">
        <f ca="1">Misc!$B$4*V149/Misc!$B$2*VLOOKUP(E149,Gearing!$B$2:$F$7,5,FALSE)</f>
        <v>4940.0852254702786</v>
      </c>
      <c r="G150">
        <f t="shared" ca="1" si="31"/>
        <v>0.90315391242128307</v>
      </c>
      <c r="H150">
        <f t="shared" ca="1" si="32"/>
        <v>181.11737066218862</v>
      </c>
      <c r="I150">
        <f t="shared" si="34"/>
        <v>0.19223050000000003</v>
      </c>
      <c r="J150">
        <f t="shared" ca="1" si="35"/>
        <v>6248.9477051135973</v>
      </c>
      <c r="K150">
        <f t="shared" ca="1" si="36"/>
        <v>-9627203.9443063196</v>
      </c>
      <c r="L150">
        <f t="shared" ca="1" si="45"/>
        <v>1453.4853300317175</v>
      </c>
      <c r="M150">
        <f ca="1">2*$Y$1*VLOOKUP(E149,Gearing!$B$3:$D$7,3)+B148</f>
        <v>1459.0952055012358</v>
      </c>
      <c r="N150">
        <f ca="1">2*B149-B148+Misc!$B$6*$Y$1^2</f>
        <v>1453.4923027179798</v>
      </c>
      <c r="O150">
        <f t="shared" ca="1" si="37"/>
        <v>0</v>
      </c>
      <c r="P150">
        <f t="shared" ca="1" si="38"/>
        <v>0</v>
      </c>
      <c r="Q150">
        <f t="shared" ca="1" si="39"/>
        <v>1</v>
      </c>
      <c r="R150">
        <f t="shared" ca="1" si="40"/>
        <v>0</v>
      </c>
      <c r="S150">
        <f t="shared" ca="1" si="41"/>
        <v>0</v>
      </c>
      <c r="T150">
        <f ca="1">C150/Misc!$B$2*60/2/PI()</f>
        <v>2577.2504047686402</v>
      </c>
      <c r="U150">
        <f ca="1">C150/Misc!$B$2*60/2/PI()*VLOOKUP(E150,Gearing!$B$2:$F$7,5,FALSE)</f>
        <v>7067.994952670776</v>
      </c>
      <c r="V150">
        <f ca="1">FORECAST(U150,OFFSET(Engine!$E$3:$E$26,MATCH(U150,Engine!$A$3:$A$26,1)-1,0,2),OFFSET(Engine!$A$3:$A$26,MATCH(U150,Engine!$A$3:$A$26,1)-1,0,2))</f>
        <v>634.12930993742759</v>
      </c>
    </row>
    <row r="151" spans="1:22" x14ac:dyDescent="0.25">
      <c r="A151">
        <f t="shared" si="33"/>
        <v>37</v>
      </c>
      <c r="B151">
        <f t="shared" ca="1" si="44"/>
        <v>1473.7946525500201</v>
      </c>
      <c r="C151">
        <f t="shared" ca="1" si="42"/>
        <v>81.505697992681689</v>
      </c>
      <c r="D151">
        <f t="shared" ca="1" si="43"/>
        <v>2.1472633557677909</v>
      </c>
      <c r="E151">
        <f ca="1">MIN(VLOOKUP(C150+0.01,Gearing!$A$2:$F$7,2,TRUE)+1,5)</f>
        <v>3</v>
      </c>
      <c r="F151">
        <f ca="1">Misc!$B$4*V150/Misc!$B$2*VLOOKUP(E150,Gearing!$B$2:$F$7,5,FALSE)</f>
        <v>4927.3692881278103</v>
      </c>
      <c r="G151">
        <f t="shared" ca="1" si="31"/>
        <v>0.91577354036801339</v>
      </c>
      <c r="H151">
        <f t="shared" ca="1" si="32"/>
        <v>182.32305384905533</v>
      </c>
      <c r="I151">
        <f t="shared" si="34"/>
        <v>0.19223050000000003</v>
      </c>
      <c r="J151">
        <f t="shared" ca="1" si="35"/>
        <v>6241.1915765306758</v>
      </c>
      <c r="K151">
        <f t="shared" ca="1" si="36"/>
        <v>-9755028.9498812184</v>
      </c>
      <c r="L151">
        <f t="shared" ca="1" si="45"/>
        <v>1473.7946525500201</v>
      </c>
      <c r="M151">
        <f ca="1">2*$Y$1*VLOOKUP(E150,Gearing!$B$3:$D$7,3)+B149</f>
        <v>1479.1328978596077</v>
      </c>
      <c r="N151">
        <f ca="1">2*B150-B149+Misc!$B$6*$Y$1^2</f>
        <v>1473.8026747038273</v>
      </c>
      <c r="O151">
        <f t="shared" ca="1" si="37"/>
        <v>0</v>
      </c>
      <c r="P151">
        <f t="shared" ca="1" si="38"/>
        <v>0</v>
      </c>
      <c r="Q151">
        <f t="shared" ca="1" si="39"/>
        <v>1</v>
      </c>
      <c r="R151">
        <f t="shared" ca="1" si="40"/>
        <v>0</v>
      </c>
      <c r="S151">
        <f t="shared" ca="1" si="41"/>
        <v>0</v>
      </c>
      <c r="T151">
        <f ca="1">C151/Misc!$B$2*60/2/PI()</f>
        <v>2594.4069451380924</v>
      </c>
      <c r="U151">
        <f ca="1">C151/Misc!$B$2*60/2/PI()*VLOOKUP(E151,Gearing!$B$2:$F$7,5,FALSE)</f>
        <v>7115.0460038655729</v>
      </c>
      <c r="V151">
        <f ca="1">FORECAST(U151,OFFSET(Engine!$E$3:$E$26,MATCH(U151,Engine!$A$3:$A$26,1)-1,0,2),OFFSET(Engine!$A$3:$A$26,MATCH(U151,Engine!$A$3:$A$26,1)-1,0,2))</f>
        <v>632.40325149883313</v>
      </c>
    </row>
    <row r="152" spans="1:22" x14ac:dyDescent="0.25">
      <c r="A152">
        <f t="shared" si="33"/>
        <v>37.25</v>
      </c>
      <c r="B152">
        <f t="shared" ca="1" si="44"/>
        <v>1494.2381790280583</v>
      </c>
      <c r="C152">
        <f t="shared" ca="1" si="42"/>
        <v>82.040291859542322</v>
      </c>
      <c r="D152">
        <f t="shared" ca="1" si="43"/>
        <v>2.1294875791172672</v>
      </c>
      <c r="E152">
        <f ca="1">MIN(VLOOKUP(C151+0.01,Gearing!$A$2:$F$7,2,TRUE)+1,5)</f>
        <v>3</v>
      </c>
      <c r="F152">
        <f ca="1">Misc!$B$4*V151/Misc!$B$2*VLOOKUP(E151,Gearing!$B$2:$F$7,5,FALSE)</f>
        <v>4913.9573117271548</v>
      </c>
      <c r="G152">
        <f t="shared" ca="1" si="31"/>
        <v>0.92847655878920754</v>
      </c>
      <c r="H152">
        <f t="shared" ca="1" si="32"/>
        <v>183.51890627134557</v>
      </c>
      <c r="I152">
        <f t="shared" si="34"/>
        <v>0.19223050000000003</v>
      </c>
      <c r="J152">
        <f t="shared" ca="1" si="35"/>
        <v>6233.3834340859667</v>
      </c>
      <c r="K152">
        <f t="shared" ca="1" si="36"/>
        <v>-9883525.8543242086</v>
      </c>
      <c r="L152">
        <f t="shared" ca="1" si="45"/>
        <v>1494.2381790280583</v>
      </c>
      <c r="M152">
        <f ca="1">2*$Y$1*VLOOKUP(E151,Gearing!$B$3:$D$7,3)+B150</f>
        <v>1499.3069300317175</v>
      </c>
      <c r="N152">
        <f ca="1">2*B151-B150+Misc!$B$6*$Y$1^2</f>
        <v>1494.2472875683229</v>
      </c>
      <c r="O152">
        <f t="shared" ca="1" si="37"/>
        <v>0</v>
      </c>
      <c r="P152">
        <f t="shared" ca="1" si="38"/>
        <v>0</v>
      </c>
      <c r="Q152">
        <f t="shared" ca="1" si="39"/>
        <v>1</v>
      </c>
      <c r="R152">
        <f t="shared" ca="1" si="40"/>
        <v>0</v>
      </c>
      <c r="S152">
        <f t="shared" ca="1" si="41"/>
        <v>0</v>
      </c>
      <c r="T152">
        <f ca="1">C152/Misc!$B$2*60/2/PI()</f>
        <v>2611.423596429589</v>
      </c>
      <c r="U152">
        <f ca="1">C152/Misc!$B$2*60/2/PI()*VLOOKUP(E152,Gearing!$B$2:$F$7,5,FALSE)</f>
        <v>7161.7134154671448</v>
      </c>
      <c r="V152">
        <f ca="1">FORECAST(U152,OFFSET(Engine!$E$3:$E$26,MATCH(U152,Engine!$A$3:$A$26,1)-1,0,2),OFFSET(Engine!$A$3:$A$26,MATCH(U152,Engine!$A$3:$A$26,1)-1,0,2))</f>
        <v>630.47512862337453</v>
      </c>
    </row>
    <row r="153" spans="1:22" x14ac:dyDescent="0.25">
      <c r="A153">
        <f t="shared" si="33"/>
        <v>37.5</v>
      </c>
      <c r="B153">
        <f t="shared" ca="1" si="44"/>
        <v>1514.8147984797913</v>
      </c>
      <c r="C153">
        <f t="shared" ca="1" si="42"/>
        <v>82.570328891515146</v>
      </c>
      <c r="D153">
        <f t="shared" ca="1" si="43"/>
        <v>2.1108086766653287</v>
      </c>
      <c r="E153">
        <f ca="1">MIN(VLOOKUP(C152+0.01,Gearing!$A$2:$F$7,2,TRUE)+1,5)</f>
        <v>3</v>
      </c>
      <c r="F153">
        <f ca="1">Misc!$B$4*V152/Misc!$B$2*VLOOKUP(E152,Gearing!$B$2:$F$7,5,FALSE)</f>
        <v>4898.9752358454889</v>
      </c>
      <c r="G153">
        <f t="shared" ca="1" si="31"/>
        <v>0.94126227735014467</v>
      </c>
      <c r="H153">
        <f t="shared" ca="1" si="32"/>
        <v>184.70456534429837</v>
      </c>
      <c r="I153">
        <f t="shared" si="34"/>
        <v>0.19223050000000003</v>
      </c>
      <c r="J153">
        <f t="shared" ca="1" si="35"/>
        <v>6225.5236954526936</v>
      </c>
      <c r="K153">
        <f t="shared" ca="1" si="36"/>
        <v>-10012684.172142558</v>
      </c>
      <c r="L153">
        <f t="shared" ca="1" si="45"/>
        <v>1514.8147984797913</v>
      </c>
      <c r="M153">
        <f ca="1">2*$Y$1*VLOOKUP(E152,Gearing!$B$3:$D$7,3)+B151</f>
        <v>1519.6162525500201</v>
      </c>
      <c r="N153">
        <f ca="1">2*B152-B151+Misc!$B$6*$Y$1^2</f>
        <v>1514.8250180060966</v>
      </c>
      <c r="O153">
        <f t="shared" ca="1" si="37"/>
        <v>0</v>
      </c>
      <c r="P153">
        <f t="shared" ca="1" si="38"/>
        <v>0</v>
      </c>
      <c r="Q153">
        <f t="shared" ca="1" si="39"/>
        <v>1</v>
      </c>
      <c r="R153">
        <f t="shared" ca="1" si="40"/>
        <v>0</v>
      </c>
      <c r="S153">
        <f t="shared" ca="1" si="41"/>
        <v>0</v>
      </c>
      <c r="T153">
        <f ca="1">C153/Misc!$B$2*60/2/PI()</f>
        <v>2628.2951991616355</v>
      </c>
      <c r="U153">
        <f ca="1">C153/Misc!$B$2*60/2/PI()*VLOOKUP(E153,Gearing!$B$2:$F$7,5,FALSE)</f>
        <v>7207.9830378262795</v>
      </c>
      <c r="V153">
        <f ca="1">FORECAST(U153,OFFSET(Engine!$E$3:$E$26,MATCH(U153,Engine!$A$3:$A$26,1)-1,0,2),OFFSET(Engine!$A$3:$A$26,MATCH(U153,Engine!$A$3:$A$26,1)-1,0,2))</f>
        <v>628.45016267118524</v>
      </c>
    </row>
    <row r="154" spans="1:22" x14ac:dyDescent="0.25">
      <c r="A154">
        <f t="shared" si="33"/>
        <v>37.75</v>
      </c>
      <c r="B154">
        <f t="shared" ca="1" si="44"/>
        <v>1535.5233434738159</v>
      </c>
      <c r="C154">
        <f t="shared" ca="1" si="42"/>
        <v>83.095644017448194</v>
      </c>
      <c r="D154">
        <f t="shared" ca="1" si="43"/>
        <v>2.0917123307990551</v>
      </c>
      <c r="E154">
        <f ca="1">MIN(VLOOKUP(C153+0.01,Gearing!$A$2:$F$7,2,TRUE)+1,5)</f>
        <v>3</v>
      </c>
      <c r="F154">
        <f ca="1">Misc!$B$4*V153/Misc!$B$2*VLOOKUP(E153,Gearing!$B$2:$F$7,5,FALSE)</f>
        <v>4883.240661073497</v>
      </c>
      <c r="G154">
        <f t="shared" ca="1" si="31"/>
        <v>0.9541299706425822</v>
      </c>
      <c r="H154">
        <f t="shared" ca="1" si="32"/>
        <v>185.87966181426313</v>
      </c>
      <c r="I154">
        <f t="shared" si="34"/>
        <v>0.19223050000000003</v>
      </c>
      <c r="J154">
        <f t="shared" ca="1" si="35"/>
        <v>6217.6127877616609</v>
      </c>
      <c r="K154">
        <f t="shared" ca="1" si="36"/>
        <v>-10142493.26797457</v>
      </c>
      <c r="L154">
        <f t="shared" ca="1" si="45"/>
        <v>1535.5233434738159</v>
      </c>
      <c r="M154">
        <f ca="1">2*$Y$1*VLOOKUP(E153,Gearing!$B$3:$D$7,3)+B152</f>
        <v>1540.0597790280583</v>
      </c>
      <c r="N154">
        <f ca="1">2*B153-B152+Misc!$B$6*$Y$1^2</f>
        <v>1535.5347304315244</v>
      </c>
      <c r="O154">
        <f t="shared" ca="1" si="37"/>
        <v>0</v>
      </c>
      <c r="P154">
        <f t="shared" ca="1" si="38"/>
        <v>0</v>
      </c>
      <c r="Q154">
        <f t="shared" ca="1" si="39"/>
        <v>1</v>
      </c>
      <c r="R154">
        <f t="shared" ca="1" si="40"/>
        <v>0</v>
      </c>
      <c r="S154">
        <f t="shared" ca="1" si="41"/>
        <v>0</v>
      </c>
      <c r="T154">
        <f ca="1">C154/Misc!$B$2*60/2/PI()</f>
        <v>2645.0164989562722</v>
      </c>
      <c r="U154">
        <f ca="1">C154/Misc!$B$2*60/2/PI()*VLOOKUP(E154,Gearing!$B$2:$F$7,5,FALSE)</f>
        <v>7253.840461044415</v>
      </c>
      <c r="V154">
        <f ca="1">FORECAST(U154,OFFSET(Engine!$E$3:$E$26,MATCH(U154,Engine!$A$3:$A$26,1)-1,0,2),OFFSET(Engine!$A$3:$A$26,MATCH(U154,Engine!$A$3:$A$26,1)-1,0,2))</f>
        <v>625.90479477700956</v>
      </c>
    </row>
    <row r="155" spans="1:22" x14ac:dyDescent="0.25">
      <c r="A155">
        <f t="shared" si="33"/>
        <v>38</v>
      </c>
      <c r="B155">
        <f t="shared" ca="1" si="44"/>
        <v>1556.3626204885154</v>
      </c>
      <c r="C155">
        <f t="shared" ca="1" si="42"/>
        <v>83.615891904910313</v>
      </c>
      <c r="D155">
        <f t="shared" ca="1" si="43"/>
        <v>2.070270768897899</v>
      </c>
      <c r="E155">
        <f ca="1">MIN(VLOOKUP(C154+0.01,Gearing!$A$2:$F$7,2,TRUE)+1,5)</f>
        <v>3</v>
      </c>
      <c r="F155">
        <f ca="1">Misc!$B$4*V154/Misc!$B$2*VLOOKUP(E154,Gearing!$B$2:$F$7,5,FALSE)</f>
        <v>4863.4624117602998</v>
      </c>
      <c r="G155">
        <f t="shared" ca="1" si="31"/>
        <v>0.96707889704657013</v>
      </c>
      <c r="H155">
        <f t="shared" ca="1" si="32"/>
        <v>187.04342319459178</v>
      </c>
      <c r="I155">
        <f t="shared" si="34"/>
        <v>0.19223050000000003</v>
      </c>
      <c r="J155">
        <f t="shared" ca="1" si="35"/>
        <v>6209.6511598447132</v>
      </c>
      <c r="K155">
        <f t="shared" ca="1" si="36"/>
        <v>-10272941.556199234</v>
      </c>
      <c r="L155">
        <f t="shared" ca="1" si="45"/>
        <v>1556.3626204885154</v>
      </c>
      <c r="M155">
        <f ca="1">2*$Y$1*VLOOKUP(E154,Gearing!$B$3:$D$7,3)+B153</f>
        <v>1560.6363984797913</v>
      </c>
      <c r="N155">
        <f ca="1">2*B154-B153+Misc!$B$6*$Y$1^2</f>
        <v>1556.3752009678406</v>
      </c>
      <c r="O155">
        <f t="shared" ca="1" si="37"/>
        <v>0</v>
      </c>
      <c r="P155">
        <f t="shared" ca="1" si="38"/>
        <v>0</v>
      </c>
      <c r="Q155">
        <f t="shared" ca="1" si="39"/>
        <v>1</v>
      </c>
      <c r="R155">
        <f t="shared" ca="1" si="40"/>
        <v>0</v>
      </c>
      <c r="S155">
        <f t="shared" ca="1" si="41"/>
        <v>0</v>
      </c>
      <c r="T155">
        <f ca="1">C155/Misc!$B$2*60/2/PI()</f>
        <v>2661.5765035408153</v>
      </c>
      <c r="U155">
        <f ca="1">C155/Misc!$B$2*60/2/PI()*VLOOKUP(E155,Gearing!$B$2:$F$7,5,FALSE)</f>
        <v>7299.2555393011453</v>
      </c>
      <c r="V155">
        <f ca="1">FORECAST(U155,OFFSET(Engine!$E$3:$E$26,MATCH(U155,Engine!$A$3:$A$26,1)-1,0,2),OFFSET(Engine!$A$3:$A$26,MATCH(U155,Engine!$A$3:$A$26,1)-1,0,2))</f>
        <v>623.38397973783322</v>
      </c>
    </row>
    <row r="156" spans="1:22" x14ac:dyDescent="0.25">
      <c r="A156">
        <f t="shared" si="33"/>
        <v>38.25</v>
      </c>
      <c r="B156">
        <f t="shared" ca="1" si="44"/>
        <v>1577.331289426271</v>
      </c>
      <c r="C156">
        <f t="shared" ca="1" si="42"/>
        <v>84.130798482470709</v>
      </c>
      <c r="D156">
        <f t="shared" ca="1" si="43"/>
        <v>2.0489818515852676</v>
      </c>
      <c r="E156">
        <f ca="1">MIN(VLOOKUP(C155+0.01,Gearing!$A$2:$F$7,2,TRUE)+1,5)</f>
        <v>3</v>
      </c>
      <c r="F156">
        <f ca="1">Misc!$B$4*V155/Misc!$B$2*VLOOKUP(E155,Gearing!$B$2:$F$7,5,FALSE)</f>
        <v>4843.8749452760376</v>
      </c>
      <c r="G156">
        <f t="shared" ca="1" si="31"/>
        <v>0.98010822386405339</v>
      </c>
      <c r="H156">
        <f t="shared" ca="1" si="32"/>
        <v>188.19523640495416</v>
      </c>
      <c r="I156">
        <f t="shared" si="34"/>
        <v>0.19223050000000003</v>
      </c>
      <c r="J156">
        <f t="shared" ca="1" si="35"/>
        <v>6201.6392705643648</v>
      </c>
      <c r="K156">
        <f t="shared" ca="1" si="36"/>
        <v>-10404017.549180768</v>
      </c>
      <c r="L156">
        <f t="shared" ca="1" si="45"/>
        <v>1577.331289426271</v>
      </c>
      <c r="M156">
        <f ca="1">2*$Y$1*VLOOKUP(E155,Gearing!$B$3:$D$7,3)+B154</f>
        <v>1581.3449434738159</v>
      </c>
      <c r="N156">
        <f ca="1">2*B155-B154+Misc!$B$6*$Y$1^2</f>
        <v>1577.345210003215</v>
      </c>
      <c r="O156">
        <f t="shared" ca="1" si="37"/>
        <v>0</v>
      </c>
      <c r="P156">
        <f t="shared" ca="1" si="38"/>
        <v>0</v>
      </c>
      <c r="Q156">
        <f t="shared" ca="1" si="39"/>
        <v>1</v>
      </c>
      <c r="R156">
        <f t="shared" ca="1" si="40"/>
        <v>0</v>
      </c>
      <c r="S156">
        <f t="shared" ca="1" si="41"/>
        <v>0</v>
      </c>
      <c r="T156">
        <f ca="1">C156/Misc!$B$2*60/2/PI()</f>
        <v>2677.966488950668</v>
      </c>
      <c r="U156">
        <f ca="1">C156/Misc!$B$2*60/2/PI()*VLOOKUP(E156,Gearing!$B$2:$F$7,5,FALSE)</f>
        <v>7344.2043475104065</v>
      </c>
      <c r="V156">
        <f ca="1">FORECAST(U156,OFFSET(Engine!$E$3:$E$26,MATCH(U156,Engine!$A$3:$A$26,1)-1,0,2),OFFSET(Engine!$A$3:$A$26,MATCH(U156,Engine!$A$3:$A$26,1)-1,0,2))</f>
        <v>620.28722096469392</v>
      </c>
    </row>
    <row r="157" spans="1:22" x14ac:dyDescent="0.25">
      <c r="A157">
        <f t="shared" si="33"/>
        <v>38.5</v>
      </c>
      <c r="B157">
        <f t="shared" ca="1" si="44"/>
        <v>1598.4280197297508</v>
      </c>
      <c r="C157">
        <f t="shared" ca="1" si="42"/>
        <v>84.64005978113164</v>
      </c>
      <c r="D157">
        <f t="shared" ca="1" si="43"/>
        <v>2.0251085377021809</v>
      </c>
      <c r="E157">
        <f ca="1">MIN(VLOOKUP(C156+0.01,Gearing!$A$2:$F$7,2,TRUE)+1,5)</f>
        <v>3</v>
      </c>
      <c r="F157">
        <f ca="1">Misc!$B$4*V156/Misc!$B$2*VLOOKUP(E156,Gearing!$B$2:$F$7,5,FALSE)</f>
        <v>4819.8122283626481</v>
      </c>
      <c r="G157">
        <f t="shared" ca="1" si="31"/>
        <v>0.99321712432503606</v>
      </c>
      <c r="H157">
        <f t="shared" ca="1" si="32"/>
        <v>189.33442148606755</v>
      </c>
      <c r="I157">
        <f t="shared" si="34"/>
        <v>0.19223050000000003</v>
      </c>
      <c r="J157">
        <f t="shared" ca="1" si="35"/>
        <v>6193.5776351358863</v>
      </c>
      <c r="K157">
        <f t="shared" ca="1" si="36"/>
        <v>-10535708.767929036</v>
      </c>
      <c r="L157">
        <f t="shared" ca="1" si="45"/>
        <v>1598.4280197297508</v>
      </c>
      <c r="M157">
        <f ca="1">2*$Y$1*VLOOKUP(E156,Gearing!$B$3:$D$7,3)+B155</f>
        <v>1602.1842204885154</v>
      </c>
      <c r="N157">
        <f ca="1">2*B156-B155+Misc!$B$6*$Y$1^2</f>
        <v>1598.4432708640268</v>
      </c>
      <c r="O157">
        <f t="shared" ca="1" si="37"/>
        <v>0</v>
      </c>
      <c r="P157">
        <f t="shared" ca="1" si="38"/>
        <v>0</v>
      </c>
      <c r="Q157">
        <f t="shared" ca="1" si="39"/>
        <v>1</v>
      </c>
      <c r="R157">
        <f t="shared" ca="1" si="40"/>
        <v>0</v>
      </c>
      <c r="S157">
        <f t="shared" ca="1" si="41"/>
        <v>0</v>
      </c>
      <c r="T157">
        <f ca="1">C157/Misc!$B$2*60/2/PI()</f>
        <v>2694.176779552125</v>
      </c>
      <c r="U157">
        <f ca="1">C157/Misc!$B$2*60/2/PI()*VLOOKUP(E157,Gearing!$B$2:$F$7,5,FALSE)</f>
        <v>7388.6603506758065</v>
      </c>
      <c r="V157">
        <f ca="1">FORECAST(U157,OFFSET(Engine!$E$3:$E$26,MATCH(U157,Engine!$A$3:$A$26,1)-1,0,2),OFFSET(Engine!$A$3:$A$26,MATCH(U157,Engine!$A$3:$A$26,1)-1,0,2))</f>
        <v>617.21438969876135</v>
      </c>
    </row>
    <row r="158" spans="1:22" x14ac:dyDescent="0.25">
      <c r="A158">
        <f t="shared" si="33"/>
        <v>38.75</v>
      </c>
      <c r="B158">
        <f t="shared" ca="1" si="44"/>
        <v>1619.6513193168369</v>
      </c>
      <c r="C158">
        <f t="shared" ca="1" si="42"/>
        <v>85.143373406808223</v>
      </c>
      <c r="D158">
        <f t="shared" ca="1" si="43"/>
        <v>2.0014004677104822</v>
      </c>
      <c r="E158">
        <f ca="1">MIN(VLOOKUP(C157+0.01,Gearing!$A$2:$F$7,2,TRUE)+1,5)</f>
        <v>3</v>
      </c>
      <c r="F158">
        <f ca="1">Misc!$B$4*V157/Misc!$B$2*VLOOKUP(E157,Gearing!$B$2:$F$7,5,FALSE)</f>
        <v>4795.9354351438496</v>
      </c>
      <c r="G158">
        <f t="shared" ca="1" si="31"/>
        <v>1.0064046712926737</v>
      </c>
      <c r="H158">
        <f t="shared" ca="1" si="32"/>
        <v>190.460302001629</v>
      </c>
      <c r="I158">
        <f t="shared" si="34"/>
        <v>0.19223050000000003</v>
      </c>
      <c r="J158">
        <f t="shared" ca="1" si="35"/>
        <v>6185.4667651066802</v>
      </c>
      <c r="K158">
        <f t="shared" ca="1" si="36"/>
        <v>-10668002.82155114</v>
      </c>
      <c r="L158">
        <f t="shared" ca="1" si="45"/>
        <v>1619.6513193168369</v>
      </c>
      <c r="M158">
        <f ca="1">2*$Y$1*VLOOKUP(E157,Gearing!$B$3:$D$7,3)+B156</f>
        <v>1623.152889426271</v>
      </c>
      <c r="N158">
        <f ca="1">2*B157-B156+Misc!$B$6*$Y$1^2</f>
        <v>1619.6680625332306</v>
      </c>
      <c r="O158">
        <f t="shared" ca="1" si="37"/>
        <v>0</v>
      </c>
      <c r="P158">
        <f t="shared" ca="1" si="38"/>
        <v>0</v>
      </c>
      <c r="Q158">
        <f t="shared" ca="1" si="39"/>
        <v>1</v>
      </c>
      <c r="R158">
        <f t="shared" ca="1" si="40"/>
        <v>0</v>
      </c>
      <c r="S158">
        <f t="shared" ca="1" si="41"/>
        <v>0</v>
      </c>
      <c r="T158">
        <f ca="1">C158/Misc!$B$2*60/2/PI()</f>
        <v>2710.1977498425117</v>
      </c>
      <c r="U158">
        <f ca="1">C158/Misc!$B$2*60/2/PI()*VLOOKUP(E158,Gearing!$B$2:$F$7,5,FALSE)</f>
        <v>7432.5971512830829</v>
      </c>
      <c r="V158">
        <f ca="1">FORECAST(U158,OFFSET(Engine!$E$3:$E$26,MATCH(U158,Engine!$A$3:$A$26,1)-1,0,2),OFFSET(Engine!$A$3:$A$26,MATCH(U158,Engine!$A$3:$A$26,1)-1,0,2))</f>
        <v>613.94045093571867</v>
      </c>
    </row>
    <row r="159" spans="1:22" x14ac:dyDescent="0.25">
      <c r="A159">
        <f t="shared" si="33"/>
        <v>39</v>
      </c>
      <c r="B159">
        <f t="shared" ca="1" si="44"/>
        <v>1640.9997064331549</v>
      </c>
      <c r="C159">
        <f t="shared" ca="1" si="42"/>
        <v>85.64065256187223</v>
      </c>
      <c r="D159">
        <f t="shared" ca="1" si="43"/>
        <v>1.976832772801572</v>
      </c>
      <c r="E159">
        <f ca="1">MIN(VLOOKUP(C158+0.01,Gearing!$A$2:$F$7,2,TRUE)+1,5)</f>
        <v>3</v>
      </c>
      <c r="F159">
        <f ca="1">Misc!$B$4*V158/Misc!$B$2*VLOOKUP(E158,Gearing!$B$2:$F$7,5,FALSE)</f>
        <v>4770.4959781444268</v>
      </c>
      <c r="G159">
        <f t="shared" ca="1" si="31"/>
        <v>1.0196699440474846</v>
      </c>
      <c r="H159">
        <f t="shared" ca="1" si="32"/>
        <v>191.57268379087381</v>
      </c>
      <c r="I159">
        <f t="shared" si="34"/>
        <v>0.19223050000000003</v>
      </c>
      <c r="J159">
        <f t="shared" ca="1" si="35"/>
        <v>6177.3072341241295</v>
      </c>
      <c r="K159">
        <f t="shared" ca="1" si="36"/>
        <v>-10800887.080241</v>
      </c>
      <c r="L159">
        <f t="shared" ca="1" si="45"/>
        <v>1640.9997064331549</v>
      </c>
      <c r="M159">
        <f ca="1">2*$Y$1*VLOOKUP(E158,Gearing!$B$3:$D$7,3)+B157</f>
        <v>1644.2496197297507</v>
      </c>
      <c r="N159">
        <f ca="1">2*B158-B157+Misc!$B$6*$Y$1^2</f>
        <v>1641.0179314039231</v>
      </c>
      <c r="O159">
        <f t="shared" ca="1" si="37"/>
        <v>0</v>
      </c>
      <c r="P159">
        <f t="shared" ca="1" si="38"/>
        <v>0</v>
      </c>
      <c r="Q159">
        <f t="shared" ca="1" si="39"/>
        <v>1</v>
      </c>
      <c r="R159">
        <f t="shared" ca="1" si="40"/>
        <v>0</v>
      </c>
      <c r="S159">
        <f t="shared" ca="1" si="41"/>
        <v>0</v>
      </c>
      <c r="T159">
        <f ca="1">C159/Misc!$B$2*60/2/PI()</f>
        <v>2726.026636967511</v>
      </c>
      <c r="U159">
        <f ca="1">C159/Misc!$B$2*60/2/PI()*VLOOKUP(E159,Gearing!$B$2:$F$7,5,FALSE)</f>
        <v>7476.0071723267829</v>
      </c>
      <c r="V159">
        <f ca="1">FORECAST(U159,OFFSET(Engine!$E$3:$E$26,MATCH(U159,Engine!$A$3:$A$26,1)-1,0,2),OFFSET(Engine!$A$3:$A$26,MATCH(U159,Engine!$A$3:$A$26,1)-1,0,2))</f>
        <v>610.62430939660635</v>
      </c>
    </row>
    <row r="160" spans="1:22" x14ac:dyDescent="0.25">
      <c r="A160">
        <f t="shared" si="33"/>
        <v>39.25</v>
      </c>
      <c r="B160">
        <f t="shared" ca="1" si="44"/>
        <v>1662.471645597773</v>
      </c>
      <c r="C160">
        <f t="shared" ca="1" si="42"/>
        <v>86.131773684861855</v>
      </c>
      <c r="D160">
        <f t="shared" ca="1" si="43"/>
        <v>1.9521362111154303</v>
      </c>
      <c r="E160">
        <f ca="1">MIN(VLOOKUP(C159+0.01,Gearing!$A$2:$F$7,2,TRUE)+1,5)</f>
        <v>3</v>
      </c>
      <c r="F160">
        <f ca="1">Misc!$B$4*V159/Misc!$B$2*VLOOKUP(E159,Gearing!$B$2:$F$7,5,FALSE)</f>
        <v>4744.7285932927161</v>
      </c>
      <c r="G160">
        <f t="shared" ca="1" si="31"/>
        <v>1.0330119884858509</v>
      </c>
      <c r="H160">
        <f t="shared" ca="1" si="32"/>
        <v>192.67129045468383</v>
      </c>
      <c r="I160">
        <f t="shared" si="34"/>
        <v>0.19223050000000003</v>
      </c>
      <c r="J160">
        <f t="shared" ca="1" si="35"/>
        <v>6169.0996118650028</v>
      </c>
      <c r="K160">
        <f t="shared" ca="1" si="36"/>
        <v>-10934348.882673535</v>
      </c>
      <c r="L160">
        <f t="shared" ca="1" si="45"/>
        <v>1662.471645597773</v>
      </c>
      <c r="M160">
        <f ca="1">2*$Y$1*VLOOKUP(E159,Gearing!$B$3:$D$7,3)+B158</f>
        <v>1665.4729193168369</v>
      </c>
      <c r="N160">
        <f ca="1">2*B159-B158+Misc!$B$6*$Y$1^2</f>
        <v>1662.491406049473</v>
      </c>
      <c r="O160">
        <f t="shared" ca="1" si="37"/>
        <v>0</v>
      </c>
      <c r="P160">
        <f t="shared" ca="1" si="38"/>
        <v>0</v>
      </c>
      <c r="Q160">
        <f t="shared" ca="1" si="39"/>
        <v>1</v>
      </c>
      <c r="R160">
        <f t="shared" ca="1" si="40"/>
        <v>0</v>
      </c>
      <c r="S160">
        <f t="shared" ca="1" si="41"/>
        <v>0</v>
      </c>
      <c r="T160">
        <f ca="1">C160/Misc!$B$2*60/2/PI()</f>
        <v>2741.6595078436394</v>
      </c>
      <c r="U160">
        <f ca="1">C160/Misc!$B$2*60/2/PI()*VLOOKUP(E160,Gearing!$B$2:$F$7,5,FALSE)</f>
        <v>7518.8796274998567</v>
      </c>
      <c r="V160">
        <f ca="1">FORECAST(U160,OFFSET(Engine!$E$3:$E$26,MATCH(U160,Engine!$A$3:$A$26,1)-1,0,2),OFFSET(Engine!$A$3:$A$26,MATCH(U160,Engine!$A$3:$A$26,1)-1,0,2))</f>
        <v>608.09274729728759</v>
      </c>
    </row>
    <row r="161" spans="1:22" x14ac:dyDescent="0.25">
      <c r="A161">
        <f t="shared" si="33"/>
        <v>39.5</v>
      </c>
      <c r="B161">
        <f t="shared" ca="1" si="44"/>
        <v>1684.0655932755858</v>
      </c>
      <c r="C161">
        <f t="shared" ca="1" si="42"/>
        <v>86.617176117615145</v>
      </c>
      <c r="D161">
        <f t="shared" ca="1" si="43"/>
        <v>1.9310832509108877</v>
      </c>
      <c r="E161">
        <f ca="1">MIN(VLOOKUP(C160+0.01,Gearing!$A$2:$F$7,2,TRUE)+1,5)</f>
        <v>3</v>
      </c>
      <c r="F161">
        <f ca="1">Misc!$B$4*V160/Misc!$B$2*VLOOKUP(E160,Gearing!$B$2:$F$7,5,FALSE)</f>
        <v>4725.0576190234415</v>
      </c>
      <c r="G161">
        <f t="shared" ca="1" si="31"/>
        <v>1.0464298454995238</v>
      </c>
      <c r="H161">
        <f t="shared" ca="1" si="32"/>
        <v>193.75710477276115</v>
      </c>
      <c r="I161">
        <f t="shared" si="34"/>
        <v>0.19223050000000003</v>
      </c>
      <c r="J161">
        <f t="shared" ca="1" si="35"/>
        <v>6160.8444886618345</v>
      </c>
      <c r="K161">
        <f t="shared" ca="1" si="36"/>
        <v>-11068377.185524244</v>
      </c>
      <c r="L161">
        <f t="shared" ca="1" si="45"/>
        <v>1684.0655932755858</v>
      </c>
      <c r="M161">
        <f ca="1">2*$Y$1*VLOOKUP(E160,Gearing!$B$3:$D$7,3)+B159</f>
        <v>1686.8213064331549</v>
      </c>
      <c r="N161">
        <f ca="1">2*B160-B159+Misc!$B$6*$Y$1^2</f>
        <v>1684.0868972623912</v>
      </c>
      <c r="O161">
        <f t="shared" ca="1" si="37"/>
        <v>0</v>
      </c>
      <c r="P161">
        <f t="shared" ca="1" si="38"/>
        <v>0</v>
      </c>
      <c r="Q161">
        <f t="shared" ca="1" si="39"/>
        <v>1</v>
      </c>
      <c r="R161">
        <f t="shared" ca="1" si="40"/>
        <v>0</v>
      </c>
      <c r="S161">
        <f t="shared" ca="1" si="41"/>
        <v>0</v>
      </c>
      <c r="T161">
        <f ca="1">C161/Misc!$B$2*60/2/PI()</f>
        <v>2757.1103471559431</v>
      </c>
      <c r="U161">
        <f ca="1">C161/Misc!$B$2*60/2/PI()*VLOOKUP(E161,Gearing!$B$2:$F$7,5,FALSE)</f>
        <v>7561.2528691809239</v>
      </c>
      <c r="V161">
        <f ca="1">FORECAST(U161,OFFSET(Engine!$E$3:$E$26,MATCH(U161,Engine!$A$3:$A$26,1)-1,0,2),OFFSET(Engine!$A$3:$A$26,MATCH(U161,Engine!$A$3:$A$26,1)-1,0,2))</f>
        <v>606.52454206579978</v>
      </c>
    </row>
    <row r="162" spans="1:22" x14ac:dyDescent="0.25">
      <c r="A162">
        <f t="shared" si="33"/>
        <v>39.75</v>
      </c>
      <c r="B162">
        <f t="shared" ca="1" si="44"/>
        <v>1705.7802336565805</v>
      </c>
      <c r="C162">
        <f t="shared" ca="1" si="42"/>
        <v>87.097870650757159</v>
      </c>
      <c r="D162">
        <f t="shared" ca="1" si="43"/>
        <v>1.9144730142252229</v>
      </c>
      <c r="E162">
        <f ca="1">MIN(VLOOKUP(C161+0.01,Gearing!$A$2:$F$7,2,TRUE)+1,5)</f>
        <v>3</v>
      </c>
      <c r="F162">
        <f ca="1">Misc!$B$4*V161/Misc!$B$2*VLOOKUP(E161,Gearing!$B$2:$F$7,5,FALSE)</f>
        <v>4712.8722079818417</v>
      </c>
      <c r="G162">
        <f t="shared" ca="1" si="31"/>
        <v>1.0599226974820675</v>
      </c>
      <c r="H162">
        <f t="shared" ca="1" si="32"/>
        <v>194.83238781933866</v>
      </c>
      <c r="I162">
        <f t="shared" si="34"/>
        <v>0.19223050000000003</v>
      </c>
      <c r="J162">
        <f t="shared" ca="1" si="35"/>
        <v>6152.5424579436749</v>
      </c>
      <c r="K162">
        <f t="shared" ca="1" si="36"/>
        <v>-11202962.87666559</v>
      </c>
      <c r="L162">
        <f t="shared" ca="1" si="45"/>
        <v>1705.7802336565805</v>
      </c>
      <c r="M162">
        <f ca="1">2*$Y$1*VLOOKUP(E161,Gearing!$B$3:$D$7,3)+B160</f>
        <v>1708.293245597773</v>
      </c>
      <c r="N162">
        <f ca="1">2*B161-B160+Misc!$B$6*$Y$1^2</f>
        <v>1705.8028534533987</v>
      </c>
      <c r="O162">
        <f t="shared" ca="1" si="37"/>
        <v>0</v>
      </c>
      <c r="P162">
        <f t="shared" ca="1" si="38"/>
        <v>0</v>
      </c>
      <c r="Q162">
        <f t="shared" ca="1" si="39"/>
        <v>1</v>
      </c>
      <c r="R162">
        <f t="shared" ca="1" si="40"/>
        <v>0</v>
      </c>
      <c r="S162">
        <f t="shared" ca="1" si="41"/>
        <v>0</v>
      </c>
      <c r="T162">
        <f ca="1">C162/Misc!$B$2*60/2/PI()</f>
        <v>2772.411329369304</v>
      </c>
      <c r="U162">
        <f ca="1">C162/Misc!$B$2*60/2/PI()*VLOOKUP(E162,Gearing!$B$2:$F$7,5,FALSE)</f>
        <v>7603.215134413218</v>
      </c>
      <c r="V162">
        <f ca="1">FORECAST(U162,OFFSET(Engine!$E$3:$E$26,MATCH(U162,Engine!$A$3:$A$26,1)-1,0,2),OFFSET(Engine!$A$3:$A$26,MATCH(U162,Engine!$A$3:$A$26,1)-1,0,2))</f>
        <v>604.97154679681216</v>
      </c>
    </row>
    <row r="163" spans="1:22" x14ac:dyDescent="0.25">
      <c r="A163">
        <f t="shared" si="33"/>
        <v>40</v>
      </c>
      <c r="B163">
        <f t="shared" ca="1" si="44"/>
        <v>1727.6145286009644</v>
      </c>
      <c r="C163">
        <f t="shared" ca="1" si="42"/>
        <v>87.574425032619729</v>
      </c>
      <c r="D163">
        <f t="shared" ca="1" si="43"/>
        <v>1.8979620406753384</v>
      </c>
      <c r="E163">
        <f ca="1">MIN(VLOOKUP(C162+0.01,Gearing!$A$2:$F$7,2,TRUE)+1,5)</f>
        <v>3</v>
      </c>
      <c r="F163">
        <f ca="1">Misc!$B$4*V162/Misc!$B$2*VLOOKUP(E162,Gearing!$B$2:$F$7,5,FALSE)</f>
        <v>4700.8049827754048</v>
      </c>
      <c r="G163">
        <f t="shared" ca="1" si="31"/>
        <v>1.0734898993633211</v>
      </c>
      <c r="H163">
        <f t="shared" ca="1" si="32"/>
        <v>195.89840961126461</v>
      </c>
      <c r="I163">
        <f t="shared" si="34"/>
        <v>0.19223050000000003</v>
      </c>
      <c r="J163">
        <f t="shared" ca="1" si="35"/>
        <v>6144.1940255881573</v>
      </c>
      <c r="K163">
        <f t="shared" ca="1" si="36"/>
        <v>-11338096.767221255</v>
      </c>
      <c r="L163">
        <f t="shared" ca="1" si="45"/>
        <v>1727.6145286009644</v>
      </c>
      <c r="M163">
        <f ca="1">2*$Y$1*VLOOKUP(E162,Gearing!$B$3:$D$7,3)+B161</f>
        <v>1729.8871932755858</v>
      </c>
      <c r="N163">
        <f ca="1">2*B162-B161+Misc!$B$6*$Y$1^2</f>
        <v>1727.6381865375754</v>
      </c>
      <c r="O163">
        <f t="shared" ca="1" si="37"/>
        <v>0</v>
      </c>
      <c r="P163">
        <f t="shared" ca="1" si="38"/>
        <v>0</v>
      </c>
      <c r="Q163">
        <f t="shared" ca="1" si="39"/>
        <v>1</v>
      </c>
      <c r="R163">
        <f t="shared" ca="1" si="40"/>
        <v>0</v>
      </c>
      <c r="S163">
        <f t="shared" ca="1" si="41"/>
        <v>0</v>
      </c>
      <c r="T163">
        <f ca="1">C163/Misc!$B$2*60/2/PI()</f>
        <v>2787.5805264744095</v>
      </c>
      <c r="U163">
        <f ca="1">C163/Misc!$B$2*60/2/PI()*VLOOKUP(E163,Gearing!$B$2:$F$7,5,FALSE)</f>
        <v>7644.8159848298383</v>
      </c>
      <c r="V163">
        <f ca="1">FORECAST(U163,OFFSET(Engine!$E$3:$E$26,MATCH(U163,Engine!$A$3:$A$26,1)-1,0,2),OFFSET(Engine!$A$3:$A$26,MATCH(U163,Engine!$A$3:$A$26,1)-1,0,2))</f>
        <v>603.43192724755227</v>
      </c>
    </row>
    <row r="164" spans="1:22" x14ac:dyDescent="0.25">
      <c r="A164">
        <f t="shared" si="33"/>
        <v>40.25</v>
      </c>
      <c r="B164">
        <f t="shared" ca="1" si="44"/>
        <v>1749.5674461728904</v>
      </c>
      <c r="C164">
        <f t="shared" ca="1" si="42"/>
        <v>88.046863138902609</v>
      </c>
      <c r="D164">
        <f t="shared" ca="1" si="43"/>
        <v>1.8815428095876996</v>
      </c>
      <c r="E164">
        <f ca="1">MIN(VLOOKUP(C163+0.01,Gearing!$A$2:$F$7,2,TRUE)+1,5)</f>
        <v>3</v>
      </c>
      <c r="F164">
        <f ca="1">Misc!$B$4*V163/Misc!$B$2*VLOOKUP(E163,Gearing!$B$2:$F$7,5,FALSE)</f>
        <v>4688.8416908039726</v>
      </c>
      <c r="G164">
        <f t="shared" ca="1" si="31"/>
        <v>1.0871308099280765</v>
      </c>
      <c r="H164">
        <f t="shared" ca="1" si="32"/>
        <v>196.95522355695823</v>
      </c>
      <c r="I164">
        <f t="shared" si="34"/>
        <v>0.19223050000000003</v>
      </c>
      <c r="J164">
        <f t="shared" ca="1" si="35"/>
        <v>6135.7995907195445</v>
      </c>
      <c r="K164">
        <f t="shared" ca="1" si="36"/>
        <v>-11473769.545399642</v>
      </c>
      <c r="L164">
        <f t="shared" ca="1" si="45"/>
        <v>1749.5674461728904</v>
      </c>
      <c r="M164">
        <f ca="1">2*$Y$1*VLOOKUP(E163,Gearing!$B$3:$D$7,3)+B162</f>
        <v>1751.6018336565805</v>
      </c>
      <c r="N164">
        <f ca="1">2*B163-B162+Misc!$B$6*$Y$1^2</f>
        <v>1749.5921360453483</v>
      </c>
      <c r="O164">
        <f t="shared" ca="1" si="37"/>
        <v>0</v>
      </c>
      <c r="P164">
        <f t="shared" ca="1" si="38"/>
        <v>0</v>
      </c>
      <c r="Q164">
        <f t="shared" ca="1" si="39"/>
        <v>1</v>
      </c>
      <c r="R164">
        <f t="shared" ca="1" si="40"/>
        <v>0</v>
      </c>
      <c r="S164">
        <f t="shared" ca="1" si="41"/>
        <v>0</v>
      </c>
      <c r="T164">
        <f ca="1">C164/Misc!$B$2*60/2/PI()</f>
        <v>2802.6186984583883</v>
      </c>
      <c r="U164">
        <f ca="1">C164/Misc!$B$2*60/2/PI()*VLOOKUP(E164,Gearing!$B$2:$F$7,5,FALSE)</f>
        <v>7686.0575046617842</v>
      </c>
      <c r="V164">
        <f ca="1">FORECAST(U164,OFFSET(Engine!$E$3:$E$26,MATCH(U164,Engine!$A$3:$A$26,1)-1,0,2),OFFSET(Engine!$A$3:$A$26,MATCH(U164,Engine!$A$3:$A$26,1)-1,0,2))</f>
        <v>601.90560628202979</v>
      </c>
    </row>
    <row r="165" spans="1:22" x14ac:dyDescent="0.25">
      <c r="A165">
        <f t="shared" si="33"/>
        <v>40.5</v>
      </c>
      <c r="B165">
        <f t="shared" ca="1" si="44"/>
        <v>1771.6379601704157</v>
      </c>
      <c r="C165">
        <f t="shared" ca="1" si="42"/>
        <v>88.515207968525374</v>
      </c>
      <c r="D165">
        <f t="shared" ca="1" si="43"/>
        <v>1.8652158273944224</v>
      </c>
      <c r="E165">
        <f ca="1">MIN(VLOOKUP(C164+0.01,Gearing!$A$2:$F$7,2,TRUE)+1,5)</f>
        <v>3</v>
      </c>
      <c r="F165">
        <f ca="1">Misc!$B$4*V164/Misc!$B$2*VLOOKUP(E164,Gearing!$B$2:$F$7,5,FALSE)</f>
        <v>4676.9817326984512</v>
      </c>
      <c r="G165">
        <f t="shared" ca="1" si="31"/>
        <v>1.1008447915240096</v>
      </c>
      <c r="H165">
        <f t="shared" ca="1" si="32"/>
        <v>198.00288110353745</v>
      </c>
      <c r="I165">
        <f t="shared" si="34"/>
        <v>0.19223050000000003</v>
      </c>
      <c r="J165">
        <f t="shared" ca="1" si="35"/>
        <v>6127.3595500769243</v>
      </c>
      <c r="K165">
        <f t="shared" ca="1" si="36"/>
        <v>-11609971.952692922</v>
      </c>
      <c r="L165">
        <f t="shared" ca="1" si="45"/>
        <v>1771.6379601704157</v>
      </c>
      <c r="M165">
        <f ca="1">2*$Y$1*VLOOKUP(E164,Gearing!$B$3:$D$7,3)+B163</f>
        <v>1773.4361286009644</v>
      </c>
      <c r="N165">
        <f ca="1">2*B164-B163+Misc!$B$6*$Y$1^2</f>
        <v>1771.6636762448165</v>
      </c>
      <c r="O165">
        <f t="shared" ca="1" si="37"/>
        <v>0</v>
      </c>
      <c r="P165">
        <f t="shared" ca="1" si="38"/>
        <v>0</v>
      </c>
      <c r="Q165">
        <f t="shared" ca="1" si="39"/>
        <v>1</v>
      </c>
      <c r="R165">
        <f t="shared" ca="1" si="40"/>
        <v>0</v>
      </c>
      <c r="S165">
        <f t="shared" ca="1" si="41"/>
        <v>0</v>
      </c>
      <c r="T165">
        <f ca="1">C165/Misc!$B$2*60/2/PI()</f>
        <v>2817.5265773995875</v>
      </c>
      <c r="U165">
        <f ca="1">C165/Misc!$B$2*60/2/PI()*VLOOKUP(E165,Gearing!$B$2:$F$7,5,FALSE)</f>
        <v>7726.9417016014613</v>
      </c>
      <c r="V165">
        <f ca="1">FORECAST(U165,OFFSET(Engine!$E$3:$E$26,MATCH(U165,Engine!$A$3:$A$26,1)-1,0,2),OFFSET(Engine!$A$3:$A$26,MATCH(U165,Engine!$A$3:$A$26,1)-1,0,2))</f>
        <v>600.39250959689639</v>
      </c>
    </row>
    <row r="166" spans="1:22" x14ac:dyDescent="0.25">
      <c r="A166">
        <f t="shared" si="33"/>
        <v>40.75</v>
      </c>
      <c r="B166">
        <f t="shared" ca="1" si="44"/>
        <v>1793.8250501571531</v>
      </c>
      <c r="C166">
        <f t="shared" ca="1" si="42"/>
        <v>88.979482645671851</v>
      </c>
      <c r="D166">
        <f t="shared" ca="1" si="43"/>
        <v>1.8489815897773951</v>
      </c>
      <c r="E166">
        <f ca="1">MIN(VLOOKUP(C165+0.01,Gearing!$A$2:$F$7,2,TRUE)+1,5)</f>
        <v>3</v>
      </c>
      <c r="F166">
        <f ca="1">Misc!$B$4*V165/Misc!$B$2*VLOOKUP(E165,Gearing!$B$2:$F$7,5,FALSE)</f>
        <v>4665.2245311001989</v>
      </c>
      <c r="G166">
        <f t="shared" ca="1" si="31"/>
        <v>1.1146312100813456</v>
      </c>
      <c r="H166">
        <f t="shared" ca="1" si="32"/>
        <v>199.04143397832823</v>
      </c>
      <c r="I166">
        <f t="shared" si="34"/>
        <v>0.19223050000000003</v>
      </c>
      <c r="J166">
        <f t="shared" ca="1" si="35"/>
        <v>6118.8742981949217</v>
      </c>
      <c r="K166">
        <f t="shared" ca="1" si="36"/>
        <v>-11746694.784628434</v>
      </c>
      <c r="L166">
        <f t="shared" ca="1" si="45"/>
        <v>1793.8250501571531</v>
      </c>
      <c r="M166">
        <f ca="1">2*$Y$1*VLOOKUP(E165,Gearing!$B$3:$D$7,3)+B164</f>
        <v>1795.3890461728904</v>
      </c>
      <c r="N166">
        <f ca="1">2*B165-B164+Misc!$B$6*$Y$1^2</f>
        <v>1793.851786667941</v>
      </c>
      <c r="O166">
        <f t="shared" ca="1" si="37"/>
        <v>0</v>
      </c>
      <c r="P166">
        <f t="shared" ca="1" si="38"/>
        <v>0</v>
      </c>
      <c r="Q166">
        <f t="shared" ca="1" si="39"/>
        <v>1</v>
      </c>
      <c r="R166">
        <f t="shared" ca="1" si="40"/>
        <v>0</v>
      </c>
      <c r="S166">
        <f t="shared" ca="1" si="41"/>
        <v>0</v>
      </c>
      <c r="T166">
        <f ca="1">C166/Misc!$B$2*60/2/PI()</f>
        <v>2832.3048993636385</v>
      </c>
      <c r="U166">
        <f ca="1">C166/Misc!$B$2*60/2/PI()*VLOOKUP(E166,Gearing!$B$2:$F$7,5,FALSE)</f>
        <v>7767.470594276223</v>
      </c>
      <c r="V166">
        <f ca="1">FORECAST(U166,OFFSET(Engine!$E$3:$E$26,MATCH(U166,Engine!$A$3:$A$26,1)-1,0,2),OFFSET(Engine!$A$3:$A$26,MATCH(U166,Engine!$A$3:$A$26,1)-1,0,2))</f>
        <v>598.89256248410879</v>
      </c>
    </row>
    <row r="167" spans="1:22" x14ac:dyDescent="0.25">
      <c r="A167">
        <f t="shared" si="33"/>
        <v>41</v>
      </c>
      <c r="B167">
        <f t="shared" ca="1" si="44"/>
        <v>1816.1277014932516</v>
      </c>
      <c r="C167">
        <f t="shared" ca="1" si="42"/>
        <v>89.439710415283571</v>
      </c>
      <c r="D167">
        <f t="shared" ca="1" si="43"/>
        <v>1.8328405671163637</v>
      </c>
      <c r="E167">
        <f ca="1">MIN(VLOOKUP(C166+0.01,Gearing!$A$2:$F$7,2,TRUE)+1,5)</f>
        <v>3</v>
      </c>
      <c r="F167">
        <f ca="1">Misc!$B$4*V166/Misc!$B$2*VLOOKUP(E166,Gearing!$B$2:$F$7,5,FALSE)</f>
        <v>4653.5695055059796</v>
      </c>
      <c r="G167">
        <f t="shared" ca="1" si="31"/>
        <v>1.1284894351321106</v>
      </c>
      <c r="H167">
        <f t="shared" ca="1" si="32"/>
        <v>200.07093417878394</v>
      </c>
      <c r="I167">
        <f t="shared" si="34"/>
        <v>0.19223050000000003</v>
      </c>
      <c r="J167">
        <f t="shared" ca="1" si="35"/>
        <v>6110.3442273915307</v>
      </c>
      <c r="K167">
        <f t="shared" ca="1" si="36"/>
        <v>-11883928.891170679</v>
      </c>
      <c r="L167">
        <f t="shared" ca="1" si="45"/>
        <v>1816.1277014932516</v>
      </c>
      <c r="M167">
        <f ca="1">2*$Y$1*VLOOKUP(E166,Gearing!$B$3:$D$7,3)+B165</f>
        <v>1817.4595601704157</v>
      </c>
      <c r="N167">
        <f ca="1">2*B166-B165+Misc!$B$6*$Y$1^2</f>
        <v>1816.1554526438906</v>
      </c>
      <c r="O167">
        <f t="shared" ca="1" si="37"/>
        <v>0</v>
      </c>
      <c r="P167">
        <f t="shared" ca="1" si="38"/>
        <v>0</v>
      </c>
      <c r="Q167">
        <f t="shared" ca="1" si="39"/>
        <v>1</v>
      </c>
      <c r="R167">
        <f t="shared" ca="1" si="40"/>
        <v>0</v>
      </c>
      <c r="S167">
        <f t="shared" ca="1" si="41"/>
        <v>0</v>
      </c>
      <c r="T167">
        <f ca="1">C167/Misc!$B$2*60/2/PI()</f>
        <v>2846.9544042600119</v>
      </c>
      <c r="U167">
        <f ca="1">C167/Misc!$B$2*60/2/PI()*VLOOKUP(E167,Gearing!$B$2:$F$7,5,FALSE)</f>
        <v>7807.6462118549853</v>
      </c>
      <c r="V167">
        <f ca="1">FORECAST(U167,OFFSET(Engine!$E$3:$E$26,MATCH(U167,Engine!$A$3:$A$26,1)-1,0,2),OFFSET(Engine!$A$3:$A$26,MATCH(U167,Engine!$A$3:$A$26,1)-1,0,2))</f>
        <v>597.40568984548747</v>
      </c>
    </row>
    <row r="168" spans="1:22" x14ac:dyDescent="0.25">
      <c r="A168">
        <f t="shared" si="33"/>
        <v>41.25</v>
      </c>
      <c r="B168">
        <f t="shared" ca="1" si="44"/>
        <v>1838.5449053647949</v>
      </c>
      <c r="C168">
        <f t="shared" ca="1" si="42"/>
        <v>89.895914636797443</v>
      </c>
      <c r="D168">
        <f t="shared" ca="1" si="43"/>
        <v>1.8167932049946103</v>
      </c>
      <c r="E168">
        <f ca="1">MIN(VLOOKUP(C167+0.01,Gearing!$A$2:$F$7,2,TRUE)+1,5)</f>
        <v>3</v>
      </c>
      <c r="F168">
        <f ca="1">Misc!$B$4*V167/Misc!$B$2*VLOOKUP(E167,Gearing!$B$2:$F$7,5,FALSE)</f>
        <v>4642.0160723810804</v>
      </c>
      <c r="G168">
        <f t="shared" ca="1" si="31"/>
        <v>1.142418839828399</v>
      </c>
      <c r="H168">
        <f t="shared" ca="1" si="32"/>
        <v>201.09143395847676</v>
      </c>
      <c r="I168">
        <f t="shared" si="34"/>
        <v>0.19223050000000003</v>
      </c>
      <c r="J168">
        <f t="shared" ca="1" si="35"/>
        <v>6101.7697277562029</v>
      </c>
      <c r="K168">
        <f t="shared" ca="1" si="36"/>
        <v>-12021665.177103626</v>
      </c>
      <c r="L168">
        <f t="shared" ca="1" si="45"/>
        <v>1838.5449053647949</v>
      </c>
      <c r="M168">
        <f ca="1">2*$Y$1*VLOOKUP(E167,Gearing!$B$3:$D$7,3)+B166</f>
        <v>1839.6466501571531</v>
      </c>
      <c r="N168">
        <f ca="1">2*B167-B166+Misc!$B$6*$Y$1^2</f>
        <v>1838.5736653293502</v>
      </c>
      <c r="O168">
        <f t="shared" ca="1" si="37"/>
        <v>0</v>
      </c>
      <c r="P168">
        <f t="shared" ca="1" si="38"/>
        <v>0</v>
      </c>
      <c r="Q168">
        <f t="shared" ca="1" si="39"/>
        <v>1</v>
      </c>
      <c r="R168">
        <f t="shared" ca="1" si="40"/>
        <v>0</v>
      </c>
      <c r="S168">
        <f t="shared" ca="1" si="41"/>
        <v>0</v>
      </c>
      <c r="T168">
        <f ca="1">C168/Misc!$B$2*60/2/PI()</f>
        <v>2861.4758356426755</v>
      </c>
      <c r="U168">
        <f ca="1">C168/Misc!$B$2*60/2/PI()*VLOOKUP(E168,Gearing!$B$2:$F$7,5,FALSE)</f>
        <v>7847.4705935015309</v>
      </c>
      <c r="V168">
        <f ca="1">FORECAST(U168,OFFSET(Engine!$E$3:$E$26,MATCH(U168,Engine!$A$3:$A$26,1)-1,0,2),OFFSET(Engine!$A$3:$A$26,MATCH(U168,Engine!$A$3:$A$26,1)-1,0,2))</f>
        <v>595.93181621294957</v>
      </c>
    </row>
    <row r="169" spans="1:22" x14ac:dyDescent="0.25">
      <c r="A169">
        <f t="shared" si="33"/>
        <v>41.5</v>
      </c>
      <c r="B169">
        <f t="shared" ca="1" si="44"/>
        <v>1861.0756588116503</v>
      </c>
      <c r="C169">
        <f t="shared" ca="1" si="42"/>
        <v>90.348118777945274</v>
      </c>
      <c r="D169">
        <f t="shared" ca="1" si="43"/>
        <v>1.8008399241880397</v>
      </c>
      <c r="E169">
        <f ca="1">MIN(VLOOKUP(C168+0.01,Gearing!$A$2:$F$7,2,TRUE)+1,5)</f>
        <v>3</v>
      </c>
      <c r="F169">
        <f ca="1">Misc!$B$4*V168/Misc!$B$2*VLOOKUP(E168,Gearing!$B$2:$F$7,5,FALSE)</f>
        <v>4630.5636453165362</v>
      </c>
      <c r="G169">
        <f t="shared" ca="1" si="31"/>
        <v>1.156418800959677</v>
      </c>
      <c r="H169">
        <f t="shared" ca="1" si="32"/>
        <v>202.10298581322763</v>
      </c>
      <c r="I169">
        <f t="shared" si="34"/>
        <v>0.19223050000000003</v>
      </c>
      <c r="J169">
        <f t="shared" ca="1" si="35"/>
        <v>6093.1511871385455</v>
      </c>
      <c r="K169">
        <f t="shared" ca="1" si="36"/>
        <v>-12159894.602394378</v>
      </c>
      <c r="L169">
        <f t="shared" ca="1" si="45"/>
        <v>1861.0756588116503</v>
      </c>
      <c r="M169">
        <f ca="1">2*$Y$1*VLOOKUP(E168,Gearing!$B$3:$D$7,3)+B167</f>
        <v>1861.9493014932516</v>
      </c>
      <c r="N169">
        <f ca="1">2*B168-B167+Misc!$B$6*$Y$1^2</f>
        <v>1861.1054217363383</v>
      </c>
      <c r="O169">
        <f t="shared" ca="1" si="37"/>
        <v>0</v>
      </c>
      <c r="P169">
        <f t="shared" ca="1" si="38"/>
        <v>0</v>
      </c>
      <c r="Q169">
        <f t="shared" ca="1" si="39"/>
        <v>1</v>
      </c>
      <c r="R169">
        <f t="shared" ca="1" si="40"/>
        <v>0</v>
      </c>
      <c r="S169">
        <f t="shared" ca="1" si="41"/>
        <v>0</v>
      </c>
      <c r="T169">
        <f ca="1">C169/Misc!$B$2*60/2/PI()</f>
        <v>2875.8699405127368</v>
      </c>
      <c r="U169">
        <f ca="1">C169/Misc!$B$2*60/2/PI()*VLOOKUP(E169,Gearing!$B$2:$F$7,5,FALSE)</f>
        <v>7886.9457878332742</v>
      </c>
      <c r="V169">
        <f ca="1">FORECAST(U169,OFFSET(Engine!$E$3:$E$26,MATCH(U169,Engine!$A$3:$A$26,1)-1,0,2),OFFSET(Engine!$A$3:$A$26,MATCH(U169,Engine!$A$3:$A$26,1)-1,0,2))</f>
        <v>594.47086576853985</v>
      </c>
    </row>
    <row r="170" spans="1:22" x14ac:dyDescent="0.25">
      <c r="A170">
        <f t="shared" si="33"/>
        <v>41.75</v>
      </c>
      <c r="B170">
        <f t="shared" ca="1" si="44"/>
        <v>1883.7189647537675</v>
      </c>
      <c r="C170">
        <f t="shared" ca="1" si="42"/>
        <v>90.796346408654244</v>
      </c>
      <c r="D170">
        <f t="shared" ca="1" si="43"/>
        <v>1.7849811214837246</v>
      </c>
      <c r="E170">
        <f ca="1">MIN(VLOOKUP(C169+0.01,Gearing!$A$2:$F$7,2,TRUE)+1,5)</f>
        <v>3</v>
      </c>
      <c r="F170">
        <f ca="1">Misc!$B$4*V169/Misc!$B$2*VLOOKUP(E169,Gearing!$B$2:$F$7,5,FALSE)</f>
        <v>4619.2116351847671</v>
      </c>
      <c r="G170">
        <f t="shared" ca="1" si="31"/>
        <v>1.170488698969125</v>
      </c>
      <c r="H170">
        <f t="shared" ca="1" si="32"/>
        <v>203.10564246746208</v>
      </c>
      <c r="I170">
        <f t="shared" si="34"/>
        <v>0.19223050000000003</v>
      </c>
      <c r="J170">
        <f t="shared" ca="1" si="35"/>
        <v>6084.488991137614</v>
      </c>
      <c r="K170">
        <f t="shared" ca="1" si="36"/>
        <v>-12298608.182538036</v>
      </c>
      <c r="L170">
        <f t="shared" ca="1" si="45"/>
        <v>1883.7189647537675</v>
      </c>
      <c r="M170">
        <f ca="1">2*$Y$1*VLOOKUP(E169,Gearing!$B$3:$D$7,3)+B168</f>
        <v>1884.3665053647949</v>
      </c>
      <c r="N170">
        <f ca="1">2*B169-B168+Misc!$B$6*$Y$1^2</f>
        <v>1883.7497247585059</v>
      </c>
      <c r="O170">
        <f t="shared" ca="1" si="37"/>
        <v>0</v>
      </c>
      <c r="P170">
        <f t="shared" ca="1" si="38"/>
        <v>0</v>
      </c>
      <c r="Q170">
        <f t="shared" ca="1" si="39"/>
        <v>1</v>
      </c>
      <c r="R170">
        <f t="shared" ca="1" si="40"/>
        <v>0</v>
      </c>
      <c r="S170">
        <f t="shared" ca="1" si="41"/>
        <v>0</v>
      </c>
      <c r="T170">
        <f ca="1">C170/Misc!$B$2*60/2/PI()</f>
        <v>2890.1374691242763</v>
      </c>
      <c r="U170">
        <f ca="1">C170/Misc!$B$2*60/2/PI()*VLOOKUP(E170,Gearing!$B$2:$F$7,5,FALSE)</f>
        <v>7926.073852388763</v>
      </c>
      <c r="V170">
        <f ca="1">FORECAST(U170,OFFSET(Engine!$E$3:$E$26,MATCH(U170,Engine!$A$3:$A$26,1)-1,0,2),OFFSET(Engine!$A$3:$A$26,MATCH(U170,Engine!$A$3:$A$26,1)-1,0,2))</f>
        <v>593.02276236413763</v>
      </c>
    </row>
    <row r="171" spans="1:22" x14ac:dyDescent="0.25">
      <c r="A171">
        <f t="shared" si="33"/>
        <v>42</v>
      </c>
      <c r="B171">
        <f t="shared" ca="1" si="44"/>
        <v>1906.4738320159775</v>
      </c>
      <c r="C171">
        <f t="shared" ca="1" si="42"/>
        <v>91.240621195061067</v>
      </c>
      <c r="D171">
        <f t="shared" ca="1" si="43"/>
        <v>1.7692171697708545</v>
      </c>
      <c r="E171">
        <f ca="1">MIN(VLOOKUP(C170+0.01,Gearing!$A$2:$F$7,2,TRUE)+1,5)</f>
        <v>3</v>
      </c>
      <c r="F171">
        <f ca="1">Misc!$B$4*V170/Misc!$B$2*VLOOKUP(E170,Gearing!$B$2:$F$7,5,FALSE)</f>
        <v>4607.9594502927166</v>
      </c>
      <c r="G171">
        <f t="shared" ca="1" si="31"/>
        <v>1.1846279179690467</v>
      </c>
      <c r="H171">
        <f t="shared" ca="1" si="32"/>
        <v>204.09945686082023</v>
      </c>
      <c r="I171">
        <f t="shared" si="34"/>
        <v>0.19223050000000003</v>
      </c>
      <c r="J171">
        <f t="shared" ca="1" si="35"/>
        <v>6075.7835230918017</v>
      </c>
      <c r="K171">
        <f t="shared" ca="1" si="36"/>
        <v>-12437796.988884682</v>
      </c>
      <c r="L171">
        <f t="shared" ca="1" si="45"/>
        <v>1906.4738320159775</v>
      </c>
      <c r="M171">
        <f ca="1">2*$Y$1*VLOOKUP(E170,Gearing!$B$3:$D$7,3)+B169</f>
        <v>1906.8972588116503</v>
      </c>
      <c r="N171">
        <f ca="1">2*B170-B169+Misc!$B$6*$Y$1^2</f>
        <v>1906.5055831958848</v>
      </c>
      <c r="O171">
        <f t="shared" ca="1" si="37"/>
        <v>0</v>
      </c>
      <c r="P171">
        <f t="shared" ca="1" si="38"/>
        <v>0</v>
      </c>
      <c r="Q171">
        <f t="shared" ca="1" si="39"/>
        <v>1</v>
      </c>
      <c r="R171">
        <f t="shared" ca="1" si="40"/>
        <v>0</v>
      </c>
      <c r="S171">
        <f t="shared" ca="1" si="41"/>
        <v>0</v>
      </c>
      <c r="T171">
        <f ca="1">C171/Misc!$B$2*60/2/PI()</f>
        <v>2904.279174793825</v>
      </c>
      <c r="U171">
        <f ca="1">C171/Misc!$B$2*60/2/PI()*VLOOKUP(E171,Gearing!$B$2:$F$7,5,FALSE)</f>
        <v>7964.8568531051797</v>
      </c>
      <c r="V171">
        <f ca="1">FORECAST(U171,OFFSET(Engine!$E$3:$E$26,MATCH(U171,Engine!$A$3:$A$26,1)-1,0,2),OFFSET(Engine!$A$3:$A$26,MATCH(U171,Engine!$A$3:$A$26,1)-1,0,2))</f>
        <v>591.58742954079469</v>
      </c>
    </row>
    <row r="172" spans="1:22" x14ac:dyDescent="0.25">
      <c r="A172">
        <f t="shared" si="33"/>
        <v>42.25</v>
      </c>
      <c r="B172">
        <f t="shared" ca="1" si="44"/>
        <v>1929.3392753512981</v>
      </c>
      <c r="C172">
        <f t="shared" ca="1" si="42"/>
        <v>91.643199999999979</v>
      </c>
      <c r="D172">
        <f t="shared" ca="1" si="43"/>
        <v>1.451413269740442</v>
      </c>
      <c r="E172">
        <f ca="1">MIN(VLOOKUP(C171+0.01,Gearing!$A$2:$F$7,2,TRUE)+1,5)</f>
        <v>3</v>
      </c>
      <c r="F172">
        <f ca="1">Misc!$B$4*V171/Misc!$B$2*VLOOKUP(E171,Gearing!$B$2:$F$7,5,FALSE)</f>
        <v>4596.8064965321028</v>
      </c>
      <c r="G172">
        <f t="shared" ca="1" si="31"/>
        <v>1.1988358457553501</v>
      </c>
      <c r="H172">
        <f t="shared" ca="1" si="32"/>
        <v>204.99999999999994</v>
      </c>
      <c r="I172">
        <f t="shared" si="34"/>
        <v>0.19223050000000003</v>
      </c>
      <c r="J172">
        <f t="shared" ca="1" si="35"/>
        <v>6067.0351640693052</v>
      </c>
      <c r="K172">
        <f t="shared" ca="1" si="36"/>
        <v>-12577452.148948262</v>
      </c>
      <c r="L172">
        <f t="shared" ca="1" si="45"/>
        <v>1929.3392753512981</v>
      </c>
      <c r="M172">
        <f ca="1">2*$Y$1*VLOOKUP(E171,Gearing!$B$3:$D$7,3)+B170</f>
        <v>1929.5405647537675</v>
      </c>
      <c r="N172">
        <f ca="1">2*B171-B170+Misc!$B$6*$Y$1^2</f>
        <v>1929.3720117781875</v>
      </c>
      <c r="O172">
        <f t="shared" ca="1" si="37"/>
        <v>0</v>
      </c>
      <c r="P172">
        <f t="shared" ca="1" si="38"/>
        <v>0</v>
      </c>
      <c r="Q172">
        <f t="shared" ca="1" si="39"/>
        <v>1</v>
      </c>
      <c r="R172">
        <f t="shared" ca="1" si="40"/>
        <v>0</v>
      </c>
      <c r="S172">
        <f t="shared" ca="1" si="41"/>
        <v>0</v>
      </c>
      <c r="T172">
        <f ca="1">C172/Misc!$B$2*60/2/PI()</f>
        <v>2917.0936561518361</v>
      </c>
      <c r="U172">
        <f ca="1">C172/Misc!$B$2*60/2/PI()*VLOOKUP(E172,Gearing!$B$2:$F$7,5,FALSE)</f>
        <v>7999.9999999999982</v>
      </c>
      <c r="V172">
        <f ca="1">FORECAST(U172,OFFSET(Engine!$E$3:$E$26,MATCH(U172,Engine!$A$3:$A$26,1)-1,0,2),OFFSET(Engine!$A$3:$A$26,MATCH(U172,Engine!$A$3:$A$26,1)-1,0,2))</f>
        <v>590.2868052641295</v>
      </c>
    </row>
    <row r="173" spans="1:22" x14ac:dyDescent="0.25">
      <c r="A173">
        <f t="shared" si="33"/>
        <v>42.5</v>
      </c>
      <c r="B173">
        <f t="shared" ca="1" si="44"/>
        <v>1952.2954320159774</v>
      </c>
      <c r="C173">
        <f t="shared" ca="1" si="42"/>
        <v>92.042139194992615</v>
      </c>
      <c r="D173">
        <f t="shared" ca="1" si="43"/>
        <v>1.7401002902006439</v>
      </c>
      <c r="E173">
        <f ca="1">MIN(VLOOKUP(C172+0.01,Gearing!$A$2:$F$7,2,TRUE)+1,5)</f>
        <v>4</v>
      </c>
      <c r="F173">
        <f ca="1">Misc!$B$4*V172/Misc!$B$2*VLOOKUP(E172,Gearing!$B$2:$F$7,5,FALSE)</f>
        <v>4586.7002673832467</v>
      </c>
      <c r="G173">
        <f t="shared" ca="1" si="31"/>
        <v>1.2131001401912689</v>
      </c>
      <c r="H173">
        <f t="shared" ca="1" si="32"/>
        <v>205.89240156360196</v>
      </c>
      <c r="I173">
        <f t="shared" si="34"/>
        <v>0.19223050000000003</v>
      </c>
      <c r="J173">
        <f t="shared" ca="1" si="35"/>
        <v>6058.2442928591645</v>
      </c>
      <c r="K173">
        <f t="shared" ca="1" si="36"/>
        <v>-12717308.268843917</v>
      </c>
      <c r="L173">
        <f t="shared" ca="1" si="45"/>
        <v>1952.3143154627708</v>
      </c>
      <c r="M173">
        <f ca="1">2*$Y$1*VLOOKUP(E172,Gearing!$B$3:$D$7,3)+B171</f>
        <v>1952.2954320159774</v>
      </c>
      <c r="N173">
        <f ca="1">2*B172-B171+Misc!$B$6*$Y$1^2</f>
        <v>1952.3480311866188</v>
      </c>
      <c r="O173">
        <f t="shared" ca="1" si="37"/>
        <v>0</v>
      </c>
      <c r="P173">
        <f t="shared" ca="1" si="38"/>
        <v>0</v>
      </c>
      <c r="Q173">
        <f t="shared" ca="1" si="39"/>
        <v>0</v>
      </c>
      <c r="R173">
        <f t="shared" ca="1" si="40"/>
        <v>1</v>
      </c>
      <c r="S173">
        <f t="shared" ca="1" si="41"/>
        <v>0</v>
      </c>
      <c r="T173">
        <f ca="1">C173/Misc!$B$2*60/2/PI()</f>
        <v>2929.7922851270723</v>
      </c>
      <c r="U173">
        <f ca="1">C173/Misc!$B$2*60/2/PI()*VLOOKUP(E173,Gearing!$B$2:$F$7,5,FALSE)</f>
        <v>6695.6878557268928</v>
      </c>
      <c r="V173">
        <f ca="1">FORECAST(U173,OFFSET(Engine!$E$3:$E$26,MATCH(U173,Engine!$A$3:$A$26,1)-1,0,2),OFFSET(Engine!$A$3:$A$26,MATCH(U173,Engine!$A$3:$A$26,1)-1,0,2))</f>
        <v>639.80369593791931</v>
      </c>
    </row>
    <row r="174" spans="1:22" x14ac:dyDescent="0.25">
      <c r="A174">
        <f t="shared" si="33"/>
        <v>42.75</v>
      </c>
      <c r="B174">
        <f t="shared" ca="1" si="44"/>
        <v>1975.3603449487944</v>
      </c>
      <c r="C174">
        <f t="shared" ca="1" si="42"/>
        <v>92.443484166687995</v>
      </c>
      <c r="D174">
        <f t="shared" ca="1" si="43"/>
        <v>1.4706594833623967</v>
      </c>
      <c r="E174">
        <f ca="1">MIN(VLOOKUP(C173+0.01,Gearing!$A$2:$F$7,2,TRUE)+1,5)</f>
        <v>4</v>
      </c>
      <c r="F174">
        <f ca="1">Misc!$B$4*V173/Misc!$B$2*VLOOKUP(E173,Gearing!$B$2:$F$7,5,FALSE)</f>
        <v>4142.8840989679784</v>
      </c>
      <c r="G174">
        <f t="shared" ca="1" si="31"/>
        <v>1.2274320126391838</v>
      </c>
      <c r="H174">
        <f t="shared" ca="1" si="32"/>
        <v>206.79018469642088</v>
      </c>
      <c r="I174">
        <f t="shared" si="34"/>
        <v>0.19223050000000003</v>
      </c>
      <c r="J174">
        <f t="shared" ca="1" si="35"/>
        <v>6049.4185459117052</v>
      </c>
      <c r="K174">
        <f t="shared" ca="1" si="36"/>
        <v>-12857649.102533456</v>
      </c>
      <c r="L174">
        <f t="shared" ca="1" si="45"/>
        <v>1975.3603449487944</v>
      </c>
      <c r="M174">
        <f ca="1">2*$Y$1*VLOOKUP(E173,Gearing!$B$3:$D$7,3)+B172</f>
        <v>1984.3251953512981</v>
      </c>
      <c r="N174">
        <f ca="1">2*B173-B172+Misc!$B$6*$Y$1^2</f>
        <v>1975.3949011806569</v>
      </c>
      <c r="O174">
        <f t="shared" ca="1" si="37"/>
        <v>0</v>
      </c>
      <c r="P174">
        <f t="shared" ca="1" si="38"/>
        <v>0</v>
      </c>
      <c r="Q174">
        <f t="shared" ca="1" si="39"/>
        <v>0</v>
      </c>
      <c r="R174">
        <f t="shared" ca="1" si="40"/>
        <v>1</v>
      </c>
      <c r="S174">
        <f t="shared" ca="1" si="41"/>
        <v>0</v>
      </c>
      <c r="T174">
        <f ca="1">C174/Misc!$B$2*60/2/PI()</f>
        <v>2942.5674923531519</v>
      </c>
      <c r="U174">
        <f ca="1">C174/Misc!$B$2*60/2/PI()*VLOOKUP(E174,Gearing!$B$2:$F$7,5,FALSE)</f>
        <v>6724.8840551681596</v>
      </c>
      <c r="V174">
        <f ca="1">FORECAST(U174,OFFSET(Engine!$E$3:$E$26,MATCH(U174,Engine!$A$3:$A$26,1)-1,0,2),OFFSET(Engine!$A$3:$A$26,MATCH(U174,Engine!$A$3:$A$26,1)-1,0,2))</f>
        <v>640.13866286495283</v>
      </c>
    </row>
    <row r="175" spans="1:22" x14ac:dyDescent="0.25">
      <c r="A175">
        <f t="shared" si="33"/>
        <v>43</v>
      </c>
      <c r="B175">
        <f t="shared" ca="1" si="44"/>
        <v>1998.5171740993214</v>
      </c>
      <c r="C175">
        <f t="shared" ca="1" si="42"/>
        <v>92.810347893975631</v>
      </c>
      <c r="D175">
        <f t="shared" ca="1" si="43"/>
        <v>1.4642503349386971</v>
      </c>
      <c r="E175">
        <f ca="1">MIN(VLOOKUP(C174+0.01,Gearing!$A$2:$F$7,2,TRUE)+1,5)</f>
        <v>4</v>
      </c>
      <c r="F175">
        <f ca="1">Misc!$B$4*V174/Misc!$B$2*VLOOKUP(E174,Gearing!$B$2:$F$7,5,FALSE)</f>
        <v>4145.0530910580492</v>
      </c>
      <c r="G175">
        <f t="shared" ca="1" si="31"/>
        <v>1.2418209991768829</v>
      </c>
      <c r="H175">
        <f t="shared" ca="1" si="32"/>
        <v>207.61083548222896</v>
      </c>
      <c r="I175">
        <f t="shared" si="34"/>
        <v>0.19223050000000003</v>
      </c>
      <c r="J175">
        <f t="shared" ca="1" si="35"/>
        <v>6040.5509864206415</v>
      </c>
      <c r="K175">
        <f t="shared" ca="1" si="36"/>
        <v>-12998326.752654163</v>
      </c>
      <c r="L175">
        <f t="shared" ca="1" si="45"/>
        <v>1998.5171740993214</v>
      </c>
      <c r="M175">
        <f ca="1">2*$Y$1*VLOOKUP(E174,Gearing!$B$3:$D$7,3)+B173</f>
        <v>2007.2813520159775</v>
      </c>
      <c r="N175">
        <f ca="1">2*B174-B173+Misc!$B$6*$Y$1^2</f>
        <v>1998.5685703816114</v>
      </c>
      <c r="O175">
        <f t="shared" ca="1" si="37"/>
        <v>0</v>
      </c>
      <c r="P175">
        <f t="shared" ca="1" si="38"/>
        <v>0</v>
      </c>
      <c r="Q175">
        <f t="shared" ca="1" si="39"/>
        <v>0</v>
      </c>
      <c r="R175">
        <f t="shared" ca="1" si="40"/>
        <v>1</v>
      </c>
      <c r="S175">
        <f t="shared" ca="1" si="41"/>
        <v>0</v>
      </c>
      <c r="T175">
        <f ca="1">C175/Misc!$B$2*60/2/PI()</f>
        <v>2954.24512748094</v>
      </c>
      <c r="U175">
        <f ca="1">C175/Misc!$B$2*60/2/PI()*VLOOKUP(E175,Gearing!$B$2:$F$7,5,FALSE)</f>
        <v>6751.5718856009407</v>
      </c>
      <c r="V175">
        <f ca="1">FORECAST(U175,OFFSET(Engine!$E$3:$E$26,MATCH(U175,Engine!$A$3:$A$26,1)-1,0,2),OFFSET(Engine!$A$3:$A$26,MATCH(U175,Engine!$A$3:$A$26,1)-1,0,2))</f>
        <v>640.35851321783218</v>
      </c>
    </row>
    <row r="176" spans="1:22" x14ac:dyDescent="0.25">
      <c r="A176">
        <f t="shared" si="33"/>
        <v>43.25</v>
      </c>
      <c r="B176">
        <f t="shared" ca="1" si="44"/>
        <v>2021.7655188957822</v>
      </c>
      <c r="C176">
        <f t="shared" ca="1" si="42"/>
        <v>93.175555083395921</v>
      </c>
      <c r="D176">
        <f t="shared" ca="1" si="43"/>
        <v>1.4574071804236155</v>
      </c>
      <c r="E176">
        <f ca="1">MIN(VLOOKUP(C175+0.01,Gearing!$A$2:$F$7,2,TRUE)+1,5)</f>
        <v>4</v>
      </c>
      <c r="F176">
        <f ca="1">Misc!$B$4*V175/Misc!$B$2*VLOOKUP(E175,Gearing!$B$2:$F$7,5,FALSE)</f>
        <v>4146.4766754119355</v>
      </c>
      <c r="G176">
        <f t="shared" ca="1" si="31"/>
        <v>1.2562668509006043</v>
      </c>
      <c r="H176">
        <f t="shared" ca="1" si="32"/>
        <v>208.4277806983624</v>
      </c>
      <c r="I176">
        <f t="shared" si="34"/>
        <v>0.19223050000000003</v>
      </c>
      <c r="J176">
        <f t="shared" ca="1" si="35"/>
        <v>6031.6480887286007</v>
      </c>
      <c r="K176">
        <f t="shared" ca="1" si="36"/>
        <v>-13139348.64706214</v>
      </c>
      <c r="L176">
        <f t="shared" ca="1" si="45"/>
        <v>2021.7655188957822</v>
      </c>
      <c r="M176">
        <f ca="1">2*$Y$1*VLOOKUP(E175,Gearing!$B$3:$D$7,3)+B174</f>
        <v>2030.3462649487944</v>
      </c>
      <c r="N176">
        <f ca="1">2*B175-B174+Misc!$B$6*$Y$1^2</f>
        <v>2021.8173157498486</v>
      </c>
      <c r="O176">
        <f t="shared" ca="1" si="37"/>
        <v>0</v>
      </c>
      <c r="P176">
        <f t="shared" ca="1" si="38"/>
        <v>0</v>
      </c>
      <c r="Q176">
        <f t="shared" ca="1" si="39"/>
        <v>0</v>
      </c>
      <c r="R176">
        <f t="shared" ca="1" si="40"/>
        <v>1</v>
      </c>
      <c r="S176">
        <f t="shared" ca="1" si="41"/>
        <v>0</v>
      </c>
      <c r="T176">
        <f ca="1">C176/Misc!$B$2*60/2/PI()</f>
        <v>2965.8700333707275</v>
      </c>
      <c r="U176">
        <f ca="1">C176/Misc!$B$2*60/2/PI()*VLOOKUP(E176,Gearing!$B$2:$F$7,5,FALSE)</f>
        <v>6778.1392097028411</v>
      </c>
      <c r="V176">
        <f ca="1">FORECAST(U176,OFFSET(Engine!$E$3:$E$26,MATCH(U176,Engine!$A$3:$A$26,1)-1,0,2),OFFSET(Engine!$A$3:$A$26,MATCH(U176,Engine!$A$3:$A$26,1)-1,0,2))</f>
        <v>640.57737085759334</v>
      </c>
    </row>
    <row r="177" spans="1:22" x14ac:dyDescent="0.25">
      <c r="A177">
        <f t="shared" si="33"/>
        <v>43.5</v>
      </c>
      <c r="B177">
        <f t="shared" ca="1" si="44"/>
        <v>2045.1049516410194</v>
      </c>
      <c r="C177">
        <f t="shared" ca="1" si="42"/>
        <v>93.539051764193118</v>
      </c>
      <c r="D177">
        <f t="shared" ca="1" si="43"/>
        <v>1.4505662659539666</v>
      </c>
      <c r="E177">
        <f ca="1">MIN(VLOOKUP(C176+0.01,Gearing!$A$2:$F$7,2,TRUE)+1,5)</f>
        <v>4</v>
      </c>
      <c r="F177">
        <f ca="1">Misc!$B$4*V176/Misc!$B$2*VLOOKUP(E176,Gearing!$B$2:$F$7,5,FALSE)</f>
        <v>4147.8938317076263</v>
      </c>
      <c r="G177">
        <f t="shared" ca="1" si="31"/>
        <v>1.2707693020516555</v>
      </c>
      <c r="H177">
        <f t="shared" ca="1" si="32"/>
        <v>209.24089961567896</v>
      </c>
      <c r="I177">
        <f t="shared" si="34"/>
        <v>0.19223050000000003</v>
      </c>
      <c r="J177">
        <f t="shared" ca="1" si="35"/>
        <v>6022.7100068398086</v>
      </c>
      <c r="K177">
        <f t="shared" ca="1" si="36"/>
        <v>-13280709.734107465</v>
      </c>
      <c r="L177">
        <f t="shared" ca="1" si="45"/>
        <v>2045.1049516410194</v>
      </c>
      <c r="M177">
        <f ca="1">2*$Y$1*VLOOKUP(E176,Gearing!$B$3:$D$7,3)+B175</f>
        <v>2053.5030940993215</v>
      </c>
      <c r="N177">
        <f ca="1">2*B176-B175+Misc!$B$6*$Y$1^2</f>
        <v>2045.157176192243</v>
      </c>
      <c r="O177">
        <f t="shared" ca="1" si="37"/>
        <v>0</v>
      </c>
      <c r="P177">
        <f t="shared" ca="1" si="38"/>
        <v>0</v>
      </c>
      <c r="Q177">
        <f t="shared" ca="1" si="39"/>
        <v>0</v>
      </c>
      <c r="R177">
        <f t="shared" ca="1" si="40"/>
        <v>1</v>
      </c>
      <c r="S177">
        <f t="shared" ca="1" si="41"/>
        <v>0</v>
      </c>
      <c r="T177">
        <f ca="1">C177/Misc!$B$2*60/2/PI()</f>
        <v>2977.4404920800016</v>
      </c>
      <c r="U177">
        <f ca="1">C177/Misc!$B$2*60/2/PI()*VLOOKUP(E177,Gearing!$B$2:$F$7,5,FALSE)</f>
        <v>6804.5821013228915</v>
      </c>
      <c r="V177">
        <f ca="1">FORECAST(U177,OFFSET(Engine!$E$3:$E$26,MATCH(U177,Engine!$A$3:$A$26,1)-1,0,2),OFFSET(Engine!$A$3:$A$26,MATCH(U177,Engine!$A$3:$A$26,1)-1,0,2))</f>
        <v>640.6950746068477</v>
      </c>
    </row>
    <row r="178" spans="1:22" x14ac:dyDescent="0.25">
      <c r="A178">
        <f t="shared" si="33"/>
        <v>43.75</v>
      </c>
      <c r="B178">
        <f t="shared" ca="1" si="44"/>
        <v>2068.5350447778787</v>
      </c>
      <c r="C178">
        <f t="shared" ca="1" si="42"/>
        <v>93.900790984916966</v>
      </c>
      <c r="D178">
        <f t="shared" ca="1" si="43"/>
        <v>1.4433474998368183</v>
      </c>
      <c r="E178">
        <f ca="1">MIN(VLOOKUP(C177+0.01,Gearing!$A$2:$F$7,2,TRUE)+1,5)</f>
        <v>4</v>
      </c>
      <c r="F178">
        <f ca="1">Misc!$B$4*V177/Misc!$B$2*VLOOKUP(E177,Gearing!$B$2:$F$7,5,FALSE)</f>
        <v>4148.655992030036</v>
      </c>
      <c r="G178">
        <f t="shared" ca="1" si="31"/>
        <v>1.2853280869583377</v>
      </c>
      <c r="H178">
        <f t="shared" ca="1" si="32"/>
        <v>210.0500872067756</v>
      </c>
      <c r="I178">
        <f t="shared" si="34"/>
        <v>0.19223050000000003</v>
      </c>
      <c r="J178">
        <f t="shared" ca="1" si="35"/>
        <v>6013.7369051871419</v>
      </c>
      <c r="K178">
        <f t="shared" ca="1" si="36"/>
        <v>-13422404.827571042</v>
      </c>
      <c r="L178">
        <f t="shared" ca="1" si="45"/>
        <v>2068.5350447778787</v>
      </c>
      <c r="M178">
        <f ca="1">2*$Y$1*VLOOKUP(E177,Gearing!$B$3:$D$7,3)+B176</f>
        <v>2076.751438895782</v>
      </c>
      <c r="N178">
        <f ca="1">2*B177-B176+Misc!$B$6*$Y$1^2</f>
        <v>2068.5876968862563</v>
      </c>
      <c r="O178">
        <f t="shared" ca="1" si="37"/>
        <v>0</v>
      </c>
      <c r="P178">
        <f t="shared" ca="1" si="38"/>
        <v>0</v>
      </c>
      <c r="Q178">
        <f t="shared" ca="1" si="39"/>
        <v>0</v>
      </c>
      <c r="R178">
        <f t="shared" ca="1" si="40"/>
        <v>1</v>
      </c>
      <c r="S178">
        <f t="shared" ca="1" si="41"/>
        <v>0</v>
      </c>
      <c r="T178">
        <f ca="1">C178/Misc!$B$2*60/2/PI()</f>
        <v>2988.9550090976836</v>
      </c>
      <c r="U178">
        <f ca="1">C178/Misc!$B$2*60/2/PI()*VLOOKUP(E178,Gearing!$B$2:$F$7,5,FALSE)</f>
        <v>6830.8971449357905</v>
      </c>
      <c r="V178">
        <f ca="1">FORECAST(U178,OFFSET(Engine!$E$3:$E$26,MATCH(U178,Engine!$A$3:$A$26,1)-1,0,2),OFFSET(Engine!$A$3:$A$26,MATCH(U178,Engine!$A$3:$A$26,1)-1,0,2))</f>
        <v>640.33681332159495</v>
      </c>
    </row>
    <row r="179" spans="1:22" x14ac:dyDescent="0.25">
      <c r="A179">
        <f t="shared" si="33"/>
        <v>44</v>
      </c>
      <c r="B179">
        <f t="shared" ca="1" si="44"/>
        <v>2092.0553471334779</v>
      </c>
      <c r="C179">
        <f t="shared" ca="1" si="42"/>
        <v>94.260500606365895</v>
      </c>
      <c r="D179">
        <f t="shared" ca="1" si="43"/>
        <v>1.4343294717546087</v>
      </c>
      <c r="E179">
        <f ca="1">MIN(VLOOKUP(C178+0.01,Gearing!$A$2:$F$7,2,TRUE)+1,5)</f>
        <v>4</v>
      </c>
      <c r="F179">
        <f ca="1">Misc!$B$4*V178/Misc!$B$2*VLOOKUP(E178,Gearing!$B$2:$F$7,5,FALSE)</f>
        <v>4146.3361633210543</v>
      </c>
      <c r="G179">
        <f t="shared" ca="1" si="31"/>
        <v>1.2999429252748187</v>
      </c>
      <c r="H179">
        <f t="shared" ca="1" si="32"/>
        <v>210.85473471359586</v>
      </c>
      <c r="I179">
        <f t="shared" si="34"/>
        <v>0.19223050000000003</v>
      </c>
      <c r="J179">
        <f t="shared" ca="1" si="35"/>
        <v>6004.7289481496518</v>
      </c>
      <c r="K179">
        <f t="shared" ca="1" si="36"/>
        <v>-13564427.980141647</v>
      </c>
      <c r="L179">
        <f t="shared" ca="1" si="45"/>
        <v>2092.0553471334779</v>
      </c>
      <c r="M179">
        <f ca="1">2*$Y$1*VLOOKUP(E178,Gearing!$B$3:$D$7,3)+B177</f>
        <v>2100.0908716410195</v>
      </c>
      <c r="N179">
        <f ca="1">2*B178-B177+Misc!$B$6*$Y$1^2</f>
        <v>2092.1084504147379</v>
      </c>
      <c r="O179">
        <f t="shared" ca="1" si="37"/>
        <v>0</v>
      </c>
      <c r="P179">
        <f t="shared" ca="1" si="38"/>
        <v>0</v>
      </c>
      <c r="Q179">
        <f t="shared" ca="1" si="39"/>
        <v>0</v>
      </c>
      <c r="R179">
        <f t="shared" ca="1" si="40"/>
        <v>1</v>
      </c>
      <c r="S179">
        <f t="shared" ca="1" si="41"/>
        <v>0</v>
      </c>
      <c r="T179">
        <f ca="1">C179/Misc!$B$2*60/2/PI()</f>
        <v>3000.4049219639464</v>
      </c>
      <c r="U179">
        <f ca="1">C179/Misc!$B$2*60/2/PI()*VLOOKUP(E179,Gearing!$B$2:$F$7,5,FALSE)</f>
        <v>6857.0645435315728</v>
      </c>
      <c r="V179">
        <f ca="1">FORECAST(U179,OFFSET(Engine!$E$3:$E$26,MATCH(U179,Engine!$A$3:$A$26,1)-1,0,2),OFFSET(Engine!$A$3:$A$26,MATCH(U179,Engine!$A$3:$A$26,1)-1,0,2))</f>
        <v>639.98056212206995</v>
      </c>
    </row>
    <row r="180" spans="1:22" x14ac:dyDescent="0.25">
      <c r="A180">
        <f t="shared" si="33"/>
        <v>44.25</v>
      </c>
      <c r="B180">
        <f t="shared" ca="1" si="44"/>
        <v>2115.6652950810617</v>
      </c>
      <c r="C180">
        <f t="shared" ca="1" si="42"/>
        <v>94.617959041550421</v>
      </c>
      <c r="D180">
        <f t="shared" ca="1" si="43"/>
        <v>1.4253380097215995</v>
      </c>
      <c r="E180">
        <f ca="1">MIN(VLOOKUP(C179+0.01,Gearing!$A$2:$F$7,2,TRUE)+1,5)</f>
        <v>4</v>
      </c>
      <c r="F180">
        <f ca="1">Misc!$B$4*V179/Misc!$B$2*VLOOKUP(E179,Gearing!$B$2:$F$7,5,FALSE)</f>
        <v>4144.0293504046531</v>
      </c>
      <c r="G180">
        <f t="shared" ca="1" si="31"/>
        <v>1.3146134667796703</v>
      </c>
      <c r="H180">
        <f t="shared" ca="1" si="32"/>
        <v>211.65434646016112</v>
      </c>
      <c r="I180">
        <f t="shared" si="34"/>
        <v>0.19223050000000003</v>
      </c>
      <c r="J180">
        <f t="shared" ca="1" si="35"/>
        <v>5995.6863091857158</v>
      </c>
      <c r="K180">
        <f t="shared" ca="1" si="36"/>
        <v>-13706773.281112049</v>
      </c>
      <c r="L180">
        <f t="shared" ca="1" si="45"/>
        <v>2115.6652950810617</v>
      </c>
      <c r="M180">
        <f ca="1">2*$Y$1*VLOOKUP(E179,Gearing!$B$3:$D$7,3)+B178</f>
        <v>2123.5209647778788</v>
      </c>
      <c r="N180">
        <f ca="1">2*B179-B178+Misc!$B$6*$Y$1^2</f>
        <v>2115.7189619890769</v>
      </c>
      <c r="O180">
        <f t="shared" ca="1" si="37"/>
        <v>0</v>
      </c>
      <c r="P180">
        <f t="shared" ca="1" si="38"/>
        <v>0</v>
      </c>
      <c r="Q180">
        <f t="shared" ca="1" si="39"/>
        <v>0</v>
      </c>
      <c r="R180">
        <f t="shared" ca="1" si="40"/>
        <v>1</v>
      </c>
      <c r="S180">
        <f t="shared" ca="1" si="41"/>
        <v>0</v>
      </c>
      <c r="T180">
        <f ca="1">C180/Misc!$B$2*60/2/PI()</f>
        <v>3011.7831773458483</v>
      </c>
      <c r="U180">
        <f ca="1">C180/Misc!$B$2*60/2/PI()*VLOOKUP(E180,Gearing!$B$2:$F$7,5,FALSE)</f>
        <v>6883.0681775662142</v>
      </c>
      <c r="V180">
        <f ca="1">FORECAST(U180,OFFSET(Engine!$E$3:$E$26,MATCH(U180,Engine!$A$3:$A$26,1)-1,0,2),OFFSET(Engine!$A$3:$A$26,MATCH(U180,Engine!$A$3:$A$26,1)-1,0,2))</f>
        <v>639.62654046481805</v>
      </c>
    </row>
    <row r="181" spans="1:22" x14ac:dyDescent="0.25">
      <c r="A181">
        <f t="shared" si="33"/>
        <v>44.5</v>
      </c>
      <c r="B181">
        <f t="shared" ca="1" si="44"/>
        <v>2139.3643266542531</v>
      </c>
      <c r="C181">
        <f t="shared" ca="1" si="42"/>
        <v>94.973173086453244</v>
      </c>
      <c r="D181">
        <f t="shared" ca="1" si="43"/>
        <v>1.416374349500984</v>
      </c>
      <c r="E181">
        <f ca="1">MIN(VLOOKUP(C180+0.01,Gearing!$A$2:$F$7,2,TRUE)+1,5)</f>
        <v>4</v>
      </c>
      <c r="F181">
        <f ca="1">Misc!$B$4*V180/Misc!$B$2*VLOOKUP(E180,Gearing!$B$2:$F$7,5,FALSE)</f>
        <v>4141.7369743151894</v>
      </c>
      <c r="G181">
        <f t="shared" ca="1" si="31"/>
        <v>1.3293393622831744</v>
      </c>
      <c r="H181">
        <f t="shared" ca="1" si="32"/>
        <v>212.44893764865168</v>
      </c>
      <c r="I181">
        <f t="shared" si="34"/>
        <v>0.19223050000000003</v>
      </c>
      <c r="J181">
        <f t="shared" ca="1" si="35"/>
        <v>5986.6092049878398</v>
      </c>
      <c r="K181">
        <f t="shared" ca="1" si="36"/>
        <v>-13849434.932017392</v>
      </c>
      <c r="L181">
        <f t="shared" ca="1" si="45"/>
        <v>2139.3643266542531</v>
      </c>
      <c r="M181">
        <f ca="1">2*$Y$1*VLOOKUP(E180,Gearing!$B$3:$D$7,3)+B179</f>
        <v>2147.041267133478</v>
      </c>
      <c r="N181">
        <f ca="1">2*B180-B179+Misc!$B$6*$Y$1^2</f>
        <v>2139.4185555286454</v>
      </c>
      <c r="O181">
        <f t="shared" ca="1" si="37"/>
        <v>0</v>
      </c>
      <c r="P181">
        <f t="shared" ca="1" si="38"/>
        <v>0</v>
      </c>
      <c r="Q181">
        <f t="shared" ca="1" si="39"/>
        <v>0</v>
      </c>
      <c r="R181">
        <f t="shared" ca="1" si="40"/>
        <v>1</v>
      </c>
      <c r="S181">
        <f t="shared" ca="1" si="41"/>
        <v>0</v>
      </c>
      <c r="T181">
        <f ca="1">C181/Misc!$B$2*60/2/PI()</f>
        <v>3023.0899915662385</v>
      </c>
      <c r="U181">
        <f ca="1">C181/Misc!$B$2*60/2/PI()*VLOOKUP(E181,Gearing!$B$2:$F$7,5,FALSE)</f>
        <v>6908.9085414195661</v>
      </c>
      <c r="V181">
        <f ca="1">FORECAST(U181,OFFSET(Engine!$E$3:$E$26,MATCH(U181,Engine!$A$3:$A$26,1)-1,0,2),OFFSET(Engine!$A$3:$A$26,MATCH(U181,Engine!$A$3:$A$26,1)-1,0,2))</f>
        <v>639.13586202269516</v>
      </c>
    </row>
    <row r="182" spans="1:22" x14ac:dyDescent="0.25">
      <c r="A182">
        <f t="shared" si="33"/>
        <v>44.75</v>
      </c>
      <c r="B182">
        <f t="shared" ca="1" si="44"/>
        <v>2163.1518816242883</v>
      </c>
      <c r="C182">
        <f t="shared" ca="1" si="42"/>
        <v>95.326083791342171</v>
      </c>
      <c r="D182">
        <f t="shared" ca="1" si="43"/>
        <v>1.4069112896104343</v>
      </c>
      <c r="E182">
        <f ca="1">MIN(VLOOKUP(C181+0.01,Gearing!$A$2:$F$7,2,TRUE)+1,5)</f>
        <v>4</v>
      </c>
      <c r="F182">
        <f ca="1">Misc!$B$4*V181/Misc!$B$2*VLOOKUP(E181,Gearing!$B$2:$F$7,5,FALSE)</f>
        <v>4138.5597124011301</v>
      </c>
      <c r="G182">
        <f t="shared" ca="1" si="31"/>
        <v>1.3441202636753162</v>
      </c>
      <c r="H182">
        <f t="shared" ca="1" si="32"/>
        <v>213.23837641227223</v>
      </c>
      <c r="I182">
        <f t="shared" si="34"/>
        <v>0.19223050000000003</v>
      </c>
      <c r="J182">
        <f t="shared" ca="1" si="35"/>
        <v>5977.4978516101792</v>
      </c>
      <c r="K182">
        <f t="shared" ca="1" si="36"/>
        <v>-13992406.931338666</v>
      </c>
      <c r="L182">
        <f t="shared" ca="1" si="45"/>
        <v>2163.1518816242883</v>
      </c>
      <c r="M182">
        <f ca="1">2*$Y$1*VLOOKUP(E181,Gearing!$B$3:$D$7,3)+B180</f>
        <v>2170.6512150810618</v>
      </c>
      <c r="N182">
        <f ca="1">2*B181-B180+Misc!$B$6*$Y$1^2</f>
        <v>2163.2066707274444</v>
      </c>
      <c r="O182">
        <f t="shared" ca="1" si="37"/>
        <v>0</v>
      </c>
      <c r="P182">
        <f t="shared" ca="1" si="38"/>
        <v>0</v>
      </c>
      <c r="Q182">
        <f t="shared" ca="1" si="39"/>
        <v>0</v>
      </c>
      <c r="R182">
        <f t="shared" ca="1" si="40"/>
        <v>1</v>
      </c>
      <c r="S182">
        <f t="shared" ca="1" si="41"/>
        <v>0</v>
      </c>
      <c r="T182">
        <f ca="1">C182/Misc!$B$2*60/2/PI()</f>
        <v>3034.3234881968619</v>
      </c>
      <c r="U182">
        <f ca="1">C182/Misc!$B$2*60/2/PI()*VLOOKUP(E182,Gearing!$B$2:$F$7,5,FALSE)</f>
        <v>6934.5813467405587</v>
      </c>
      <c r="V182">
        <f ca="1">FORECAST(U182,OFFSET(Engine!$E$3:$E$26,MATCH(U182,Engine!$A$3:$A$26,1)-1,0,2),OFFSET(Engine!$A$3:$A$26,MATCH(U182,Engine!$A$3:$A$26,1)-1,0,2))</f>
        <v>638.38611848999562</v>
      </c>
    </row>
    <row r="183" spans="1:22" x14ac:dyDescent="0.25">
      <c r="A183">
        <f t="shared" si="33"/>
        <v>45</v>
      </c>
      <c r="B183">
        <f t="shared" ca="1" si="44"/>
        <v>2187.0273685499242</v>
      </c>
      <c r="C183">
        <f t="shared" ca="1" si="42"/>
        <v>95.676508587893295</v>
      </c>
      <c r="D183">
        <f t="shared" ca="1" si="43"/>
        <v>1.3964870827985578</v>
      </c>
      <c r="E183">
        <f ca="1">MIN(VLOOKUP(C182+0.01,Gearing!$A$2:$F$7,2,TRUE)+1,5)</f>
        <v>4</v>
      </c>
      <c r="F183">
        <f ca="1">Misc!$B$4*V182/Misc!$B$2*VLOOKUP(E182,Gearing!$B$2:$F$7,5,FALSE)</f>
        <v>4133.7049411960788</v>
      </c>
      <c r="G183">
        <f t="shared" ca="1" si="31"/>
        <v>1.3589558034515457</v>
      </c>
      <c r="H183">
        <f t="shared" ca="1" si="32"/>
        <v>214.02225435731322</v>
      </c>
      <c r="I183">
        <f t="shared" si="34"/>
        <v>0.19223050000000003</v>
      </c>
      <c r="J183">
        <f t="shared" ca="1" si="35"/>
        <v>5968.3524644388444</v>
      </c>
      <c r="K183">
        <f t="shared" ca="1" si="36"/>
        <v>-14135682.87777045</v>
      </c>
      <c r="L183">
        <f t="shared" ca="1" si="45"/>
        <v>2187.0273685499242</v>
      </c>
      <c r="M183">
        <f ca="1">2*$Y$1*VLOOKUP(E182,Gearing!$B$3:$D$7,3)+B181</f>
        <v>2194.3502466542532</v>
      </c>
      <c r="N183">
        <f ca="1">2*B182-B181+Misc!$B$6*$Y$1^2</f>
        <v>2187.0827490943234</v>
      </c>
      <c r="O183">
        <f t="shared" ca="1" si="37"/>
        <v>0</v>
      </c>
      <c r="P183">
        <f t="shared" ca="1" si="38"/>
        <v>0</v>
      </c>
      <c r="Q183">
        <f t="shared" ca="1" si="39"/>
        <v>0</v>
      </c>
      <c r="R183">
        <f t="shared" ca="1" si="40"/>
        <v>1</v>
      </c>
      <c r="S183">
        <f t="shared" ca="1" si="41"/>
        <v>0</v>
      </c>
      <c r="T183">
        <f ca="1">C183/Misc!$B$2*60/2/PI()</f>
        <v>3045.4778559074794</v>
      </c>
      <c r="U183">
        <f ca="1">C183/Misc!$B$2*60/2/PI()*VLOOKUP(E183,Gearing!$B$2:$F$7,5,FALSE)</f>
        <v>6960.0733124329508</v>
      </c>
      <c r="V183">
        <f ca="1">FORECAST(U183,OFFSET(Engine!$E$3:$E$26,MATCH(U183,Engine!$A$3:$A$26,1)-1,0,2),OFFSET(Engine!$A$3:$A$26,MATCH(U183,Engine!$A$3:$A$26,1)-1,0,2))</f>
        <v>637.64165616206924</v>
      </c>
    </row>
    <row r="184" spans="1:22" x14ac:dyDescent="0.25">
      <c r="A184">
        <f t="shared" si="33"/>
        <v>45.25</v>
      </c>
      <c r="B184">
        <f t="shared" ca="1" si="44"/>
        <v>2210.990135918235</v>
      </c>
      <c r="C184">
        <f t="shared" ca="1" si="42"/>
        <v>96.024333433583706</v>
      </c>
      <c r="D184">
        <f t="shared" ca="1" si="43"/>
        <v>1.3861116827247315</v>
      </c>
      <c r="E184">
        <f ca="1">MIN(VLOOKUP(C183+0.01,Gearing!$A$2:$F$7,2,TRUE)+1,5)</f>
        <v>4</v>
      </c>
      <c r="F184">
        <f ca="1">Misc!$B$4*V183/Misc!$B$2*VLOOKUP(E183,Gearing!$B$2:$F$7,5,FALSE)</f>
        <v>4128.884367072752</v>
      </c>
      <c r="G184">
        <f t="shared" ca="1" si="31"/>
        <v>1.3738455767804987</v>
      </c>
      <c r="H184">
        <f t="shared" ca="1" si="32"/>
        <v>214.80031637791632</v>
      </c>
      <c r="I184">
        <f t="shared" si="34"/>
        <v>0.19223050000000003</v>
      </c>
      <c r="J184">
        <f t="shared" ca="1" si="35"/>
        <v>5959.1732708599275</v>
      </c>
      <c r="K184">
        <f t="shared" ca="1" si="36"/>
        <v>-14279256.429021452</v>
      </c>
      <c r="L184">
        <f t="shared" ca="1" si="45"/>
        <v>2210.990135918235</v>
      </c>
      <c r="M184">
        <f ca="1">2*$Y$1*VLOOKUP(E183,Gearing!$B$3:$D$7,3)+B182</f>
        <v>2218.1378016242884</v>
      </c>
      <c r="N184">
        <f ca="1">2*B183-B182+Misc!$B$6*$Y$1^2</f>
        <v>2211.0461679755599</v>
      </c>
      <c r="O184">
        <f t="shared" ca="1" si="37"/>
        <v>0</v>
      </c>
      <c r="P184">
        <f t="shared" ca="1" si="38"/>
        <v>0</v>
      </c>
      <c r="Q184">
        <f t="shared" ca="1" si="39"/>
        <v>0</v>
      </c>
      <c r="R184">
        <f t="shared" ca="1" si="40"/>
        <v>1</v>
      </c>
      <c r="S184">
        <f t="shared" ca="1" si="41"/>
        <v>0</v>
      </c>
      <c r="T184">
        <f ca="1">C184/Misc!$B$2*60/2/PI()</f>
        <v>3056.5494646118395</v>
      </c>
      <c r="U184">
        <f ca="1">C184/Misc!$B$2*60/2/PI()*VLOOKUP(E184,Gearing!$B$2:$F$7,5,FALSE)</f>
        <v>6985.3761423712613</v>
      </c>
      <c r="V184">
        <f ca="1">FORECAST(U184,OFFSET(Engine!$E$3:$E$26,MATCH(U184,Engine!$A$3:$A$26,1)-1,0,2),OFFSET(Engine!$A$3:$A$26,MATCH(U184,Engine!$A$3:$A$26,1)-1,0,2))</f>
        <v>636.9027173173248</v>
      </c>
    </row>
    <row r="185" spans="1:22" x14ac:dyDescent="0.25">
      <c r="A185">
        <f t="shared" si="33"/>
        <v>45.5</v>
      </c>
      <c r="B185">
        <f t="shared" ca="1" si="44"/>
        <v>2235.039535266716</v>
      </c>
      <c r="C185">
        <f t="shared" ca="1" si="42"/>
        <v>96.369570688480962</v>
      </c>
      <c r="D185">
        <f t="shared" ca="1" si="43"/>
        <v>1.3757863564533181</v>
      </c>
      <c r="E185">
        <f ca="1">MIN(VLOOKUP(C184+0.01,Gearing!$A$2:$F$7,2,TRUE)+1,5)</f>
        <v>4</v>
      </c>
      <c r="F185">
        <f ca="1">Misc!$B$4*V184/Misc!$B$2*VLOOKUP(E184,Gearing!$B$2:$F$7,5,FALSE)</f>
        <v>4124.0995588426067</v>
      </c>
      <c r="G185">
        <f t="shared" ca="1" si="31"/>
        <v>1.3887891807262562</v>
      </c>
      <c r="H185">
        <f t="shared" ca="1" si="32"/>
        <v>215.57259012276521</v>
      </c>
      <c r="I185">
        <f t="shared" si="34"/>
        <v>0.19223050000000003</v>
      </c>
      <c r="J185">
        <f t="shared" ca="1" si="35"/>
        <v>5949.9605213547393</v>
      </c>
      <c r="K185">
        <f t="shared" ca="1" si="36"/>
        <v>-14423121.329060176</v>
      </c>
      <c r="L185">
        <f t="shared" ca="1" si="45"/>
        <v>2235.039535266716</v>
      </c>
      <c r="M185">
        <f ca="1">2*$Y$1*VLOOKUP(E184,Gearing!$B$3:$D$7,3)+B183</f>
        <v>2242.0132885499243</v>
      </c>
      <c r="N185">
        <f ca="1">2*B184-B183+Misc!$B$6*$Y$1^2</f>
        <v>2235.0962157865456</v>
      </c>
      <c r="O185">
        <f t="shared" ca="1" si="37"/>
        <v>0</v>
      </c>
      <c r="P185">
        <f t="shared" ca="1" si="38"/>
        <v>0</v>
      </c>
      <c r="Q185">
        <f t="shared" ca="1" si="39"/>
        <v>0</v>
      </c>
      <c r="R185">
        <f t="shared" ca="1" si="40"/>
        <v>1</v>
      </c>
      <c r="S185">
        <f t="shared" ca="1" si="41"/>
        <v>0</v>
      </c>
      <c r="T185">
        <f ca="1">C185/Misc!$B$2*60/2/PI()</f>
        <v>3067.5387077431146</v>
      </c>
      <c r="U185">
        <f ca="1">C185/Misc!$B$2*60/2/PI()*VLOOKUP(E185,Gearing!$B$2:$F$7,5,FALSE)</f>
        <v>7010.490735699681</v>
      </c>
      <c r="V185">
        <f ca="1">FORECAST(U185,OFFSET(Engine!$E$3:$E$26,MATCH(U185,Engine!$A$3:$A$26,1)-1,0,2),OFFSET(Engine!$A$3:$A$26,MATCH(U185,Engine!$A$3:$A$26,1)-1,0,2))</f>
        <v>636.11363611478714</v>
      </c>
    </row>
    <row r="186" spans="1:22" x14ac:dyDescent="0.25">
      <c r="A186">
        <f t="shared" si="33"/>
        <v>45.75</v>
      </c>
      <c r="B186">
        <f t="shared" ca="1" si="44"/>
        <v>2259.1749212624754</v>
      </c>
      <c r="C186">
        <f t="shared" ca="1" si="42"/>
        <v>96.712206481045541</v>
      </c>
      <c r="D186">
        <f t="shared" ca="1" si="43"/>
        <v>1.3652999840633129</v>
      </c>
      <c r="E186">
        <f ca="1">MIN(VLOOKUP(C185+0.01,Gearing!$A$2:$F$7,2,TRUE)+1,5)</f>
        <v>4</v>
      </c>
      <c r="F186">
        <f ca="1">Misc!$B$4*V185/Misc!$B$2*VLOOKUP(E185,Gearing!$B$2:$F$7,5,FALSE)</f>
        <v>4118.9900666850235</v>
      </c>
      <c r="G186">
        <f t="shared" ca="1" si="31"/>
        <v>1.4037862142975495</v>
      </c>
      <c r="H186">
        <f t="shared" ca="1" si="32"/>
        <v>216.33904456210976</v>
      </c>
      <c r="I186">
        <f t="shared" si="34"/>
        <v>0.19223050000000003</v>
      </c>
      <c r="J186">
        <f t="shared" ca="1" si="35"/>
        <v>5940.7144652318229</v>
      </c>
      <c r="K186">
        <f t="shared" ca="1" si="36"/>
        <v>-14567271.265727829</v>
      </c>
      <c r="L186">
        <f t="shared" ca="1" si="45"/>
        <v>2259.1749212624754</v>
      </c>
      <c r="M186">
        <f ca="1">2*$Y$1*VLOOKUP(E185,Gearing!$B$3:$D$7,3)+B184</f>
        <v>2265.976055918235</v>
      </c>
      <c r="N186">
        <f ca="1">2*B185-B184+Misc!$B$6*$Y$1^2</f>
        <v>2259.232247115197</v>
      </c>
      <c r="O186">
        <f t="shared" ca="1" si="37"/>
        <v>0</v>
      </c>
      <c r="P186">
        <f t="shared" ca="1" si="38"/>
        <v>0</v>
      </c>
      <c r="Q186">
        <f t="shared" ca="1" si="39"/>
        <v>0</v>
      </c>
      <c r="R186">
        <f t="shared" ca="1" si="40"/>
        <v>1</v>
      </c>
      <c r="S186">
        <f t="shared" ca="1" si="41"/>
        <v>0</v>
      </c>
      <c r="T186">
        <f ca="1">C186/Misc!$B$2*60/2/PI()</f>
        <v>3078.4451437564876</v>
      </c>
      <c r="U186">
        <f ca="1">C186/Misc!$B$2*60/2/PI()*VLOOKUP(E186,Gearing!$B$2:$F$7,5,FALSE)</f>
        <v>7035.4160833206424</v>
      </c>
      <c r="V186">
        <f ca="1">FORECAST(U186,OFFSET(Engine!$E$3:$E$26,MATCH(U186,Engine!$A$3:$A$26,1)-1,0,2),OFFSET(Engine!$A$3:$A$26,MATCH(U186,Engine!$A$3:$A$26,1)-1,0,2))</f>
        <v>635.25352493739433</v>
      </c>
    </row>
    <row r="187" spans="1:22" x14ac:dyDescent="0.25">
      <c r="A187">
        <f t="shared" si="33"/>
        <v>46</v>
      </c>
      <c r="B187">
        <f t="shared" ca="1" si="44"/>
        <v>2283.3956385072388</v>
      </c>
      <c r="C187">
        <f t="shared" ca="1" si="42"/>
        <v>97.052190817486917</v>
      </c>
      <c r="D187">
        <f t="shared" ca="1" si="43"/>
        <v>1.354574707467691</v>
      </c>
      <c r="E187">
        <f ca="1">MIN(VLOOKUP(C186+0.01,Gearing!$A$2:$F$7,2,TRUE)+1,5)</f>
        <v>4</v>
      </c>
      <c r="F187">
        <f ca="1">Misc!$B$4*V186/Misc!$B$2*VLOOKUP(E186,Gearing!$B$2:$F$7,5,FALSE)</f>
        <v>4113.4206382137763</v>
      </c>
      <c r="G187">
        <f t="shared" ca="1" si="31"/>
        <v>1.4188362702487713</v>
      </c>
      <c r="H187">
        <f t="shared" ca="1" si="32"/>
        <v>217.0995678630255</v>
      </c>
      <c r="I187">
        <f t="shared" si="34"/>
        <v>0.19223050000000003</v>
      </c>
      <c r="J187">
        <f t="shared" ca="1" si="35"/>
        <v>5931.4353505965073</v>
      </c>
      <c r="K187">
        <f t="shared" ca="1" si="36"/>
        <v>-14711699.837559415</v>
      </c>
      <c r="L187">
        <f t="shared" ca="1" si="45"/>
        <v>2283.3956385072388</v>
      </c>
      <c r="M187">
        <f ca="1">2*$Y$1*VLOOKUP(E186,Gearing!$B$3:$D$7,3)+B185</f>
        <v>2290.0254552667161</v>
      </c>
      <c r="N187">
        <f ca="1">2*B186-B185+Misc!$B$6*$Y$1^2</f>
        <v>2283.4536197582347</v>
      </c>
      <c r="O187">
        <f t="shared" ca="1" si="37"/>
        <v>0</v>
      </c>
      <c r="P187">
        <f t="shared" ca="1" si="38"/>
        <v>0</v>
      </c>
      <c r="Q187">
        <f t="shared" ca="1" si="39"/>
        <v>0</v>
      </c>
      <c r="R187">
        <f t="shared" ca="1" si="40"/>
        <v>1</v>
      </c>
      <c r="S187">
        <f t="shared" ca="1" si="41"/>
        <v>0</v>
      </c>
      <c r="T187">
        <f ca="1">C187/Misc!$B$2*60/2/PI()</f>
        <v>3089.2671813001798</v>
      </c>
      <c r="U187">
        <f ca="1">C187/Misc!$B$2*60/2/PI()*VLOOKUP(E187,Gearing!$B$2:$F$7,5,FALSE)</f>
        <v>7060.1485483910728</v>
      </c>
      <c r="V187">
        <f ca="1">FORECAST(U187,OFFSET(Engine!$E$3:$E$26,MATCH(U187,Engine!$A$3:$A$26,1)-1,0,2),OFFSET(Engine!$A$3:$A$26,MATCH(U187,Engine!$A$3:$A$26,1)-1,0,2))</f>
        <v>634.40006965263569</v>
      </c>
    </row>
    <row r="188" spans="1:22" x14ac:dyDescent="0.25">
      <c r="A188">
        <f t="shared" si="33"/>
        <v>46.25</v>
      </c>
      <c r="B188">
        <f t="shared" ca="1" si="44"/>
        <v>2307.7010166712189</v>
      </c>
      <c r="C188">
        <f t="shared" ca="1" si="42"/>
        <v>97.389501098276924</v>
      </c>
      <c r="D188">
        <f t="shared" ca="1" si="43"/>
        <v>1.3439075388523634</v>
      </c>
      <c r="E188">
        <f ca="1">MIN(VLOOKUP(C187+0.01,Gearing!$A$2:$F$7,2,TRUE)+1,5)</f>
        <v>4</v>
      </c>
      <c r="F188">
        <f ca="1">Misc!$B$4*V187/Misc!$B$2*VLOOKUP(E187,Gearing!$B$2:$F$7,5,FALSE)</f>
        <v>4107.8943082615506</v>
      </c>
      <c r="G188">
        <f t="shared" ca="1" si="31"/>
        <v>1.433938932056303</v>
      </c>
      <c r="H188">
        <f t="shared" ca="1" si="32"/>
        <v>217.85410947180773</v>
      </c>
      <c r="I188">
        <f t="shared" si="34"/>
        <v>0.19223050000000003</v>
      </c>
      <c r="J188">
        <f t="shared" ca="1" si="35"/>
        <v>5922.1234294238684</v>
      </c>
      <c r="K188">
        <f t="shared" ca="1" si="36"/>
        <v>-14856400.692255804</v>
      </c>
      <c r="L188">
        <f t="shared" ca="1" si="45"/>
        <v>2307.7010166712189</v>
      </c>
      <c r="M188">
        <f ca="1">2*$Y$1*VLOOKUP(E187,Gearing!$B$3:$D$7,3)+B186</f>
        <v>2314.1608412624755</v>
      </c>
      <c r="N188">
        <f ca="1">2*B187-B186+Misc!$B$6*$Y$1^2</f>
        <v>2307.759668252002</v>
      </c>
      <c r="O188">
        <f t="shared" ca="1" si="37"/>
        <v>0</v>
      </c>
      <c r="P188">
        <f t="shared" ca="1" si="38"/>
        <v>0</v>
      </c>
      <c r="Q188">
        <f t="shared" ca="1" si="39"/>
        <v>0</v>
      </c>
      <c r="R188">
        <f t="shared" ca="1" si="40"/>
        <v>1</v>
      </c>
      <c r="S188">
        <f t="shared" ca="1" si="41"/>
        <v>0</v>
      </c>
      <c r="T188">
        <f ca="1">C188/Misc!$B$2*60/2/PI()</f>
        <v>3100.0041010088685</v>
      </c>
      <c r="U188">
        <f ca="1">C188/Misc!$B$2*60/2/PI()*VLOOKUP(E188,Gearing!$B$2:$F$7,5,FALSE)</f>
        <v>7084.6864868880548</v>
      </c>
      <c r="V188">
        <f ca="1">FORECAST(U188,OFFSET(Engine!$E$3:$E$26,MATCH(U188,Engine!$A$3:$A$26,1)-1,0,2),OFFSET(Engine!$A$3:$A$26,MATCH(U188,Engine!$A$3:$A$26,1)-1,0,2))</f>
        <v>633.55332699161534</v>
      </c>
    </row>
    <row r="189" spans="1:22" x14ac:dyDescent="0.25">
      <c r="A189">
        <f t="shared" si="33"/>
        <v>46.5</v>
      </c>
      <c r="B189">
        <f t="shared" ca="1" si="44"/>
        <v>2332.0903890563773</v>
      </c>
      <c r="C189">
        <f t="shared" ca="1" si="42"/>
        <v>97.724151913606875</v>
      </c>
      <c r="D189">
        <f t="shared" ca="1" si="43"/>
        <v>1.3332989837872447</v>
      </c>
      <c r="E189">
        <f ca="1">MIN(VLOOKUP(C188+0.01,Gearing!$A$2:$F$7,2,TRUE)+1,5)</f>
        <v>4</v>
      </c>
      <c r="F189">
        <f ca="1">Misc!$B$4*V188/Misc!$B$2*VLOOKUP(E188,Gearing!$B$2:$F$7,5,FALSE)</f>
        <v>4102.4114441760021</v>
      </c>
      <c r="G189">
        <f t="shared" ca="1" si="31"/>
        <v>1.4490937854531891</v>
      </c>
      <c r="H189">
        <f t="shared" ca="1" si="32"/>
        <v>218.60270202578488</v>
      </c>
      <c r="I189">
        <f t="shared" si="34"/>
        <v>0.19223050000000003</v>
      </c>
      <c r="J189">
        <f t="shared" ca="1" si="35"/>
        <v>5912.7789594295664</v>
      </c>
      <c r="K189">
        <f t="shared" ca="1" si="36"/>
        <v>-15001367.531995244</v>
      </c>
      <c r="L189">
        <f t="shared" ca="1" si="45"/>
        <v>2332.0903890563773</v>
      </c>
      <c r="M189">
        <f ca="1">2*$Y$1*VLOOKUP(E188,Gearing!$B$3:$D$7,3)+B187</f>
        <v>2338.3815585072389</v>
      </c>
      <c r="N189">
        <f ca="1">2*B188-B187+Misc!$B$6*$Y$1^2</f>
        <v>2332.1497073351989</v>
      </c>
      <c r="O189">
        <f t="shared" ca="1" si="37"/>
        <v>0</v>
      </c>
      <c r="P189">
        <f t="shared" ca="1" si="38"/>
        <v>0</v>
      </c>
      <c r="Q189">
        <f t="shared" ca="1" si="39"/>
        <v>0</v>
      </c>
      <c r="R189">
        <f t="shared" ca="1" si="40"/>
        <v>1</v>
      </c>
      <c r="S189">
        <f t="shared" ca="1" si="41"/>
        <v>0</v>
      </c>
      <c r="T189">
        <f ca="1">C189/Misc!$B$2*60/2/PI()</f>
        <v>3110.6563673027676</v>
      </c>
      <c r="U189">
        <f ca="1">C189/Misc!$B$2*60/2/PI()*VLOOKUP(E189,Gearing!$B$2:$F$7,5,FALSE)</f>
        <v>7109.0309601881254</v>
      </c>
      <c r="V189">
        <f ca="1">FORECAST(U189,OFFSET(Engine!$E$3:$E$26,MATCH(U189,Engine!$A$3:$A$26,1)-1,0,2),OFFSET(Engine!$A$3:$A$26,MATCH(U189,Engine!$A$3:$A$26,1)-1,0,2))</f>
        <v>632.65177060270776</v>
      </c>
    </row>
    <row r="190" spans="1:22" x14ac:dyDescent="0.25">
      <c r="A190">
        <f t="shared" si="33"/>
        <v>46.75</v>
      </c>
      <c r="B190">
        <f t="shared" ca="1" si="44"/>
        <v>2356.5630926280223</v>
      </c>
      <c r="C190">
        <f t="shared" ca="1" si="42"/>
        <v>98.056128738628104</v>
      </c>
      <c r="D190">
        <f t="shared" ca="1" si="43"/>
        <v>1.3225156163825886</v>
      </c>
      <c r="E190">
        <f ca="1">MIN(VLOOKUP(C189+0.01,Gearing!$A$2:$F$7,2,TRUE)+1,5)</f>
        <v>4</v>
      </c>
      <c r="F190">
        <f ca="1">Misc!$B$4*V189/Misc!$B$2*VLOOKUP(E189,Gearing!$B$2:$F$7,5,FALSE)</f>
        <v>4096.5736479087382</v>
      </c>
      <c r="G190">
        <f t="shared" ca="1" si="31"/>
        <v>1.4643004184487731</v>
      </c>
      <c r="H190">
        <f t="shared" ca="1" si="32"/>
        <v>219.34531303379586</v>
      </c>
      <c r="I190">
        <f t="shared" si="34"/>
        <v>0.19223050000000003</v>
      </c>
      <c r="J190">
        <f t="shared" ca="1" si="35"/>
        <v>5903.402196932996</v>
      </c>
      <c r="K190">
        <f t="shared" ca="1" si="36"/>
        <v>-15146593.997878905</v>
      </c>
      <c r="L190">
        <f t="shared" ca="1" si="45"/>
        <v>2356.5630926280223</v>
      </c>
      <c r="M190">
        <f ca="1">2*$Y$1*VLOOKUP(E189,Gearing!$B$3:$D$7,3)+B188</f>
        <v>2362.686936671219</v>
      </c>
      <c r="N190">
        <f ca="1">2*B189-B188+Misc!$B$6*$Y$1^2</f>
        <v>2356.6230739415355</v>
      </c>
      <c r="O190">
        <f t="shared" ca="1" si="37"/>
        <v>0</v>
      </c>
      <c r="P190">
        <f t="shared" ca="1" si="38"/>
        <v>0</v>
      </c>
      <c r="Q190">
        <f t="shared" ca="1" si="39"/>
        <v>0</v>
      </c>
      <c r="R190">
        <f t="shared" ca="1" si="40"/>
        <v>1</v>
      </c>
      <c r="S190">
        <f t="shared" ca="1" si="41"/>
        <v>0</v>
      </c>
      <c r="T190">
        <f ca="1">C190/Misc!$B$2*60/2/PI()</f>
        <v>3121.223517841584</v>
      </c>
      <c r="U190">
        <f ca="1">C190/Misc!$B$2*60/2/PI()*VLOOKUP(E190,Gearing!$B$2:$F$7,5,FALSE)</f>
        <v>7133.1809116681579</v>
      </c>
      <c r="V190">
        <f ca="1">FORECAST(U190,OFFSET(Engine!$E$3:$E$26,MATCH(U190,Engine!$A$3:$A$26,1)-1,0,2),OFFSET(Engine!$A$3:$A$26,MATCH(U190,Engine!$A$3:$A$26,1)-1,0,2))</f>
        <v>631.65398494689703</v>
      </c>
    </row>
    <row r="191" spans="1:22" x14ac:dyDescent="0.25">
      <c r="A191">
        <f t="shared" si="33"/>
        <v>47</v>
      </c>
      <c r="B191">
        <f t="shared" ca="1" si="44"/>
        <v>2381.1184534256913</v>
      </c>
      <c r="C191">
        <f t="shared" ca="1" si="42"/>
        <v>98.385368402439781</v>
      </c>
      <c r="D191">
        <f t="shared" ca="1" si="43"/>
        <v>1.3114016941108275</v>
      </c>
      <c r="E191">
        <f ca="1">MIN(VLOOKUP(C190+0.01,Gearing!$A$2:$F$7,2,TRUE)+1,5)</f>
        <v>4</v>
      </c>
      <c r="F191">
        <f ca="1">Misc!$B$4*V190/Misc!$B$2*VLOOKUP(E190,Gearing!$B$2:$F$7,5,FALSE)</f>
        <v>4090.1127438003664</v>
      </c>
      <c r="G191">
        <f t="shared" ca="1" si="31"/>
        <v>1.4795584122634386</v>
      </c>
      <c r="H191">
        <f t="shared" ca="1" si="32"/>
        <v>220.08180118656</v>
      </c>
      <c r="I191">
        <f t="shared" si="34"/>
        <v>0.19223050000000003</v>
      </c>
      <c r="J191">
        <f t="shared" ca="1" si="35"/>
        <v>5893.9933968451378</v>
      </c>
      <c r="K191">
        <f t="shared" ca="1" si="36"/>
        <v>-15292073.603568785</v>
      </c>
      <c r="L191">
        <f t="shared" ca="1" si="45"/>
        <v>2381.1184534256913</v>
      </c>
      <c r="M191">
        <f ca="1">2*$Y$1*VLOOKUP(E190,Gearing!$B$3:$D$7,3)+B189</f>
        <v>2387.0763090563773</v>
      </c>
      <c r="N191">
        <f ca="1">2*B190-B189+Misc!$B$6*$Y$1^2</f>
        <v>2381.1791086996673</v>
      </c>
      <c r="O191">
        <f t="shared" ca="1" si="37"/>
        <v>0</v>
      </c>
      <c r="P191">
        <f t="shared" ca="1" si="38"/>
        <v>0</v>
      </c>
      <c r="Q191">
        <f t="shared" ca="1" si="39"/>
        <v>0</v>
      </c>
      <c r="R191">
        <f t="shared" ca="1" si="40"/>
        <v>1</v>
      </c>
      <c r="S191">
        <f t="shared" ca="1" si="41"/>
        <v>0</v>
      </c>
      <c r="T191">
        <f ca="1">C191/Misc!$B$2*60/2/PI()</f>
        <v>3131.7035418330925</v>
      </c>
      <c r="U191">
        <f ca="1">C191/Misc!$B$2*60/2/PI()*VLOOKUP(E191,Gearing!$B$2:$F$7,5,FALSE)</f>
        <v>7157.1317459043894</v>
      </c>
      <c r="V191">
        <f ca="1">FORECAST(U191,OFFSET(Engine!$E$3:$E$26,MATCH(U191,Engine!$A$3:$A$26,1)-1,0,2),OFFSET(Engine!$A$3:$A$26,MATCH(U191,Engine!$A$3:$A$26,1)-1,0,2))</f>
        <v>630.66442607074885</v>
      </c>
    </row>
    <row r="192" spans="1:22" x14ac:dyDescent="0.25">
      <c r="A192">
        <f t="shared" si="33"/>
        <v>47.25</v>
      </c>
      <c r="B192">
        <f t="shared" ca="1" si="44"/>
        <v>2405.7557768292422</v>
      </c>
      <c r="C192">
        <f t="shared" ca="1" si="42"/>
        <v>98.711838167802853</v>
      </c>
      <c r="D192">
        <f t="shared" ca="1" si="43"/>
        <v>1.3003564287937479</v>
      </c>
      <c r="E192">
        <f ca="1">MIN(VLOOKUP(C191+0.01,Gearing!$A$2:$F$7,2,TRUE)+1,5)</f>
        <v>4</v>
      </c>
      <c r="F192">
        <f ca="1">Misc!$B$4*V191/Misc!$B$2*VLOOKUP(E191,Gearing!$B$2:$F$7,5,FALSE)</f>
        <v>4083.7051100855015</v>
      </c>
      <c r="G192">
        <f t="shared" ca="1" si="31"/>
        <v>1.4948673352802397</v>
      </c>
      <c r="H192">
        <f t="shared" ca="1" si="32"/>
        <v>220.81209325295913</v>
      </c>
      <c r="I192">
        <f t="shared" si="34"/>
        <v>0.19223050000000003</v>
      </c>
      <c r="J192">
        <f t="shared" ca="1" si="35"/>
        <v>5884.5528182775051</v>
      </c>
      <c r="K192">
        <f t="shared" ca="1" si="36"/>
        <v>-15437799.919092529</v>
      </c>
      <c r="L192">
        <f t="shared" ca="1" si="45"/>
        <v>2405.7557768292422</v>
      </c>
      <c r="M192">
        <f ca="1">2*$Y$1*VLOOKUP(E191,Gearing!$B$3:$D$7,3)+B190</f>
        <v>2411.5490126280224</v>
      </c>
      <c r="N192">
        <f ca="1">2*B191-B190+Misc!$B$6*$Y$1^2</f>
        <v>2405.8171267233602</v>
      </c>
      <c r="O192">
        <f t="shared" ca="1" si="37"/>
        <v>0</v>
      </c>
      <c r="P192">
        <f t="shared" ca="1" si="38"/>
        <v>0</v>
      </c>
      <c r="Q192">
        <f t="shared" ca="1" si="39"/>
        <v>0</v>
      </c>
      <c r="R192">
        <f t="shared" ca="1" si="40"/>
        <v>1</v>
      </c>
      <c r="S192">
        <f t="shared" ca="1" si="41"/>
        <v>0</v>
      </c>
      <c r="T192">
        <f ca="1">C192/Misc!$B$2*60/2/PI()</f>
        <v>3142.0953972186089</v>
      </c>
      <c r="U192">
        <f ca="1">C192/Misc!$B$2*60/2/PI()*VLOOKUP(E192,Gearing!$B$2:$F$7,5,FALSE)</f>
        <v>7180.881081397044</v>
      </c>
      <c r="V192">
        <f ca="1">FORECAST(U192,OFFSET(Engine!$E$3:$E$26,MATCH(U192,Engine!$A$3:$A$26,1)-1,0,2),OFFSET(Engine!$A$3:$A$26,MATCH(U192,Engine!$A$3:$A$26,1)-1,0,2))</f>
        <v>629.68319236892546</v>
      </c>
    </row>
    <row r="193" spans="1:22" x14ac:dyDescent="0.25">
      <c r="A193">
        <f t="shared" si="33"/>
        <v>47.5</v>
      </c>
      <c r="B193">
        <f t="shared" ca="1" si="44"/>
        <v>2430.4743725095927</v>
      </c>
      <c r="C193">
        <f t="shared" ca="1" si="42"/>
        <v>99.035555274225771</v>
      </c>
      <c r="D193">
        <f t="shared" ca="1" si="43"/>
        <v>1.2893804225896019</v>
      </c>
      <c r="E193">
        <f ca="1">MIN(VLOOKUP(C192+0.01,Gearing!$A$2:$F$7,2,TRUE)+1,5)</f>
        <v>4</v>
      </c>
      <c r="F193">
        <f ca="1">Misc!$B$4*V192/Misc!$B$2*VLOOKUP(E192,Gearing!$B$2:$F$7,5,FALSE)</f>
        <v>4077.3513838934446</v>
      </c>
      <c r="G193">
        <f t="shared" ca="1" si="31"/>
        <v>1.5102267585485718</v>
      </c>
      <c r="H193">
        <f t="shared" ca="1" si="32"/>
        <v>221.5362277966754</v>
      </c>
      <c r="I193">
        <f t="shared" si="34"/>
        <v>0.19223050000000003</v>
      </c>
      <c r="J193">
        <f t="shared" ca="1" si="35"/>
        <v>5875.0807282844526</v>
      </c>
      <c r="K193">
        <f t="shared" ca="1" si="36"/>
        <v>-15583766.5810224</v>
      </c>
      <c r="L193">
        <f t="shared" ca="1" si="45"/>
        <v>2430.4743725095927</v>
      </c>
      <c r="M193">
        <f ca="1">2*$Y$1*VLOOKUP(E192,Gearing!$B$3:$D$7,3)+B191</f>
        <v>2436.1043734256914</v>
      </c>
      <c r="N193">
        <f ca="1">2*B192-B191+Misc!$B$6*$Y$1^2</f>
        <v>2430.536412732793</v>
      </c>
      <c r="O193">
        <f t="shared" ca="1" si="37"/>
        <v>0</v>
      </c>
      <c r="P193">
        <f t="shared" ca="1" si="38"/>
        <v>0</v>
      </c>
      <c r="Q193">
        <f t="shared" ca="1" si="39"/>
        <v>0</v>
      </c>
      <c r="R193">
        <f t="shared" ca="1" si="40"/>
        <v>1</v>
      </c>
      <c r="S193">
        <f t="shared" ca="1" si="41"/>
        <v>0</v>
      </c>
      <c r="T193">
        <f ca="1">C193/Misc!$B$2*60/2/PI()</f>
        <v>3152.3996327487321</v>
      </c>
      <c r="U193">
        <f ca="1">C193/Misc!$B$2*60/2/PI()*VLOOKUP(E193,Gearing!$B$2:$F$7,5,FALSE)</f>
        <v>7204.4301722496066</v>
      </c>
      <c r="V193">
        <f ca="1">FORECAST(U193,OFFSET(Engine!$E$3:$E$26,MATCH(U193,Engine!$A$3:$A$26,1)-1,0,2),OFFSET(Engine!$A$3:$A$26,MATCH(U193,Engine!$A$3:$A$26,1)-1,0,2))</f>
        <v>628.64736847422751</v>
      </c>
    </row>
    <row r="194" spans="1:22" x14ac:dyDescent="0.25">
      <c r="A194">
        <f t="shared" si="33"/>
        <v>47.75</v>
      </c>
      <c r="B194">
        <f t="shared" ca="1" si="44"/>
        <v>2455.2735544663551</v>
      </c>
      <c r="C194">
        <f t="shared" ca="1" si="42"/>
        <v>99.356507191933815</v>
      </c>
      <c r="D194">
        <f t="shared" ca="1" si="43"/>
        <v>1.2782349190747482</v>
      </c>
      <c r="E194">
        <f ca="1">MIN(VLOOKUP(C193+0.01,Gearing!$A$2:$F$7,2,TRUE)+1,5)</f>
        <v>4</v>
      </c>
      <c r="F194">
        <f ca="1">Misc!$B$4*V193/Misc!$B$2*VLOOKUP(E193,Gearing!$B$2:$F$7,5,FALSE)</f>
        <v>4070.6441729630915</v>
      </c>
      <c r="G194">
        <f t="shared" ca="1" si="31"/>
        <v>1.5256362558075558</v>
      </c>
      <c r="H194">
        <f t="shared" ca="1" si="32"/>
        <v>222.25417678940099</v>
      </c>
      <c r="I194">
        <f t="shared" si="34"/>
        <v>0.19223050000000003</v>
      </c>
      <c r="J194">
        <f t="shared" ca="1" si="35"/>
        <v>5865.5773922705894</v>
      </c>
      <c r="K194">
        <f t="shared" ca="1" si="36"/>
        <v>-15729967.168130482</v>
      </c>
      <c r="L194">
        <f t="shared" ca="1" si="45"/>
        <v>2455.2735544663551</v>
      </c>
      <c r="M194">
        <f ca="1">2*$Y$1*VLOOKUP(E193,Gearing!$B$3:$D$7,3)+B192</f>
        <v>2460.7416968292423</v>
      </c>
      <c r="N194">
        <f ca="1">2*B193-B192+Misc!$B$6*$Y$1^2</f>
        <v>2455.3362806899431</v>
      </c>
      <c r="O194">
        <f t="shared" ca="1" si="37"/>
        <v>0</v>
      </c>
      <c r="P194">
        <f t="shared" ca="1" si="38"/>
        <v>0</v>
      </c>
      <c r="Q194">
        <f t="shared" ca="1" si="39"/>
        <v>0</v>
      </c>
      <c r="R194">
        <f t="shared" ca="1" si="40"/>
        <v>1</v>
      </c>
      <c r="S194">
        <f t="shared" ca="1" si="41"/>
        <v>0</v>
      </c>
      <c r="T194">
        <f ca="1">C194/Misc!$B$2*60/2/PI()</f>
        <v>3162.6158495883433</v>
      </c>
      <c r="U194">
        <f ca="1">C194/Misc!$B$2*60/2/PI()*VLOOKUP(E194,Gearing!$B$2:$F$7,5,FALSE)</f>
        <v>7227.7781069723887</v>
      </c>
      <c r="V194">
        <f ca="1">FORECAST(U194,OFFSET(Engine!$E$3:$E$26,MATCH(U194,Engine!$A$3:$A$26,1)-1,0,2),OFFSET(Engine!$A$3:$A$26,MATCH(U194,Engine!$A$3:$A$26,1)-1,0,2))</f>
        <v>627.35141507632329</v>
      </c>
    </row>
    <row r="195" spans="1:22" x14ac:dyDescent="0.25">
      <c r="A195">
        <f t="shared" si="33"/>
        <v>48</v>
      </c>
      <c r="B195">
        <f t="shared" ca="1" si="44"/>
        <v>2480.1526261055596</v>
      </c>
      <c r="C195">
        <f t="shared" ca="1" si="42"/>
        <v>99.674554154160433</v>
      </c>
      <c r="D195">
        <f t="shared" ca="1" si="43"/>
        <v>1.2661407787381904</v>
      </c>
      <c r="E195">
        <f ca="1">MIN(VLOOKUP(C194+0.01,Gearing!$A$2:$F$7,2,TRUE)+1,5)</f>
        <v>4</v>
      </c>
      <c r="F195">
        <f ca="1">Misc!$B$4*V194/Misc!$B$2*VLOOKUP(E194,Gearing!$B$2:$F$7,5,FALSE)</f>
        <v>4062.2525604118232</v>
      </c>
      <c r="G195">
        <f t="shared" ref="G195:G258" ca="1" si="46">CONVERT(B195,$B$1,$G$1)</f>
        <v>1.5410953942137664</v>
      </c>
      <c r="H195">
        <f t="shared" ref="H195:H258" ca="1" si="47">CONVERT(C195,$C$1,$H$1)</f>
        <v>222.96562758178337</v>
      </c>
      <c r="I195">
        <f t="shared" si="34"/>
        <v>0.19223050000000003</v>
      </c>
      <c r="J195">
        <f t="shared" ca="1" si="35"/>
        <v>5856.0430739763106</v>
      </c>
      <c r="K195">
        <f t="shared" ca="1" si="36"/>
        <v>-15876394.869293842</v>
      </c>
      <c r="L195">
        <f t="shared" ca="1" si="45"/>
        <v>2480.1526261055596</v>
      </c>
      <c r="M195">
        <f ca="1">2*$Y$1*VLOOKUP(E194,Gearing!$B$3:$D$7,3)+B193</f>
        <v>2485.4602925095928</v>
      </c>
      <c r="N195">
        <f ca="1">2*B194-B193+Misc!$B$6*$Y$1^2</f>
        <v>2480.2160489231173</v>
      </c>
      <c r="O195">
        <f t="shared" ca="1" si="37"/>
        <v>0</v>
      </c>
      <c r="P195">
        <f t="shared" ca="1" si="38"/>
        <v>0</v>
      </c>
      <c r="Q195">
        <f t="shared" ca="1" si="39"/>
        <v>0</v>
      </c>
      <c r="R195">
        <f t="shared" ca="1" si="40"/>
        <v>1</v>
      </c>
      <c r="S195">
        <f t="shared" ca="1" si="41"/>
        <v>0</v>
      </c>
      <c r="T195">
        <f ca="1">C195/Misc!$B$2*60/2/PI()</f>
        <v>3172.7395988230892</v>
      </c>
      <c r="U195">
        <f ca="1">C195/Misc!$B$2*60/2/PI()*VLOOKUP(E195,Gearing!$B$2:$F$7,5,FALSE)</f>
        <v>7250.9147181067756</v>
      </c>
      <c r="V195">
        <f ca="1">FORECAST(U195,OFFSET(Engine!$E$3:$E$26,MATCH(U195,Engine!$A$3:$A$26,1)-1,0,2),OFFSET(Engine!$A$3:$A$26,MATCH(U195,Engine!$A$3:$A$26,1)-1,0,2))</f>
        <v>626.06719143206487</v>
      </c>
    </row>
    <row r="196" spans="1:22" x14ac:dyDescent="0.25">
      <c r="A196">
        <f t="shared" ref="A196:A259" si="48">A195+$Y$1</f>
        <v>48.25</v>
      </c>
      <c r="B196">
        <f t="shared" ca="1" si="44"/>
        <v>2505.1108315434353</v>
      </c>
      <c r="C196">
        <f t="shared" ca="1" si="42"/>
        <v>99.989588821303187</v>
      </c>
      <c r="D196">
        <f t="shared" ca="1" si="43"/>
        <v>1.2541365584038431</v>
      </c>
      <c r="E196">
        <f ca="1">MIN(VLOOKUP(C195+0.01,Gearing!$A$2:$F$7,2,TRUE)+1,5)</f>
        <v>4</v>
      </c>
      <c r="F196">
        <f ca="1">Misc!$B$4*V195/Misc!$B$2*VLOOKUP(E195,Gearing!$B$2:$F$7,5,FALSE)</f>
        <v>4053.936900860157</v>
      </c>
      <c r="G196">
        <f t="shared" ca="1" si="46"/>
        <v>1.5566037040828034</v>
      </c>
      <c r="H196">
        <f t="shared" ca="1" si="47"/>
        <v>223.67034006197028</v>
      </c>
      <c r="I196">
        <f t="shared" ref="I196:I259" si="49">$Y$3</f>
        <v>0.19223050000000003</v>
      </c>
      <c r="J196">
        <f t="shared" ref="J196:J259" ca="1" si="50">(4*$Y$2-2*$Y$3*B195)</f>
        <v>5846.4780412148302</v>
      </c>
      <c r="K196">
        <f t="shared" ref="K196:K259" ca="1" si="51">4*$Y$2*(B195-2*B196)+$Y$3*B195*B195-4*F196*$Y$1*$Y$1</f>
        <v>-16023042.940632952</v>
      </c>
      <c r="L196">
        <f t="shared" ca="1" si="45"/>
        <v>2505.1108315434353</v>
      </c>
      <c r="M196">
        <f ca="1">2*$Y$1*VLOOKUP(E195,Gearing!$B$3:$D$7,3)+B194</f>
        <v>2510.2594744663552</v>
      </c>
      <c r="N196">
        <f ca="1">2*B195-B194+Misc!$B$6*$Y$1^2</f>
        <v>2505.1750102447641</v>
      </c>
      <c r="O196">
        <f t="shared" ref="O196:O259" ca="1" si="52">IF(AND(E196=1,G196&lt;=5),1,0)</f>
        <v>0</v>
      </c>
      <c r="P196">
        <f t="shared" ref="P196:P259" ca="1" si="53">IF(AND(E196=2,G196&lt;=5),1,0)</f>
        <v>0</v>
      </c>
      <c r="Q196">
        <f t="shared" ref="Q196:Q259" ca="1" si="54">IF(AND(E196=3,G196&lt;=5),1,0)</f>
        <v>0</v>
      </c>
      <c r="R196">
        <f t="shared" ref="R196:R259" ca="1" si="55">IF(AND(E196=4,G196&lt;=5),1,0)</f>
        <v>1</v>
      </c>
      <c r="S196">
        <f t="shared" ref="S196:S259" ca="1" si="56">IF(AND(E196=5,G196&lt;=5),1,0)</f>
        <v>0</v>
      </c>
      <c r="T196">
        <f ca="1">C196/Misc!$B$2*60/2/PI()</f>
        <v>3182.7674637273049</v>
      </c>
      <c r="U196">
        <f ca="1">C196/Misc!$B$2*60/2/PI()*VLOOKUP(E196,Gearing!$B$2:$F$7,5,FALSE)</f>
        <v>7273.8321971372443</v>
      </c>
      <c r="V196">
        <f ca="1">FORECAST(U196,OFFSET(Engine!$E$3:$E$26,MATCH(U196,Engine!$A$3:$A$26,1)-1,0,2),OFFSET(Engine!$A$3:$A$26,MATCH(U196,Engine!$A$3:$A$26,1)-1,0,2))</f>
        <v>624.79513096189589</v>
      </c>
    </row>
    <row r="197" spans="1:22" x14ac:dyDescent="0.25">
      <c r="A197">
        <f t="shared" si="48"/>
        <v>48.5</v>
      </c>
      <c r="B197">
        <f t="shared" ca="1" si="44"/>
        <v>2530.1474205162112</v>
      </c>
      <c r="C197">
        <f t="shared" ref="C197:C260" ca="1" si="57">(B198-B196)/2/$Y$1</f>
        <v>100.30163389582231</v>
      </c>
      <c r="D197">
        <f t="shared" ref="D197:D260" ca="1" si="58">(B198-2*B197+B196)/$Y$1^2</f>
        <v>1.2422240377491107</v>
      </c>
      <c r="E197">
        <f ca="1">MIN(VLOOKUP(C196+0.01,Gearing!$A$2:$F$7,2,TRUE)+1,5)</f>
        <v>4</v>
      </c>
      <c r="F197">
        <f ca="1">Misc!$B$4*V196/Misc!$B$2*VLOOKUP(E196,Gearing!$B$2:$F$7,5,FALSE)</f>
        <v>4045.7000008105829</v>
      </c>
      <c r="G197">
        <f t="shared" ca="1" si="46"/>
        <v>1.5721607192223734</v>
      </c>
      <c r="H197">
        <f t="shared" ca="1" si="47"/>
        <v>224.36836501391892</v>
      </c>
      <c r="I197">
        <f t="shared" si="49"/>
        <v>0.19223050000000003</v>
      </c>
      <c r="J197">
        <f t="shared" ca="1" si="50"/>
        <v>5836.8825845939791</v>
      </c>
      <c r="K197">
        <f t="shared" ca="1" si="51"/>
        <v>-16169904.754834443</v>
      </c>
      <c r="L197">
        <f t="shared" ca="1" si="45"/>
        <v>2530.1474205162112</v>
      </c>
      <c r="M197">
        <f ca="1">2*$Y$1*VLOOKUP(E196,Gearing!$B$3:$D$7,3)+B195</f>
        <v>2535.1385461055597</v>
      </c>
      <c r="N197">
        <f ca="1">2*B196-B195+Misc!$B$6*$Y$1^2</f>
        <v>2530.2123494813109</v>
      </c>
      <c r="O197">
        <f t="shared" ca="1" si="52"/>
        <v>0</v>
      </c>
      <c r="P197">
        <f t="shared" ca="1" si="53"/>
        <v>0</v>
      </c>
      <c r="Q197">
        <f t="shared" ca="1" si="54"/>
        <v>0</v>
      </c>
      <c r="R197">
        <f t="shared" ca="1" si="55"/>
        <v>1</v>
      </c>
      <c r="S197">
        <f t="shared" ca="1" si="56"/>
        <v>0</v>
      </c>
      <c r="T197">
        <f ca="1">C197/Misc!$B$2*60/2/PI()</f>
        <v>3192.7001669427441</v>
      </c>
      <c r="U197">
        <f ca="1">C197/Misc!$B$2*60/2/PI()*VLOOKUP(E197,Gearing!$B$2:$F$7,5,FALSE)</f>
        <v>7296.5321955745976</v>
      </c>
      <c r="V197">
        <f ca="1">FORECAST(U197,OFFSET(Engine!$E$3:$E$26,MATCH(U197,Engine!$A$3:$A$26,1)-1,0,2),OFFSET(Engine!$A$3:$A$26,MATCH(U197,Engine!$A$3:$A$26,1)-1,0,2))</f>
        <v>623.53514199685037</v>
      </c>
    </row>
    <row r="198" spans="1:22" x14ac:dyDescent="0.25">
      <c r="A198">
        <f t="shared" si="48"/>
        <v>48.75</v>
      </c>
      <c r="B198">
        <f t="shared" ref="B198:B261" ca="1" si="59">MIN(L198:N198)</f>
        <v>2555.2616484913465</v>
      </c>
      <c r="C198">
        <f t="shared" ca="1" si="57"/>
        <v>100.61071227300363</v>
      </c>
      <c r="D198">
        <f t="shared" ca="1" si="58"/>
        <v>1.2304029797014664</v>
      </c>
      <c r="E198">
        <f ca="1">MIN(VLOOKUP(C197+0.01,Gearing!$A$2:$F$7,2,TRUE)+1,5)</f>
        <v>4</v>
      </c>
      <c r="F198">
        <f ca="1">Misc!$B$4*V197/Misc!$B$2*VLOOKUP(E197,Gearing!$B$2:$F$7,5,FALSE)</f>
        <v>4037.5412666843131</v>
      </c>
      <c r="G198">
        <f t="shared" ca="1" si="46"/>
        <v>1.5877659770014034</v>
      </c>
      <c r="H198">
        <f t="shared" ca="1" si="47"/>
        <v>225.05975365292508</v>
      </c>
      <c r="I198">
        <f t="shared" si="49"/>
        <v>0.19223050000000003</v>
      </c>
      <c r="J198">
        <f t="shared" ca="1" si="50"/>
        <v>5827.2569925609168</v>
      </c>
      <c r="K198">
        <f t="shared" ca="1" si="51"/>
        <v>-16316973.739740159</v>
      </c>
      <c r="L198">
        <f t="shared" ref="L198:L261" ca="1" si="60">(-J197+SQRT(J197^2-4*I197*K197))/2/I197</f>
        <v>2555.2616484913465</v>
      </c>
      <c r="M198">
        <f ca="1">2*$Y$1*VLOOKUP(E197,Gearing!$B$3:$D$7,3)+B196</f>
        <v>2560.0967515434354</v>
      </c>
      <c r="N198">
        <f ca="1">2*B197-B196+Misc!$B$6*$Y$1^2</f>
        <v>2555.327321988987</v>
      </c>
      <c r="O198">
        <f t="shared" ca="1" si="52"/>
        <v>0</v>
      </c>
      <c r="P198">
        <f t="shared" ca="1" si="53"/>
        <v>0</v>
      </c>
      <c r="Q198">
        <f t="shared" ca="1" si="54"/>
        <v>0</v>
      </c>
      <c r="R198">
        <f t="shared" ca="1" si="55"/>
        <v>1</v>
      </c>
      <c r="S198">
        <f t="shared" ca="1" si="56"/>
        <v>0</v>
      </c>
      <c r="T198">
        <f ca="1">C198/Misc!$B$2*60/2/PI()</f>
        <v>3202.5384372489902</v>
      </c>
      <c r="U198">
        <f ca="1">C198/Misc!$B$2*60/2/PI()*VLOOKUP(E198,Gearing!$B$2:$F$7,5,FALSE)</f>
        <v>7319.0163789569133</v>
      </c>
      <c r="V198">
        <f ca="1">FORECAST(U198,OFFSET(Engine!$E$3:$E$26,MATCH(U198,Engine!$A$3:$A$26,1)-1,0,2),OFFSET(Engine!$A$3:$A$26,MATCH(U198,Engine!$A$3:$A$26,1)-1,0,2))</f>
        <v>622.02823166708527</v>
      </c>
    </row>
    <row r="199" spans="1:22" x14ac:dyDescent="0.25">
      <c r="A199">
        <f t="shared" si="48"/>
        <v>49</v>
      </c>
      <c r="B199">
        <f t="shared" ca="1" si="59"/>
        <v>2580.4527766527131</v>
      </c>
      <c r="C199">
        <f t="shared" ca="1" si="57"/>
        <v>100.91672386988557</v>
      </c>
      <c r="D199">
        <f t="shared" ca="1" si="58"/>
        <v>1.2176897953540902</v>
      </c>
      <c r="E199">
        <f ca="1">MIN(VLOOKUP(C198+0.01,Gearing!$A$2:$F$7,2,TRUE)+1,5)</f>
        <v>4</v>
      </c>
      <c r="F199">
        <f ca="1">Misc!$B$4*V198/Misc!$B$2*VLOOKUP(E198,Gearing!$B$2:$F$7,5,FALSE)</f>
        <v>4027.7836568371199</v>
      </c>
      <c r="G199">
        <f t="shared" ca="1" si="46"/>
        <v>1.603419018340835</v>
      </c>
      <c r="H199">
        <f t="shared" ca="1" si="47"/>
        <v>225.74428209977984</v>
      </c>
      <c r="I199">
        <f t="shared" si="49"/>
        <v>0.19223050000000003</v>
      </c>
      <c r="J199">
        <f t="shared" ca="1" si="50"/>
        <v>5817.6015513593684</v>
      </c>
      <c r="K199">
        <f t="shared" ca="1" si="51"/>
        <v>-16464242.95897555</v>
      </c>
      <c r="L199">
        <f t="shared" ca="1" si="60"/>
        <v>2580.4527766527131</v>
      </c>
      <c r="M199">
        <f ca="1">2*$Y$1*VLOOKUP(E198,Gearing!$B$3:$D$7,3)+B197</f>
        <v>2585.1333405162113</v>
      </c>
      <c r="N199">
        <f ca="1">2*B198-B197+Misc!$B$6*$Y$1^2</f>
        <v>2580.5191889664816</v>
      </c>
      <c r="O199">
        <f t="shared" ca="1" si="52"/>
        <v>0</v>
      </c>
      <c r="P199">
        <f t="shared" ca="1" si="53"/>
        <v>0</v>
      </c>
      <c r="Q199">
        <f t="shared" ca="1" si="54"/>
        <v>0</v>
      </c>
      <c r="R199">
        <f t="shared" ca="1" si="55"/>
        <v>1</v>
      </c>
      <c r="S199">
        <f t="shared" ca="1" si="56"/>
        <v>0</v>
      </c>
      <c r="T199">
        <f ca="1">C199/Misc!$B$2*60/2/PI()</f>
        <v>3212.2790889064308</v>
      </c>
      <c r="U199">
        <f ca="1">C199/Misc!$B$2*60/2/PI()*VLOOKUP(E199,Gearing!$B$2:$F$7,5,FALSE)</f>
        <v>7341.2774666595051</v>
      </c>
      <c r="V199">
        <f ca="1">FORECAST(U199,OFFSET(Engine!$E$3:$E$26,MATCH(U199,Engine!$A$3:$A$26,1)-1,0,2),OFFSET(Engine!$A$3:$A$26,MATCH(U199,Engine!$A$3:$A$26,1)-1,0,2))</f>
        <v>620.48952909745276</v>
      </c>
    </row>
    <row r="200" spans="1:22" x14ac:dyDescent="0.25">
      <c r="A200">
        <f t="shared" si="48"/>
        <v>49.25</v>
      </c>
      <c r="B200">
        <f t="shared" ca="1" si="59"/>
        <v>2605.7200104262893</v>
      </c>
      <c r="C200">
        <f t="shared" ca="1" si="57"/>
        <v>101.21954850581642</v>
      </c>
      <c r="D200">
        <f t="shared" ca="1" si="58"/>
        <v>1.2049072920926847</v>
      </c>
      <c r="E200">
        <f ca="1">MIN(VLOOKUP(C199+0.01,Gearing!$A$2:$F$7,2,TRUE)+1,5)</f>
        <v>4</v>
      </c>
      <c r="F200">
        <f ca="1">Misc!$B$4*V199/Misc!$B$2*VLOOKUP(E199,Gearing!$B$2:$F$7,5,FALSE)</f>
        <v>4017.820184526403</v>
      </c>
      <c r="G200">
        <f t="shared" ca="1" si="46"/>
        <v>1.6191193495152618</v>
      </c>
      <c r="H200">
        <f t="shared" ca="1" si="47"/>
        <v>226.4216815180217</v>
      </c>
      <c r="I200">
        <f t="shared" si="49"/>
        <v>0.19223050000000003</v>
      </c>
      <c r="J200">
        <f t="shared" ca="1" si="50"/>
        <v>5807.9165450353212</v>
      </c>
      <c r="K200">
        <f t="shared" ca="1" si="51"/>
        <v>-16611705.462587807</v>
      </c>
      <c r="L200">
        <f t="shared" ca="1" si="60"/>
        <v>2605.7200104262893</v>
      </c>
      <c r="M200">
        <f ca="1">2*$Y$1*VLOOKUP(E199,Gearing!$B$3:$D$7,3)+B198</f>
        <v>2610.2475684913466</v>
      </c>
      <c r="N200">
        <f ca="1">2*B199-B198+Misc!$B$6*$Y$1^2</f>
        <v>2605.7872173140795</v>
      </c>
      <c r="O200">
        <f t="shared" ca="1" si="52"/>
        <v>0</v>
      </c>
      <c r="P200">
        <f t="shared" ca="1" si="53"/>
        <v>0</v>
      </c>
      <c r="Q200">
        <f t="shared" ca="1" si="54"/>
        <v>0</v>
      </c>
      <c r="R200">
        <f t="shared" ca="1" si="55"/>
        <v>1</v>
      </c>
      <c r="S200">
        <f t="shared" ca="1" si="56"/>
        <v>0</v>
      </c>
      <c r="T200">
        <f ca="1">C200/Misc!$B$2*60/2/PI()</f>
        <v>3221.9182964461106</v>
      </c>
      <c r="U200">
        <f ca="1">C200/Misc!$B$2*60/2/PI()*VLOOKUP(E200,Gearing!$B$2:$F$7,5,FALSE)</f>
        <v>7363.3067160332257</v>
      </c>
      <c r="V200">
        <f ca="1">FORECAST(U200,OFFSET(Engine!$E$3:$E$26,MATCH(U200,Engine!$A$3:$A$26,1)-1,0,2),OFFSET(Engine!$A$3:$A$26,MATCH(U200,Engine!$A$3:$A$26,1)-1,0,2))</f>
        <v>618.96685136169799</v>
      </c>
    </row>
    <row r="201" spans="1:22" x14ac:dyDescent="0.25">
      <c r="A201">
        <f t="shared" si="48"/>
        <v>49.5</v>
      </c>
      <c r="B201">
        <f t="shared" ca="1" si="59"/>
        <v>2631.0625509056213</v>
      </c>
      <c r="C201">
        <f t="shared" ca="1" si="57"/>
        <v>101.51919168382756</v>
      </c>
      <c r="D201">
        <f t="shared" ca="1" si="58"/>
        <v>1.1922381319964188</v>
      </c>
      <c r="E201">
        <f ca="1">MIN(VLOOKUP(C200+0.01,Gearing!$A$2:$F$7,2,TRUE)+1,5)</f>
        <v>4</v>
      </c>
      <c r="F201">
        <f ca="1">Misc!$B$4*V200/Misc!$B$2*VLOOKUP(E200,Gearing!$B$2:$F$7,5,FALSE)</f>
        <v>4007.9604769014527</v>
      </c>
      <c r="G201">
        <f t="shared" ca="1" si="46"/>
        <v>1.634866474107227</v>
      </c>
      <c r="H201">
        <f t="shared" ca="1" si="47"/>
        <v>227.09196421758134</v>
      </c>
      <c r="I201">
        <f t="shared" si="49"/>
        <v>0.19223050000000003</v>
      </c>
      <c r="J201">
        <f t="shared" ca="1" si="50"/>
        <v>5798.2022790714982</v>
      </c>
      <c r="K201">
        <f t="shared" ca="1" si="51"/>
        <v>-16759354.427625485</v>
      </c>
      <c r="L201">
        <f t="shared" ca="1" si="60"/>
        <v>2631.0625509056213</v>
      </c>
      <c r="M201">
        <f ca="1">2*$Y$1*VLOOKUP(E200,Gearing!$B$3:$D$7,3)+B199</f>
        <v>2635.4386966527131</v>
      </c>
      <c r="N201">
        <f ca="1">2*B200-B199+Misc!$B$6*$Y$1^2</f>
        <v>2631.1305566998653</v>
      </c>
      <c r="O201">
        <f t="shared" ca="1" si="52"/>
        <v>0</v>
      </c>
      <c r="P201">
        <f t="shared" ca="1" si="53"/>
        <v>0</v>
      </c>
      <c r="Q201">
        <f t="shared" ca="1" si="54"/>
        <v>0</v>
      </c>
      <c r="R201">
        <f t="shared" ca="1" si="55"/>
        <v>1</v>
      </c>
      <c r="S201">
        <f t="shared" ca="1" si="56"/>
        <v>0</v>
      </c>
      <c r="T201">
        <f ca="1">C201/Misc!$B$2*60/2/PI()</f>
        <v>3231.4562350349579</v>
      </c>
      <c r="U201">
        <f ca="1">C201/Misc!$B$2*60/2/PI()*VLOOKUP(E201,Gearing!$B$2:$F$7,5,FALSE)</f>
        <v>7385.1045274010175</v>
      </c>
      <c r="V201">
        <f ca="1">FORECAST(U201,OFFSET(Engine!$E$3:$E$26,MATCH(U201,Engine!$A$3:$A$26,1)-1,0,2),OFFSET(Engine!$A$3:$A$26,MATCH(U201,Engine!$A$3:$A$26,1)-1,0,2))</f>
        <v>617.46017078920818</v>
      </c>
    </row>
    <row r="202" spans="1:22" x14ac:dyDescent="0.25">
      <c r="A202">
        <f t="shared" si="48"/>
        <v>49.75</v>
      </c>
      <c r="B202">
        <f t="shared" ca="1" si="59"/>
        <v>2656.479606268203</v>
      </c>
      <c r="C202">
        <f t="shared" ca="1" si="57"/>
        <v>101.81568172586321</v>
      </c>
      <c r="D202">
        <f t="shared" ca="1" si="58"/>
        <v>1.179682204288838</v>
      </c>
      <c r="E202">
        <f ca="1">MIN(VLOOKUP(C201+0.01,Gearing!$A$2:$F$7,2,TRUE)+1,5)</f>
        <v>4</v>
      </c>
      <c r="F202">
        <f ca="1">Misc!$B$4*V201/Misc!$B$2*VLOOKUP(E201,Gearing!$B$2:$F$7,5,FALSE)</f>
        <v>3998.2043547883382</v>
      </c>
      <c r="G202">
        <f t="shared" ca="1" si="46"/>
        <v>1.6506599001010369</v>
      </c>
      <c r="H202">
        <f t="shared" ca="1" si="47"/>
        <v>227.75519355284362</v>
      </c>
      <c r="I202">
        <f t="shared" si="49"/>
        <v>0.19223050000000003</v>
      </c>
      <c r="J202">
        <f t="shared" ca="1" si="50"/>
        <v>5788.4590606162737</v>
      </c>
      <c r="K202">
        <f t="shared" ca="1" si="51"/>
        <v>-16907183.108017828</v>
      </c>
      <c r="L202">
        <f t="shared" ca="1" si="60"/>
        <v>2656.479606268203</v>
      </c>
      <c r="M202">
        <f ca="1">2*$Y$1*VLOOKUP(E201,Gearing!$B$3:$D$7,3)+B200</f>
        <v>2660.7059304262893</v>
      </c>
      <c r="N202">
        <f ca="1">2*B201-B200+Misc!$B$6*$Y$1^2</f>
        <v>2656.5484038849531</v>
      </c>
      <c r="O202">
        <f t="shared" ca="1" si="52"/>
        <v>0</v>
      </c>
      <c r="P202">
        <f t="shared" ca="1" si="53"/>
        <v>0</v>
      </c>
      <c r="Q202">
        <f t="shared" ca="1" si="54"/>
        <v>0</v>
      </c>
      <c r="R202">
        <f t="shared" ca="1" si="55"/>
        <v>1</v>
      </c>
      <c r="S202">
        <f t="shared" ca="1" si="56"/>
        <v>0</v>
      </c>
      <c r="T202">
        <f ca="1">C202/Misc!$B$2*60/2/PI()</f>
        <v>3240.8938061884578</v>
      </c>
      <c r="U202">
        <f ca="1">C202/Misc!$B$2*60/2/PI()*VLOOKUP(E202,Gearing!$B$2:$F$7,5,FALSE)</f>
        <v>7406.672961068085</v>
      </c>
      <c r="V202">
        <f ca="1">FORECAST(U202,OFFSET(Engine!$E$3:$E$26,MATCH(U202,Engine!$A$3:$A$26,1)-1,0,2),OFFSET(Engine!$A$3:$A$26,MATCH(U202,Engine!$A$3:$A$26,1)-1,0,2))</f>
        <v>615.92082970478828</v>
      </c>
    </row>
    <row r="203" spans="1:22" x14ac:dyDescent="0.25">
      <c r="A203">
        <f t="shared" si="48"/>
        <v>50</v>
      </c>
      <c r="B203">
        <f t="shared" ca="1" si="59"/>
        <v>2681.9703917685529</v>
      </c>
      <c r="C203">
        <f t="shared" ca="1" si="57"/>
        <v>102.10902383734447</v>
      </c>
      <c r="D203">
        <f t="shared" ca="1" si="58"/>
        <v>1.1670546875611763</v>
      </c>
      <c r="E203">
        <f ca="1">MIN(VLOOKUP(C202+0.01,Gearing!$A$2:$F$7,2,TRUE)+1,5)</f>
        <v>4</v>
      </c>
      <c r="F203">
        <f ca="1">Misc!$B$4*V202/Misc!$B$2*VLOOKUP(E202,Gearing!$B$2:$F$7,5,FALSE)</f>
        <v>3988.2367479395175</v>
      </c>
      <c r="G203">
        <f t="shared" ca="1" si="46"/>
        <v>1.6664991398784552</v>
      </c>
      <c r="H203">
        <f t="shared" ca="1" si="47"/>
        <v>228.41138116800391</v>
      </c>
      <c r="I203">
        <f t="shared" si="49"/>
        <v>0.19223050000000003</v>
      </c>
      <c r="J203">
        <f t="shared" ca="1" si="50"/>
        <v>5778.6871940945202</v>
      </c>
      <c r="K203">
        <f t="shared" ca="1" si="51"/>
        <v>-17055184.744361289</v>
      </c>
      <c r="L203">
        <f t="shared" ca="1" si="60"/>
        <v>2681.9703917685529</v>
      </c>
      <c r="M203">
        <f ca="1">2*$Y$1*VLOOKUP(E202,Gearing!$B$3:$D$7,3)+B201</f>
        <v>2686.0484709056213</v>
      </c>
      <c r="N203">
        <f ca="1">2*B202-B201+Misc!$B$6*$Y$1^2</f>
        <v>2682.0399741307847</v>
      </c>
      <c r="O203">
        <f t="shared" ca="1" si="52"/>
        <v>0</v>
      </c>
      <c r="P203">
        <f t="shared" ca="1" si="53"/>
        <v>0</v>
      </c>
      <c r="Q203">
        <f t="shared" ca="1" si="54"/>
        <v>0</v>
      </c>
      <c r="R203">
        <f t="shared" ca="1" si="55"/>
        <v>1</v>
      </c>
      <c r="S203">
        <f t="shared" ca="1" si="56"/>
        <v>0</v>
      </c>
      <c r="T203">
        <f ca="1">C203/Misc!$B$2*60/2/PI()</f>
        <v>3250.2311756003087</v>
      </c>
      <c r="U203">
        <f ca="1">C203/Misc!$B$2*60/2/PI()*VLOOKUP(E203,Gearing!$B$2:$F$7,5,FALSE)</f>
        <v>7428.0123957074429</v>
      </c>
      <c r="V203">
        <f ca="1">FORECAST(U203,OFFSET(Engine!$E$3:$E$26,MATCH(U203,Engine!$A$3:$A$26,1)-1,0,2),OFFSET(Engine!$A$3:$A$26,MATCH(U203,Engine!$A$3:$A$26,1)-1,0,2))</f>
        <v>614.29068569823471</v>
      </c>
    </row>
    <row r="204" spans="1:22" x14ac:dyDescent="0.25">
      <c r="A204">
        <f t="shared" si="48"/>
        <v>50.25</v>
      </c>
      <c r="B204">
        <f t="shared" ca="1" si="59"/>
        <v>2707.5341181868753</v>
      </c>
      <c r="C204">
        <f t="shared" ca="1" si="57"/>
        <v>102.39917264786527</v>
      </c>
      <c r="D204">
        <f t="shared" ca="1" si="58"/>
        <v>1.1541357966052601</v>
      </c>
      <c r="E204">
        <f ca="1">MIN(VLOOKUP(C203+0.01,Gearing!$A$2:$F$7,2,TRUE)+1,5)</f>
        <v>4</v>
      </c>
      <c r="F204">
        <f ca="1">Misc!$B$4*V203/Misc!$B$2*VLOOKUP(E203,Gearing!$B$2:$F$7,5,FALSE)</f>
        <v>3977.6811701479915</v>
      </c>
      <c r="G204">
        <f t="shared" ca="1" si="46"/>
        <v>1.6823837030410376</v>
      </c>
      <c r="H204">
        <f t="shared" ca="1" si="47"/>
        <v>229.06042557235432</v>
      </c>
      <c r="I204">
        <f t="shared" si="49"/>
        <v>0.19223050000000003</v>
      </c>
      <c r="J204">
        <f t="shared" ca="1" si="50"/>
        <v>5768.8869812102703</v>
      </c>
      <c r="K204">
        <f t="shared" ca="1" si="51"/>
        <v>-17203352.470127311</v>
      </c>
      <c r="L204">
        <f t="shared" ca="1" si="60"/>
        <v>2707.5341181868753</v>
      </c>
      <c r="M204">
        <f ca="1">2*$Y$1*VLOOKUP(E203,Gearing!$B$3:$D$7,3)+B202</f>
        <v>2711.4655262682031</v>
      </c>
      <c r="N204">
        <f ca="1">2*B203-B202+Misc!$B$6*$Y$1^2</f>
        <v>2707.6044897689026</v>
      </c>
      <c r="O204">
        <f t="shared" ca="1" si="52"/>
        <v>0</v>
      </c>
      <c r="P204">
        <f t="shared" ca="1" si="53"/>
        <v>0</v>
      </c>
      <c r="Q204">
        <f t="shared" ca="1" si="54"/>
        <v>0</v>
      </c>
      <c r="R204">
        <f t="shared" ca="1" si="55"/>
        <v>1</v>
      </c>
      <c r="S204">
        <f t="shared" ca="1" si="56"/>
        <v>0</v>
      </c>
      <c r="T204">
        <f ca="1">C204/Misc!$B$2*60/2/PI()</f>
        <v>3259.4668990856326</v>
      </c>
      <c r="U204">
        <f ca="1">C204/Misc!$B$2*60/2/PI()*VLOOKUP(E204,Gearing!$B$2:$F$7,5,FALSE)</f>
        <v>7449.1195308082688</v>
      </c>
      <c r="V204">
        <f ca="1">FORECAST(U204,OFFSET(Engine!$E$3:$E$26,MATCH(U204,Engine!$A$3:$A$26,1)-1,0,2),OFFSET(Engine!$A$3:$A$26,MATCH(U204,Engine!$A$3:$A$26,1)-1,0,2))</f>
        <v>612.67828732116322</v>
      </c>
    </row>
    <row r="205" spans="1:22" x14ac:dyDescent="0.25">
      <c r="A205">
        <f t="shared" si="48"/>
        <v>50.5</v>
      </c>
      <c r="B205">
        <f t="shared" ca="1" si="59"/>
        <v>2733.1699780924855</v>
      </c>
      <c r="C205">
        <f t="shared" ca="1" si="57"/>
        <v>102.6861071356816</v>
      </c>
      <c r="D205">
        <f t="shared" ca="1" si="58"/>
        <v>1.1413401059253374</v>
      </c>
      <c r="E205">
        <f ca="1">MIN(VLOOKUP(C204+0.01,Gearing!$A$2:$F$7,2,TRUE)+1,5)</f>
        <v>4</v>
      </c>
      <c r="F205">
        <f ca="1">Misc!$B$4*V204/Misc!$B$2*VLOOKUP(E204,Gearing!$B$2:$F$7,5,FALSE)</f>
        <v>3967.2404996111031</v>
      </c>
      <c r="G205">
        <f t="shared" ca="1" si="46"/>
        <v>1.6983130878746158</v>
      </c>
      <c r="H205">
        <f t="shared" ca="1" si="47"/>
        <v>229.70227974159269</v>
      </c>
      <c r="I205">
        <f t="shared" si="49"/>
        <v>0.19223050000000003</v>
      </c>
      <c r="J205">
        <f t="shared" ca="1" si="50"/>
        <v>5759.0587253877557</v>
      </c>
      <c r="K205">
        <f t="shared" ca="1" si="51"/>
        <v>-17351679.500491165</v>
      </c>
      <c r="L205">
        <f t="shared" ca="1" si="60"/>
        <v>2733.1699780924855</v>
      </c>
      <c r="M205">
        <f ca="1">2*$Y$1*VLOOKUP(E204,Gearing!$B$3:$D$7,3)+B203</f>
        <v>2736.956311768553</v>
      </c>
      <c r="N205">
        <f ca="1">2*B204-B203+Misc!$B$6*$Y$1^2</f>
        <v>2733.2411571051975</v>
      </c>
      <c r="O205">
        <f t="shared" ca="1" si="52"/>
        <v>0</v>
      </c>
      <c r="P205">
        <f t="shared" ca="1" si="53"/>
        <v>0</v>
      </c>
      <c r="Q205">
        <f t="shared" ca="1" si="54"/>
        <v>0</v>
      </c>
      <c r="R205">
        <f t="shared" ca="1" si="55"/>
        <v>1</v>
      </c>
      <c r="S205">
        <f t="shared" ca="1" si="56"/>
        <v>0</v>
      </c>
      <c r="T205">
        <f ca="1">C205/Misc!$B$2*60/2/PI()</f>
        <v>3268.6003075015351</v>
      </c>
      <c r="U205">
        <f ca="1">C205/Misc!$B$2*60/2/PI()*VLOOKUP(E205,Gearing!$B$2:$F$7,5,FALSE)</f>
        <v>7469.9928371249662</v>
      </c>
      <c r="V205">
        <f ca="1">FORECAST(U205,OFFSET(Engine!$E$3:$E$26,MATCH(U205,Engine!$A$3:$A$26,1)-1,0,2),OFFSET(Engine!$A$3:$A$26,MATCH(U205,Engine!$A$3:$A$26,1)-1,0,2))</f>
        <v>611.08375139440716</v>
      </c>
    </row>
    <row r="206" spans="1:22" x14ac:dyDescent="0.25">
      <c r="A206">
        <f t="shared" si="48"/>
        <v>50.75</v>
      </c>
      <c r="B206">
        <f t="shared" ca="1" si="59"/>
        <v>2758.8771717547161</v>
      </c>
      <c r="C206">
        <f t="shared" ca="1" si="57"/>
        <v>102.96985814491927</v>
      </c>
      <c r="D206">
        <f t="shared" ca="1" si="58"/>
        <v>1.1286679679760709</v>
      </c>
      <c r="E206">
        <f ca="1">MIN(VLOOKUP(C205+0.01,Gearing!$A$2:$F$7,2,TRUE)+1,5)</f>
        <v>4</v>
      </c>
      <c r="F206">
        <f ca="1">Misc!$B$4*V205/Misc!$B$2*VLOOKUP(E205,Gearing!$B$2:$F$7,5,FALSE)</f>
        <v>3956.9154927720811</v>
      </c>
      <c r="G206">
        <f t="shared" ca="1" si="46"/>
        <v>1.7142867974495919</v>
      </c>
      <c r="H206">
        <f t="shared" ca="1" si="47"/>
        <v>230.33701267206351</v>
      </c>
      <c r="I206">
        <f t="shared" si="49"/>
        <v>0.19223050000000003</v>
      </c>
      <c r="J206">
        <f t="shared" ca="1" si="50"/>
        <v>5749.2027370525848</v>
      </c>
      <c r="K206">
        <f t="shared" ca="1" si="51"/>
        <v>-17500159.147633616</v>
      </c>
      <c r="L206">
        <f t="shared" ca="1" si="60"/>
        <v>2758.8771717547161</v>
      </c>
      <c r="M206">
        <f ca="1">2*$Y$1*VLOOKUP(E205,Gearing!$B$3:$D$7,3)+B204</f>
        <v>2762.5200381868754</v>
      </c>
      <c r="N206">
        <f ca="1">2*B205-B204+Misc!$B$6*$Y$1^2</f>
        <v>2758.9491504980956</v>
      </c>
      <c r="O206">
        <f t="shared" ca="1" si="52"/>
        <v>0</v>
      </c>
      <c r="P206">
        <f t="shared" ca="1" si="53"/>
        <v>0</v>
      </c>
      <c r="Q206">
        <f t="shared" ca="1" si="54"/>
        <v>0</v>
      </c>
      <c r="R206">
        <f t="shared" ca="1" si="55"/>
        <v>1</v>
      </c>
      <c r="S206">
        <f t="shared" ca="1" si="56"/>
        <v>0</v>
      </c>
      <c r="T206">
        <f ca="1">C206/Misc!$B$2*60/2/PI()</f>
        <v>3277.6323826470325</v>
      </c>
      <c r="U206">
        <f ca="1">C206/Misc!$B$2*60/2/PI()*VLOOKUP(E206,Gearing!$B$2:$F$7,5,FALSE)</f>
        <v>7490.6345584410883</v>
      </c>
      <c r="V206">
        <f ca="1">FORECAST(U206,OFFSET(Engine!$E$3:$E$26,MATCH(U206,Engine!$A$3:$A$26,1)-1,0,2),OFFSET(Engine!$A$3:$A$26,MATCH(U206,Engine!$A$3:$A$26,1)-1,0,2))</f>
        <v>609.50690651275488</v>
      </c>
    </row>
    <row r="207" spans="1:22" x14ac:dyDescent="0.25">
      <c r="A207">
        <f t="shared" si="48"/>
        <v>51</v>
      </c>
      <c r="B207">
        <f t="shared" ca="1" si="59"/>
        <v>2784.6549071649451</v>
      </c>
      <c r="C207">
        <f t="shared" ca="1" si="57"/>
        <v>103.25045646887702</v>
      </c>
      <c r="D207">
        <f t="shared" ca="1" si="58"/>
        <v>1.1161186236859066</v>
      </c>
      <c r="E207">
        <f ca="1">MIN(VLOOKUP(C206+0.01,Gearing!$A$2:$F$7,2,TRUE)+1,5)</f>
        <v>4</v>
      </c>
      <c r="F207">
        <f ca="1">Misc!$B$4*V206/Misc!$B$2*VLOOKUP(E206,Gearing!$B$2:$F$7,5,FALSE)</f>
        <v>3946.7050397406092</v>
      </c>
      <c r="G207">
        <f t="shared" ca="1" si="46"/>
        <v>1.7303043396346247</v>
      </c>
      <c r="H207">
        <f t="shared" ca="1" si="47"/>
        <v>230.96469324641424</v>
      </c>
      <c r="I207">
        <f t="shared" si="49"/>
        <v>0.19223050000000003</v>
      </c>
      <c r="J207">
        <f t="shared" ca="1" si="50"/>
        <v>5739.3193236700099</v>
      </c>
      <c r="K207">
        <f t="shared" ca="1" si="51"/>
        <v>-17648784.793547038</v>
      </c>
      <c r="L207">
        <f t="shared" ca="1" si="60"/>
        <v>2784.6549071649451</v>
      </c>
      <c r="M207">
        <f ca="1">2*$Y$1*VLOOKUP(E206,Gearing!$B$3:$D$7,3)+B205</f>
        <v>2788.1558980924856</v>
      </c>
      <c r="N207">
        <f ca="1">2*B206-B205+Misc!$B$6*$Y$1^2</f>
        <v>2784.7276779169465</v>
      </c>
      <c r="O207">
        <f t="shared" ca="1" si="52"/>
        <v>0</v>
      </c>
      <c r="P207">
        <f t="shared" ca="1" si="53"/>
        <v>0</v>
      </c>
      <c r="Q207">
        <f t="shared" ca="1" si="54"/>
        <v>0</v>
      </c>
      <c r="R207">
        <f t="shared" ca="1" si="55"/>
        <v>1</v>
      </c>
      <c r="S207">
        <f t="shared" ca="1" si="56"/>
        <v>0</v>
      </c>
      <c r="T207">
        <f ca="1">C207/Misc!$B$2*60/2/PI()</f>
        <v>3286.5641047032686</v>
      </c>
      <c r="U207">
        <f ca="1">C207/Misc!$B$2*60/2/PI()*VLOOKUP(E207,Gearing!$B$2:$F$7,5,FALSE)</f>
        <v>7511.0469348427405</v>
      </c>
      <c r="V207">
        <f ca="1">FORECAST(U207,OFFSET(Engine!$E$3:$E$26,MATCH(U207,Engine!$A$3:$A$26,1)-1,0,2),OFFSET(Engine!$A$3:$A$26,MATCH(U207,Engine!$A$3:$A$26,1)-1,0,2))</f>
        <v>608.38262999481583</v>
      </c>
    </row>
    <row r="208" spans="1:22" x14ac:dyDescent="0.25">
      <c r="A208">
        <f t="shared" si="48"/>
        <v>51.25</v>
      </c>
      <c r="B208">
        <f t="shared" ca="1" si="59"/>
        <v>2810.5023999891546</v>
      </c>
      <c r="C208">
        <f t="shared" ca="1" si="57"/>
        <v>103.52813924111615</v>
      </c>
      <c r="D208">
        <f t="shared" ca="1" si="58"/>
        <v>1.1053435542271473</v>
      </c>
      <c r="E208">
        <f ca="1">MIN(VLOOKUP(C207+0.01,Gearing!$A$2:$F$7,2,TRUE)+1,5)</f>
        <v>4</v>
      </c>
      <c r="F208">
        <f ca="1">Misc!$B$4*V207/Misc!$B$2*VLOOKUP(E207,Gearing!$B$2:$F$7,5,FALSE)</f>
        <v>3939.4250766228829</v>
      </c>
      <c r="G208">
        <f t="shared" ca="1" si="46"/>
        <v>1.7463652270671495</v>
      </c>
      <c r="H208">
        <f t="shared" ca="1" si="47"/>
        <v>231.58585191731422</v>
      </c>
      <c r="I208">
        <f t="shared" si="49"/>
        <v>0.19223050000000003</v>
      </c>
      <c r="J208">
        <f t="shared" ca="1" si="50"/>
        <v>5729.4087897364579</v>
      </c>
      <c r="K208">
        <f t="shared" ca="1" si="51"/>
        <v>-17797550.593786016</v>
      </c>
      <c r="L208">
        <f t="shared" ca="1" si="60"/>
        <v>2810.5023999891546</v>
      </c>
      <c r="M208">
        <f ca="1">2*$Y$1*VLOOKUP(E207,Gearing!$B$3:$D$7,3)+B206</f>
        <v>2813.8630917547162</v>
      </c>
      <c r="N208">
        <f ca="1">2*B207-B206+Misc!$B$6*$Y$1^2</f>
        <v>2810.5759550751741</v>
      </c>
      <c r="O208">
        <f t="shared" ca="1" si="52"/>
        <v>0</v>
      </c>
      <c r="P208">
        <f t="shared" ca="1" si="53"/>
        <v>0</v>
      </c>
      <c r="Q208">
        <f t="shared" ca="1" si="54"/>
        <v>0</v>
      </c>
      <c r="R208">
        <f t="shared" ca="1" si="55"/>
        <v>1</v>
      </c>
      <c r="S208">
        <f t="shared" ca="1" si="56"/>
        <v>0</v>
      </c>
      <c r="T208">
        <f ca="1">C208/Misc!$B$2*60/2/PI()</f>
        <v>3295.4030218659318</v>
      </c>
      <c r="U208">
        <f ca="1">C208/Misc!$B$2*60/2/PI()*VLOOKUP(E208,Gearing!$B$2:$F$7,5,FALSE)</f>
        <v>7531.2472168232262</v>
      </c>
      <c r="V208">
        <f ca="1">FORECAST(U208,OFFSET(Engine!$E$3:$E$26,MATCH(U208,Engine!$A$3:$A$26,1)-1,0,2),OFFSET(Engine!$A$3:$A$26,MATCH(U208,Engine!$A$3:$A$26,1)-1,0,2))</f>
        <v>607.63503111820023</v>
      </c>
    </row>
    <row r="209" spans="1:22" x14ac:dyDescent="0.25">
      <c r="A209">
        <f t="shared" si="48"/>
        <v>51.5</v>
      </c>
      <c r="B209">
        <f t="shared" ca="1" si="59"/>
        <v>2836.4189767855032</v>
      </c>
      <c r="C209">
        <f t="shared" ca="1" si="57"/>
        <v>103.80331277356072</v>
      </c>
      <c r="D209">
        <f t="shared" ca="1" si="58"/>
        <v>1.0960447053294047</v>
      </c>
      <c r="E209">
        <f ca="1">MIN(VLOOKUP(C208+0.01,Gearing!$A$2:$F$7,2,TRUE)+1,5)</f>
        <v>4</v>
      </c>
      <c r="F209">
        <f ca="1">Misc!$B$4*V208/Misc!$B$2*VLOOKUP(E208,Gearing!$B$2:$F$7,5,FALSE)</f>
        <v>3934.5841925861059</v>
      </c>
      <c r="G209">
        <f t="shared" ca="1" si="46"/>
        <v>1.762469041289807</v>
      </c>
      <c r="H209">
        <f t="shared" ca="1" si="47"/>
        <v>232.20139757865229</v>
      </c>
      <c r="I209">
        <f t="shared" si="49"/>
        <v>0.19223050000000003</v>
      </c>
      <c r="J209">
        <f t="shared" ca="1" si="50"/>
        <v>5719.4714367977695</v>
      </c>
      <c r="K209">
        <f t="shared" ca="1" si="51"/>
        <v>-17946451.350336388</v>
      </c>
      <c r="L209">
        <f t="shared" ca="1" si="60"/>
        <v>2836.4189767855032</v>
      </c>
      <c r="M209">
        <f ca="1">2*$Y$1*VLOOKUP(E208,Gearing!$B$3:$D$7,3)+B207</f>
        <v>2839.6408271649452</v>
      </c>
      <c r="N209">
        <f ca="1">2*B208-B207+Misc!$B$6*$Y$1^2</f>
        <v>2836.4932053133639</v>
      </c>
      <c r="O209">
        <f t="shared" ca="1" si="52"/>
        <v>0</v>
      </c>
      <c r="P209">
        <f t="shared" ca="1" si="53"/>
        <v>0</v>
      </c>
      <c r="Q209">
        <f t="shared" ca="1" si="54"/>
        <v>0</v>
      </c>
      <c r="R209">
        <f t="shared" ca="1" si="55"/>
        <v>1</v>
      </c>
      <c r="S209">
        <f t="shared" ca="1" si="56"/>
        <v>0</v>
      </c>
      <c r="T209">
        <f ca="1">C209/Misc!$B$2*60/2/PI()</f>
        <v>3304.1620674452538</v>
      </c>
      <c r="U209">
        <f ca="1">C209/Misc!$B$2*60/2/PI()*VLOOKUP(E209,Gearing!$B$2:$F$7,5,FALSE)</f>
        <v>7551.2649619073909</v>
      </c>
      <c r="V209">
        <f ca="1">FORECAST(U209,OFFSET(Engine!$E$3:$E$26,MATCH(U209,Engine!$A$3:$A$26,1)-1,0,2),OFFSET(Engine!$A$3:$A$26,MATCH(U209,Engine!$A$3:$A$26,1)-1,0,2))</f>
        <v>606.89418780958931</v>
      </c>
    </row>
    <row r="210" spans="1:22" x14ac:dyDescent="0.25">
      <c r="A210">
        <f t="shared" si="48"/>
        <v>51.75</v>
      </c>
      <c r="B210">
        <f t="shared" ca="1" si="59"/>
        <v>2862.4040563759349</v>
      </c>
      <c r="C210">
        <f t="shared" ca="1" si="57"/>
        <v>104.07616948619216</v>
      </c>
      <c r="D210">
        <f t="shared" ca="1" si="58"/>
        <v>1.0868089957220946</v>
      </c>
      <c r="E210">
        <f ca="1">MIN(VLOOKUP(C209+0.01,Gearing!$A$2:$F$7,2,TRUE)+1,5)</f>
        <v>4</v>
      </c>
      <c r="F210">
        <f ca="1">Misc!$B$4*V209/Misc!$B$2*VLOOKUP(E209,Gearing!$B$2:$F$7,5,FALSE)</f>
        <v>3929.7870524905461</v>
      </c>
      <c r="G210">
        <f t="shared" ca="1" si="46"/>
        <v>1.7786154211752956</v>
      </c>
      <c r="H210">
        <f t="shared" ca="1" si="47"/>
        <v>232.81176066166822</v>
      </c>
      <c r="I210">
        <f t="shared" si="49"/>
        <v>0.19223050000000003</v>
      </c>
      <c r="J210">
        <f t="shared" ca="1" si="50"/>
        <v>5709.5075237660685</v>
      </c>
      <c r="K210">
        <f t="shared" ca="1" si="51"/>
        <v>-18095481.794518549</v>
      </c>
      <c r="L210">
        <f t="shared" ca="1" si="60"/>
        <v>2862.4040563759349</v>
      </c>
      <c r="M210">
        <f ca="1">2*$Y$1*VLOOKUP(E209,Gearing!$B$3:$D$7,3)+B208</f>
        <v>2865.4883199891547</v>
      </c>
      <c r="N210">
        <f ca="1">2*B209-B208+Misc!$B$6*$Y$1^2</f>
        <v>2862.4788660818517</v>
      </c>
      <c r="O210">
        <f t="shared" ca="1" si="52"/>
        <v>0</v>
      </c>
      <c r="P210">
        <f t="shared" ca="1" si="53"/>
        <v>0</v>
      </c>
      <c r="Q210">
        <f t="shared" ca="1" si="54"/>
        <v>0</v>
      </c>
      <c r="R210">
        <f t="shared" ca="1" si="55"/>
        <v>1</v>
      </c>
      <c r="S210">
        <f t="shared" ca="1" si="56"/>
        <v>0</v>
      </c>
      <c r="T210">
        <f ca="1">C210/Misc!$B$2*60/2/PI()</f>
        <v>3312.8473663594741</v>
      </c>
      <c r="U210">
        <f ca="1">C210/Misc!$B$2*60/2/PI()*VLOOKUP(E210,Gearing!$B$2:$F$7,5,FALSE)</f>
        <v>7571.1141678591293</v>
      </c>
      <c r="V210">
        <f ca="1">FORECAST(U210,OFFSET(Engine!$E$3:$E$26,MATCH(U210,Engine!$A$3:$A$26,1)-1,0,2),OFFSET(Engine!$A$3:$A$26,MATCH(U210,Engine!$A$3:$A$26,1)-1,0,2))</f>
        <v>606.15958202113711</v>
      </c>
    </row>
    <row r="211" spans="1:22" x14ac:dyDescent="0.25">
      <c r="A211">
        <f t="shared" si="48"/>
        <v>52</v>
      </c>
      <c r="B211">
        <f t="shared" ca="1" si="59"/>
        <v>2888.4570615285993</v>
      </c>
      <c r="C211">
        <f t="shared" ca="1" si="57"/>
        <v>104.34672492494246</v>
      </c>
      <c r="D211">
        <f t="shared" ca="1" si="58"/>
        <v>1.0776345142803621</v>
      </c>
      <c r="E211">
        <f ca="1">MIN(VLOOKUP(C210+0.01,Gearing!$A$2:$F$7,2,TRUE)+1,5)</f>
        <v>4</v>
      </c>
      <c r="F211">
        <f ca="1">Misc!$B$4*V210/Misc!$B$2*VLOOKUP(E210,Gearing!$B$2:$F$7,5,FALSE)</f>
        <v>3925.030301850763</v>
      </c>
      <c r="G211">
        <f t="shared" ca="1" si="46"/>
        <v>1.794804008048372</v>
      </c>
      <c r="H211">
        <f t="shared" ca="1" si="47"/>
        <v>233.41697594162147</v>
      </c>
      <c r="I211">
        <f t="shared" si="49"/>
        <v>0.19223050000000003</v>
      </c>
      <c r="J211">
        <f t="shared" ca="1" si="50"/>
        <v>5699.5172740816515</v>
      </c>
      <c r="K211">
        <f t="shared" ca="1" si="51"/>
        <v>-18244636.601687893</v>
      </c>
      <c r="L211">
        <f t="shared" ca="1" si="60"/>
        <v>2888.4570615285993</v>
      </c>
      <c r="M211">
        <f ca="1">2*$Y$1*VLOOKUP(E210,Gearing!$B$3:$D$7,3)+B209</f>
        <v>2891.4048967855033</v>
      </c>
      <c r="N211">
        <f ca="1">2*B210-B209+Misc!$B$6*$Y$1^2</f>
        <v>2888.5324484663665</v>
      </c>
      <c r="O211">
        <f t="shared" ca="1" si="52"/>
        <v>0</v>
      </c>
      <c r="P211">
        <f t="shared" ca="1" si="53"/>
        <v>0</v>
      </c>
      <c r="Q211">
        <f t="shared" ca="1" si="54"/>
        <v>0</v>
      </c>
      <c r="R211">
        <f t="shared" ca="1" si="55"/>
        <v>1</v>
      </c>
      <c r="S211">
        <f t="shared" ca="1" si="56"/>
        <v>0</v>
      </c>
      <c r="T211">
        <f ca="1">C211/Misc!$B$2*60/2/PI()</f>
        <v>3321.4594134509748</v>
      </c>
      <c r="U211">
        <f ca="1">C211/Misc!$B$2*60/2/PI()*VLOOKUP(E211,Gearing!$B$2:$F$7,5,FALSE)</f>
        <v>7590.7959655811846</v>
      </c>
      <c r="V211">
        <f ca="1">FORECAST(U211,OFFSET(Engine!$E$3:$E$26,MATCH(U211,Engine!$A$3:$A$26,1)-1,0,2),OFFSET(Engine!$A$3:$A$26,MATCH(U211,Engine!$A$3:$A$26,1)-1,0,2))</f>
        <v>605.43117189889233</v>
      </c>
    </row>
    <row r="212" spans="1:22" x14ac:dyDescent="0.25">
      <c r="A212">
        <f t="shared" si="48"/>
        <v>52.25</v>
      </c>
      <c r="B212">
        <f t="shared" ca="1" si="59"/>
        <v>2914.5774188384062</v>
      </c>
      <c r="C212">
        <f t="shared" ca="1" si="57"/>
        <v>104.614994384493</v>
      </c>
      <c r="D212">
        <f t="shared" ca="1" si="58"/>
        <v>1.0685211621239432</v>
      </c>
      <c r="E212">
        <f ca="1">MIN(VLOOKUP(C211+0.01,Gearing!$A$2:$F$7,2,TRUE)+1,5)</f>
        <v>4</v>
      </c>
      <c r="F212">
        <f ca="1">Misc!$B$4*V211/Misc!$B$2*VLOOKUP(E211,Gearing!$B$2:$F$7,5,FALSE)</f>
        <v>3920.3136696522706</v>
      </c>
      <c r="G212">
        <f t="shared" ca="1" si="46"/>
        <v>1.8110344456116321</v>
      </c>
      <c r="H212">
        <f t="shared" ca="1" si="47"/>
        <v>234.01707763173991</v>
      </c>
      <c r="I212">
        <f t="shared" si="49"/>
        <v>0.19223050000000003</v>
      </c>
      <c r="J212">
        <f t="shared" ca="1" si="50"/>
        <v>5689.5009096676531</v>
      </c>
      <c r="K212">
        <f t="shared" ca="1" si="51"/>
        <v>-18393910.486579485</v>
      </c>
      <c r="L212">
        <f t="shared" ca="1" si="60"/>
        <v>2914.5774188384062</v>
      </c>
      <c r="M212">
        <f ca="1">2*$Y$1*VLOOKUP(E211,Gearing!$B$3:$D$7,3)+B210</f>
        <v>2917.389976375935</v>
      </c>
      <c r="N212">
        <f ca="1">2*B211-B210+Misc!$B$6*$Y$1^2</f>
        <v>2914.6533791812635</v>
      </c>
      <c r="O212">
        <f t="shared" ca="1" si="52"/>
        <v>0</v>
      </c>
      <c r="P212">
        <f t="shared" ca="1" si="53"/>
        <v>0</v>
      </c>
      <c r="Q212">
        <f t="shared" ca="1" si="54"/>
        <v>0</v>
      </c>
      <c r="R212">
        <f t="shared" ca="1" si="55"/>
        <v>1</v>
      </c>
      <c r="S212">
        <f t="shared" ca="1" si="56"/>
        <v>0</v>
      </c>
      <c r="T212">
        <f ca="1">C212/Misc!$B$2*60/2/PI()</f>
        <v>3329.9986955645868</v>
      </c>
      <c r="U212">
        <f ca="1">C212/Misc!$B$2*60/2/PI()*VLOOKUP(E212,Gearing!$B$2:$F$7,5,FALSE)</f>
        <v>7610.3114676988571</v>
      </c>
      <c r="V212">
        <f ca="1">FORECAST(U212,OFFSET(Engine!$E$3:$E$26,MATCH(U212,Engine!$A$3:$A$26,1)-1,0,2),OFFSET(Engine!$A$3:$A$26,MATCH(U212,Engine!$A$3:$A$26,1)-1,0,2))</f>
        <v>604.70891626533955</v>
      </c>
    </row>
    <row r="213" spans="1:22" x14ac:dyDescent="0.25">
      <c r="A213">
        <f t="shared" si="48"/>
        <v>52.5</v>
      </c>
      <c r="B213">
        <f t="shared" ca="1" si="59"/>
        <v>2940.7645587208458</v>
      </c>
      <c r="C213">
        <f t="shared" ca="1" si="57"/>
        <v>104.88099313428665</v>
      </c>
      <c r="D213">
        <f t="shared" ca="1" si="58"/>
        <v>1.0594688362252782</v>
      </c>
      <c r="E213">
        <f ca="1">MIN(VLOOKUP(C212+0.01,Gearing!$A$2:$F$7,2,TRUE)+1,5)</f>
        <v>4</v>
      </c>
      <c r="F213">
        <f ca="1">Misc!$B$4*V212/Misc!$B$2*VLOOKUP(E212,Gearing!$B$2:$F$7,5,FALSE)</f>
        <v>3915.6368892606706</v>
      </c>
      <c r="G213">
        <f t="shared" ca="1" si="46"/>
        <v>1.8273063799416691</v>
      </c>
      <c r="H213">
        <f t="shared" ca="1" si="47"/>
        <v>234.6120998887944</v>
      </c>
      <c r="I213">
        <f t="shared" si="49"/>
        <v>0.19223050000000003</v>
      </c>
      <c r="J213">
        <f t="shared" ca="1" si="50"/>
        <v>5679.4586509759674</v>
      </c>
      <c r="K213">
        <f t="shared" ca="1" si="51"/>
        <v>-18543298.203354571</v>
      </c>
      <c r="L213">
        <f t="shared" ca="1" si="60"/>
        <v>2940.7645587208458</v>
      </c>
      <c r="M213">
        <f ca="1">2*$Y$1*VLOOKUP(E212,Gearing!$B$3:$D$7,3)+B211</f>
        <v>2943.4429815285994</v>
      </c>
      <c r="N213">
        <f ca="1">2*B212-B211+Misc!$B$6*$Y$1^2</f>
        <v>2940.8410886482129</v>
      </c>
      <c r="O213">
        <f t="shared" ca="1" si="52"/>
        <v>0</v>
      </c>
      <c r="P213">
        <f t="shared" ca="1" si="53"/>
        <v>0</v>
      </c>
      <c r="Q213">
        <f t="shared" ca="1" si="54"/>
        <v>0</v>
      </c>
      <c r="R213">
        <f t="shared" ca="1" si="55"/>
        <v>1</v>
      </c>
      <c r="S213">
        <f t="shared" ca="1" si="56"/>
        <v>0</v>
      </c>
      <c r="T213">
        <f ca="1">C213/Misc!$B$2*60/2/PI()</f>
        <v>3338.4656987417725</v>
      </c>
      <c r="U213">
        <f ca="1">C213/Misc!$B$2*60/2/PI()*VLOOKUP(E213,Gearing!$B$2:$F$7,5,FALSE)</f>
        <v>7629.6617850014454</v>
      </c>
      <c r="V213">
        <f ca="1">FORECAST(U213,OFFSET(Engine!$E$3:$E$26,MATCH(U213,Engine!$A$3:$A$26,1)-1,0,2),OFFSET(Engine!$A$3:$A$26,MATCH(U213,Engine!$A$3:$A$26,1)-1,0,2))</f>
        <v>603.9927740109124</v>
      </c>
    </row>
    <row r="214" spans="1:22" x14ac:dyDescent="0.25">
      <c r="A214">
        <f t="shared" si="48"/>
        <v>52.75</v>
      </c>
      <c r="B214">
        <f t="shared" ca="1" si="59"/>
        <v>2967.0179154055495</v>
      </c>
      <c r="C214">
        <f t="shared" ca="1" si="57"/>
        <v>105.14473641724999</v>
      </c>
      <c r="D214">
        <f t="shared" ca="1" si="58"/>
        <v>1.0504774274813826</v>
      </c>
      <c r="E214">
        <f ca="1">MIN(VLOOKUP(C213+0.01,Gearing!$A$2:$F$7,2,TRUE)+1,5)</f>
        <v>4</v>
      </c>
      <c r="F214">
        <f ca="1">Misc!$B$4*V213/Misc!$B$2*VLOOKUP(E213,Gearing!$B$2:$F$7,5,FALSE)</f>
        <v>3910.9996944815498</v>
      </c>
      <c r="G214">
        <f t="shared" ca="1" si="46"/>
        <v>1.8436194594850757</v>
      </c>
      <c r="H214">
        <f t="shared" ca="1" si="47"/>
        <v>235.20207681024067</v>
      </c>
      <c r="I214">
        <f t="shared" si="49"/>
        <v>0.19223050000000003</v>
      </c>
      <c r="J214">
        <f t="shared" ca="1" si="50"/>
        <v>5669.3907169896247</v>
      </c>
      <c r="K214">
        <f t="shared" ca="1" si="51"/>
        <v>-18692794.545518495</v>
      </c>
      <c r="L214">
        <f t="shared" ca="1" si="60"/>
        <v>2967.0179154055495</v>
      </c>
      <c r="M214">
        <f ca="1">2*$Y$1*VLOOKUP(E213,Gearing!$B$3:$D$7,3)+B212</f>
        <v>2969.5633388384063</v>
      </c>
      <c r="N214">
        <f ca="1">2*B213-B212+Misc!$B$6*$Y$1^2</f>
        <v>2967.0950111032853</v>
      </c>
      <c r="O214">
        <f t="shared" ca="1" si="52"/>
        <v>0</v>
      </c>
      <c r="P214">
        <f t="shared" ca="1" si="53"/>
        <v>0</v>
      </c>
      <c r="Q214">
        <f t="shared" ca="1" si="54"/>
        <v>0</v>
      </c>
      <c r="R214">
        <f t="shared" ca="1" si="55"/>
        <v>1</v>
      </c>
      <c r="S214">
        <f t="shared" ca="1" si="56"/>
        <v>0</v>
      </c>
      <c r="T214">
        <f ca="1">C214/Misc!$B$2*60/2/PI()</f>
        <v>3346.8609081799514</v>
      </c>
      <c r="U214">
        <f ca="1">C214/Misc!$B$2*60/2/PI()*VLOOKUP(E214,Gearing!$B$2:$F$7,5,FALSE)</f>
        <v>7648.8480263492884</v>
      </c>
      <c r="V214">
        <f ca="1">FORECAST(U214,OFFSET(Engine!$E$3:$E$26,MATCH(U214,Engine!$A$3:$A$26,1)-1,0,2),OFFSET(Engine!$A$3:$A$26,MATCH(U214,Engine!$A$3:$A$26,1)-1,0,2))</f>
        <v>603.28270409743391</v>
      </c>
    </row>
    <row r="215" spans="1:22" x14ac:dyDescent="0.25">
      <c r="A215">
        <f t="shared" si="48"/>
        <v>53</v>
      </c>
      <c r="B215">
        <f t="shared" ca="1" si="59"/>
        <v>2993.3369269294708</v>
      </c>
      <c r="C215">
        <f t="shared" ca="1" si="57"/>
        <v>105.40623944823346</v>
      </c>
      <c r="D215">
        <f t="shared" ca="1" si="58"/>
        <v>1.0415468203864293</v>
      </c>
      <c r="E215">
        <f ca="1">MIN(VLOOKUP(C214+0.01,Gearing!$A$2:$F$7,2,TRUE)+1,5)</f>
        <v>4</v>
      </c>
      <c r="F215">
        <f ca="1">Misc!$B$4*V214/Misc!$B$2*VLOOKUP(E214,Gearing!$B$2:$F$7,5,FALSE)</f>
        <v>3906.4018195827603</v>
      </c>
      <c r="G215">
        <f t="shared" ca="1" si="46"/>
        <v>1.8599733350542027</v>
      </c>
      <c r="H215">
        <f t="shared" ca="1" si="47"/>
        <v>235.78704243072983</v>
      </c>
      <c r="I215">
        <f t="shared" si="49"/>
        <v>0.19223050000000003</v>
      </c>
      <c r="J215">
        <f t="shared" ca="1" si="50"/>
        <v>5659.2973252252668</v>
      </c>
      <c r="K215">
        <f t="shared" ca="1" si="51"/>
        <v>-18842394.345834132</v>
      </c>
      <c r="L215">
        <f t="shared" ca="1" si="60"/>
        <v>2993.3369269294708</v>
      </c>
      <c r="M215">
        <f ca="1">2*$Y$1*VLOOKUP(E214,Gearing!$B$3:$D$7,3)+B213</f>
        <v>2995.7504787208459</v>
      </c>
      <c r="N215">
        <f ca="1">2*B214-B213+Misc!$B$6*$Y$1^2</f>
        <v>2993.4145845902531</v>
      </c>
      <c r="O215">
        <f t="shared" ca="1" si="52"/>
        <v>0</v>
      </c>
      <c r="P215">
        <f t="shared" ca="1" si="53"/>
        <v>0</v>
      </c>
      <c r="Q215">
        <f t="shared" ca="1" si="54"/>
        <v>0</v>
      </c>
      <c r="R215">
        <f t="shared" ca="1" si="55"/>
        <v>1</v>
      </c>
      <c r="S215">
        <f t="shared" ca="1" si="56"/>
        <v>0</v>
      </c>
      <c r="T215">
        <f ca="1">C215/Misc!$B$2*60/2/PI()</f>
        <v>3355.1848081828589</v>
      </c>
      <c r="U215">
        <f ca="1">C215/Misc!$B$2*60/2/PI()*VLOOKUP(E215,Gearing!$B$2:$F$7,5,FALSE)</f>
        <v>7667.8712985603206</v>
      </c>
      <c r="V215">
        <f ca="1">FORECAST(U215,OFFSET(Engine!$E$3:$E$26,MATCH(U215,Engine!$A$3:$A$26,1)-1,0,2),OFFSET(Engine!$A$3:$A$26,MATCH(U215,Engine!$A$3:$A$26,1)-1,0,2))</f>
        <v>602.57866556231556</v>
      </c>
    </row>
    <row r="216" spans="1:22" x14ac:dyDescent="0.25">
      <c r="A216">
        <f t="shared" si="48"/>
        <v>53.25</v>
      </c>
      <c r="B216">
        <f t="shared" ca="1" si="59"/>
        <v>3019.7210351296662</v>
      </c>
      <c r="C216">
        <f t="shared" ca="1" si="57"/>
        <v>105.66551741246622</v>
      </c>
      <c r="D216">
        <f t="shared" ca="1" si="58"/>
        <v>1.0326768934755819</v>
      </c>
      <c r="E216">
        <f ca="1">MIN(VLOOKUP(C215+0.01,Gearing!$A$2:$F$7,2,TRUE)+1,5)</f>
        <v>4</v>
      </c>
      <c r="F216">
        <f ca="1">Misc!$B$4*V215/Misc!$B$2*VLOOKUP(E215,Gearing!$B$2:$F$7,5,FALSE)</f>
        <v>3901.8429993216068</v>
      </c>
      <c r="G216">
        <f t="shared" ca="1" si="46"/>
        <v>1.8763676598226771</v>
      </c>
      <c r="H216">
        <f t="shared" ca="1" si="47"/>
        <v>236.36703071865205</v>
      </c>
      <c r="I216">
        <f t="shared" si="49"/>
        <v>0.19223050000000003</v>
      </c>
      <c r="J216">
        <f t="shared" ca="1" si="50"/>
        <v>5649.1786917357686</v>
      </c>
      <c r="K216">
        <f t="shared" ca="1" si="51"/>
        <v>-18992092.476230588</v>
      </c>
      <c r="L216">
        <f t="shared" ca="1" si="60"/>
        <v>3019.7210351296662</v>
      </c>
      <c r="M216">
        <f ca="1">2*$Y$1*VLOOKUP(E215,Gearing!$B$3:$D$7,3)+B214</f>
        <v>3022.0038354055496</v>
      </c>
      <c r="N216">
        <f ca="1">2*B215-B214+Misc!$B$6*$Y$1^2</f>
        <v>3019.7992509533919</v>
      </c>
      <c r="O216">
        <f t="shared" ca="1" si="52"/>
        <v>0</v>
      </c>
      <c r="P216">
        <f t="shared" ca="1" si="53"/>
        <v>0</v>
      </c>
      <c r="Q216">
        <f t="shared" ca="1" si="54"/>
        <v>0</v>
      </c>
      <c r="R216">
        <f t="shared" ca="1" si="55"/>
        <v>1</v>
      </c>
      <c r="S216">
        <f t="shared" ca="1" si="56"/>
        <v>0</v>
      </c>
      <c r="T216">
        <f ca="1">C216/Misc!$B$2*60/2/PI()</f>
        <v>3363.4378821113473</v>
      </c>
      <c r="U216">
        <f ca="1">C216/Misc!$B$2*60/2/PI()*VLOOKUP(E216,Gearing!$B$2:$F$7,5,FALSE)</f>
        <v>7686.7327062976265</v>
      </c>
      <c r="V216">
        <f ca="1">FORECAST(U216,OFFSET(Engine!$E$3:$E$26,MATCH(U216,Engine!$A$3:$A$26,1)-1,0,2),OFFSET(Engine!$A$3:$A$26,MATCH(U216,Engine!$A$3:$A$26,1)-1,0,2))</f>
        <v>601.88061752271778</v>
      </c>
    </row>
    <row r="217" spans="1:22" x14ac:dyDescent="0.25">
      <c r="A217">
        <f t="shared" si="48"/>
        <v>53.5</v>
      </c>
      <c r="B217">
        <f t="shared" ca="1" si="59"/>
        <v>3046.1696856357039</v>
      </c>
      <c r="C217">
        <f t="shared" ca="1" si="57"/>
        <v>105.92258546408812</v>
      </c>
      <c r="D217">
        <f t="shared" ca="1" si="58"/>
        <v>1.0238675194996176</v>
      </c>
      <c r="E217">
        <f ca="1">MIN(VLOOKUP(C216+0.01,Gearing!$A$2:$F$7,2,TRUE)+1,5)</f>
        <v>4</v>
      </c>
      <c r="F217">
        <f ca="1">Misc!$B$4*V216/Misc!$B$2*VLOOKUP(E216,Gearing!$B$2:$F$7,5,FALSE)</f>
        <v>3897.3229689717887</v>
      </c>
      <c r="G217">
        <f t="shared" ca="1" si="46"/>
        <v>1.8928020893206821</v>
      </c>
      <c r="H217">
        <f t="shared" ca="1" si="47"/>
        <v>236.94207557285281</v>
      </c>
      <c r="I217">
        <f t="shared" si="49"/>
        <v>0.19223050000000003</v>
      </c>
      <c r="J217">
        <f t="shared" ca="1" si="50"/>
        <v>5639.0350311130132</v>
      </c>
      <c r="K217">
        <f t="shared" ca="1" si="51"/>
        <v>-19141883.847707741</v>
      </c>
      <c r="L217">
        <f t="shared" ca="1" si="60"/>
        <v>3046.1696856357039</v>
      </c>
      <c r="M217">
        <f ca="1">2*$Y$1*VLOOKUP(E216,Gearing!$B$3:$D$7,3)+B215</f>
        <v>3048.3228469294709</v>
      </c>
      <c r="N217">
        <f ca="1">2*B216-B215+Misc!$B$6*$Y$1^2</f>
        <v>3046.2484558298615</v>
      </c>
      <c r="O217">
        <f t="shared" ca="1" si="52"/>
        <v>0</v>
      </c>
      <c r="P217">
        <f t="shared" ca="1" si="53"/>
        <v>0</v>
      </c>
      <c r="Q217">
        <f t="shared" ca="1" si="54"/>
        <v>0</v>
      </c>
      <c r="R217">
        <f t="shared" ca="1" si="55"/>
        <v>1</v>
      </c>
      <c r="S217">
        <f t="shared" ca="1" si="56"/>
        <v>0</v>
      </c>
      <c r="T217">
        <f ca="1">C217/Misc!$B$2*60/2/PI()</f>
        <v>3371.6206123366728</v>
      </c>
      <c r="U217">
        <f ca="1">C217/Misc!$B$2*60/2/PI()*VLOOKUP(E217,Gearing!$B$2:$F$7,5,FALSE)</f>
        <v>7705.4333519626916</v>
      </c>
      <c r="V217">
        <f ca="1">FORECAST(U217,OFFSET(Engine!$E$3:$E$26,MATCH(U217,Engine!$A$3:$A$26,1)-1,0,2),OFFSET(Engine!$A$3:$A$26,MATCH(U217,Engine!$A$3:$A$26,1)-1,0,2))</f>
        <v>601.1885191795019</v>
      </c>
    </row>
    <row r="218" spans="1:22" x14ac:dyDescent="0.25">
      <c r="A218">
        <f t="shared" si="48"/>
        <v>53.75</v>
      </c>
      <c r="B218">
        <f t="shared" ca="1" si="59"/>
        <v>3072.6823278617103</v>
      </c>
      <c r="C218">
        <f t="shared" ca="1" si="57"/>
        <v>106.17745872469368</v>
      </c>
      <c r="D218">
        <f t="shared" ca="1" si="58"/>
        <v>1.015118565344892</v>
      </c>
      <c r="E218">
        <f ca="1">MIN(VLOOKUP(C217+0.01,Gearing!$A$2:$F$7,2,TRUE)+1,5)</f>
        <v>4</v>
      </c>
      <c r="F218">
        <f ca="1">Misc!$B$4*V217/Misc!$B$2*VLOOKUP(E217,Gearing!$B$2:$F$7,5,FALSE)</f>
        <v>3892.8414643489873</v>
      </c>
      <c r="G218">
        <f t="shared" ca="1" si="46"/>
        <v>1.9092762814300175</v>
      </c>
      <c r="H218">
        <f t="shared" ca="1" si="47"/>
        <v>237.51221081937564</v>
      </c>
      <c r="I218">
        <f t="shared" si="49"/>
        <v>0.19223050000000003</v>
      </c>
      <c r="J218">
        <f t="shared" ca="1" si="50"/>
        <v>5628.8665564908115</v>
      </c>
      <c r="K218">
        <f t="shared" ca="1" si="51"/>
        <v>-19291763.410236642</v>
      </c>
      <c r="L218">
        <f t="shared" ca="1" si="60"/>
        <v>3072.6823278617103</v>
      </c>
      <c r="M218">
        <f ca="1">2*$Y$1*VLOOKUP(E217,Gearing!$B$3:$D$7,3)+B216</f>
        <v>3074.7069551296663</v>
      </c>
      <c r="N218">
        <f ca="1">2*B217-B216+Misc!$B$6*$Y$1^2</f>
        <v>3072.7616486417414</v>
      </c>
      <c r="O218">
        <f t="shared" ca="1" si="52"/>
        <v>0</v>
      </c>
      <c r="P218">
        <f t="shared" ca="1" si="53"/>
        <v>0</v>
      </c>
      <c r="Q218">
        <f t="shared" ca="1" si="54"/>
        <v>0</v>
      </c>
      <c r="R218">
        <f t="shared" ca="1" si="55"/>
        <v>1</v>
      </c>
      <c r="S218">
        <f t="shared" ca="1" si="56"/>
        <v>0</v>
      </c>
      <c r="T218">
        <f ca="1">C218/Misc!$B$2*60/2/PI()</f>
        <v>3379.7334801941383</v>
      </c>
      <c r="U218">
        <f ca="1">C218/Misc!$B$2*60/2/PI()*VLOOKUP(E218,Gearing!$B$2:$F$7,5,FALSE)</f>
        <v>7723.9743355894516</v>
      </c>
      <c r="V218">
        <f ca="1">FORECAST(U218,OFFSET(Engine!$E$3:$E$26,MATCH(U218,Engine!$A$3:$A$26,1)-1,0,2),OFFSET(Engine!$A$3:$A$26,MATCH(U218,Engine!$A$3:$A$26,1)-1,0,2))</f>
        <v>600.50232982115017</v>
      </c>
    </row>
    <row r="219" spans="1:22" x14ac:dyDescent="0.25">
      <c r="A219">
        <f t="shared" si="48"/>
        <v>54</v>
      </c>
      <c r="B219">
        <f t="shared" ca="1" si="59"/>
        <v>3099.2584149980507</v>
      </c>
      <c r="C219">
        <f t="shared" ca="1" si="57"/>
        <v>106.43015228190052</v>
      </c>
      <c r="D219">
        <f t="shared" ca="1" si="58"/>
        <v>1.0064298923098249</v>
      </c>
      <c r="E219">
        <f ca="1">MIN(VLOOKUP(C218+0.01,Gearing!$A$2:$F$7,2,TRUE)+1,5)</f>
        <v>4</v>
      </c>
      <c r="F219">
        <f ca="1">Misc!$B$4*V218/Misc!$B$2*VLOOKUP(E218,Gearing!$B$2:$F$7,5,FALSE)</f>
        <v>3888.3982218362521</v>
      </c>
      <c r="G219">
        <f t="shared" ca="1" si="46"/>
        <v>1.9257898963789288</v>
      </c>
      <c r="H219">
        <f t="shared" ca="1" si="47"/>
        <v>238.07747020825994</v>
      </c>
      <c r="I219">
        <f t="shared" si="49"/>
        <v>0.19223050000000003</v>
      </c>
      <c r="J219">
        <f t="shared" ca="1" si="50"/>
        <v>5618.6734795479588</v>
      </c>
      <c r="K219">
        <f t="shared" ca="1" si="51"/>
        <v>-19441726.152655642</v>
      </c>
      <c r="L219">
        <f t="shared" ca="1" si="60"/>
        <v>3099.2584149980507</v>
      </c>
      <c r="M219">
        <f ca="1">2*$Y$1*VLOOKUP(E218,Gearing!$B$3:$D$7,3)+B217</f>
        <v>3101.155605635704</v>
      </c>
      <c r="N219">
        <f ca="1">2*B218-B217+Misc!$B$6*$Y$1^2</f>
        <v>3099.3382825877165</v>
      </c>
      <c r="O219">
        <f t="shared" ca="1" si="52"/>
        <v>0</v>
      </c>
      <c r="P219">
        <f t="shared" ca="1" si="53"/>
        <v>0</v>
      </c>
      <c r="Q219">
        <f t="shared" ca="1" si="54"/>
        <v>0</v>
      </c>
      <c r="R219">
        <f t="shared" ca="1" si="55"/>
        <v>1</v>
      </c>
      <c r="S219">
        <f t="shared" ca="1" si="56"/>
        <v>0</v>
      </c>
      <c r="T219">
        <f ca="1">C219/Misc!$B$2*60/2/PI()</f>
        <v>3387.7769659375263</v>
      </c>
      <c r="U219">
        <f ca="1">C219/Misc!$B$2*60/2/PI()*VLOOKUP(E219,Gearing!$B$2:$F$7,5,FALSE)</f>
        <v>7742.356754740159</v>
      </c>
      <c r="V219">
        <f ca="1">FORECAST(U219,OFFSET(Engine!$E$3:$E$26,MATCH(U219,Engine!$A$3:$A$26,1)-1,0,2),OFFSET(Engine!$A$3:$A$26,MATCH(U219,Engine!$A$3:$A$26,1)-1,0,2))</f>
        <v>599.82200882762038</v>
      </c>
    </row>
    <row r="220" spans="1:22" x14ac:dyDescent="0.25">
      <c r="A220">
        <f t="shared" si="48"/>
        <v>54.25</v>
      </c>
      <c r="B220">
        <f t="shared" ca="1" si="59"/>
        <v>3125.8974040026606</v>
      </c>
      <c r="C220">
        <f t="shared" ca="1" si="57"/>
        <v>106.68068118796964</v>
      </c>
      <c r="D220">
        <f t="shared" ca="1" si="58"/>
        <v>0.99780135624314426</v>
      </c>
      <c r="E220">
        <f ca="1">MIN(VLOOKUP(C219+0.01,Gearing!$A$2:$F$7,2,TRUE)+1,5)</f>
        <v>4</v>
      </c>
      <c r="F220">
        <f ca="1">Misc!$B$4*V219/Misc!$B$2*VLOOKUP(E219,Gearing!$B$2:$F$7,5,FALSE)</f>
        <v>3883.9929784089586</v>
      </c>
      <c r="G220">
        <f t="shared" ca="1" si="46"/>
        <v>1.9423425967367205</v>
      </c>
      <c r="H220">
        <f t="shared" ca="1" si="47"/>
        <v>238.63788741045462</v>
      </c>
      <c r="I220">
        <f t="shared" si="49"/>
        <v>0.19223050000000003</v>
      </c>
      <c r="J220">
        <f t="shared" ca="1" si="50"/>
        <v>5608.4560105114342</v>
      </c>
      <c r="K220">
        <f t="shared" ca="1" si="51"/>
        <v>-19591767.102562647</v>
      </c>
      <c r="L220">
        <f t="shared" ca="1" si="60"/>
        <v>3125.8974040026606</v>
      </c>
      <c r="M220">
        <f ca="1">2*$Y$1*VLOOKUP(E219,Gearing!$B$3:$D$7,3)+B218</f>
        <v>3127.6682478617104</v>
      </c>
      <c r="N220">
        <f ca="1">2*B219-B218+Misc!$B$6*$Y$1^2</f>
        <v>3125.9778146343911</v>
      </c>
      <c r="O220">
        <f t="shared" ca="1" si="52"/>
        <v>0</v>
      </c>
      <c r="P220">
        <f t="shared" ca="1" si="53"/>
        <v>0</v>
      </c>
      <c r="Q220">
        <f t="shared" ca="1" si="54"/>
        <v>0</v>
      </c>
      <c r="R220">
        <f t="shared" ca="1" si="55"/>
        <v>1</v>
      </c>
      <c r="S220">
        <f t="shared" ca="1" si="56"/>
        <v>0</v>
      </c>
      <c r="T220">
        <f ca="1">C220/Misc!$B$2*60/2/PI()</f>
        <v>3395.7515486951875</v>
      </c>
      <c r="U220">
        <f ca="1">C220/Misc!$B$2*60/2/PI()*VLOOKUP(E220,Gearing!$B$2:$F$7,5,FALSE)</f>
        <v>7760.5817044050273</v>
      </c>
      <c r="V220">
        <f ca="1">FORECAST(U220,OFFSET(Engine!$E$3:$E$26,MATCH(U220,Engine!$A$3:$A$26,1)-1,0,2),OFFSET(Engine!$A$3:$A$26,MATCH(U220,Engine!$A$3:$A$26,1)-1,0,2))</f>
        <v>599.14751567405983</v>
      </c>
    </row>
    <row r="221" spans="1:22" x14ac:dyDescent="0.25">
      <c r="A221">
        <f t="shared" si="48"/>
        <v>54.5</v>
      </c>
      <c r="B221">
        <f t="shared" ca="1" si="59"/>
        <v>3152.5987555920356</v>
      </c>
      <c r="C221">
        <f t="shared" ca="1" si="57"/>
        <v>106.92906045844848</v>
      </c>
      <c r="D221">
        <f t="shared" ca="1" si="58"/>
        <v>0.98923280758754117</v>
      </c>
      <c r="E221">
        <f ca="1">MIN(VLOOKUP(C220+0.01,Gearing!$A$2:$F$7,2,TRUE)+1,5)</f>
        <v>4</v>
      </c>
      <c r="F221">
        <f ca="1">Misc!$B$4*V220/Misc!$B$2*VLOOKUP(E220,Gearing!$B$2:$F$7,5,FALSE)</f>
        <v>3879.6254716588569</v>
      </c>
      <c r="G221">
        <f t="shared" ca="1" si="46"/>
        <v>1.9589340474081585</v>
      </c>
      <c r="H221">
        <f t="shared" ca="1" si="47"/>
        <v>239.19349601478274</v>
      </c>
      <c r="I221">
        <f t="shared" si="49"/>
        <v>0.19223050000000003</v>
      </c>
      <c r="J221">
        <f t="shared" ca="1" si="50"/>
        <v>5598.2143581597329</v>
      </c>
      <c r="K221">
        <f t="shared" ca="1" si="51"/>
        <v>-19741881.326203424</v>
      </c>
      <c r="L221">
        <f t="shared" ca="1" si="60"/>
        <v>3152.5987555920356</v>
      </c>
      <c r="M221">
        <f ca="1">2*$Y$1*VLOOKUP(E220,Gearing!$B$3:$D$7,3)+B219</f>
        <v>3154.2443349980508</v>
      </c>
      <c r="N221">
        <f ca="1">2*B220-B219+Misc!$B$6*$Y$1^2</f>
        <v>3152.6797055072702</v>
      </c>
      <c r="O221">
        <f t="shared" ca="1" si="52"/>
        <v>0</v>
      </c>
      <c r="P221">
        <f t="shared" ca="1" si="53"/>
        <v>0</v>
      </c>
      <c r="Q221">
        <f t="shared" ca="1" si="54"/>
        <v>0</v>
      </c>
      <c r="R221">
        <f t="shared" ca="1" si="55"/>
        <v>1</v>
      </c>
      <c r="S221">
        <f t="shared" ca="1" si="56"/>
        <v>0</v>
      </c>
      <c r="T221">
        <f ca="1">C221/Misc!$B$2*60/2/PI()</f>
        <v>3403.6577064268408</v>
      </c>
      <c r="U221">
        <f ca="1">C221/Misc!$B$2*60/2/PI()*VLOOKUP(E221,Gearing!$B$2:$F$7,5,FALSE)</f>
        <v>7778.6502769035033</v>
      </c>
      <c r="V221">
        <f ca="1">FORECAST(U221,OFFSET(Engine!$E$3:$E$26,MATCH(U221,Engine!$A$3:$A$26,1)-1,0,2),OFFSET(Engine!$A$3:$A$26,MATCH(U221,Engine!$A$3:$A$26,1)-1,0,2))</f>
        <v>598.47880993445892</v>
      </c>
    </row>
    <row r="222" spans="1:22" x14ac:dyDescent="0.25">
      <c r="A222">
        <f t="shared" si="48"/>
        <v>54.75</v>
      </c>
      <c r="B222">
        <f t="shared" ca="1" si="59"/>
        <v>3179.3619342318848</v>
      </c>
      <c r="C222">
        <f t="shared" ca="1" si="57"/>
        <v>107.17530507084302</v>
      </c>
      <c r="D222">
        <f t="shared" ca="1" si="58"/>
        <v>0.98072409156884532</v>
      </c>
      <c r="E222">
        <f ca="1">MIN(VLOOKUP(C221+0.01,Gearing!$A$2:$F$7,2,TRUE)+1,5)</f>
        <v>4</v>
      </c>
      <c r="F222">
        <f ca="1">Misc!$B$4*V221/Misc!$B$2*VLOOKUP(E221,Gearing!$B$2:$F$7,5,FALSE)</f>
        <v>3875.2954398177312</v>
      </c>
      <c r="G222">
        <f t="shared" ca="1" si="46"/>
        <v>1.9755639156276625</v>
      </c>
      <c r="H222">
        <f t="shared" ca="1" si="47"/>
        <v>239.74432952497096</v>
      </c>
      <c r="I222">
        <f t="shared" si="49"/>
        <v>0.19223050000000003</v>
      </c>
      <c r="J222">
        <f t="shared" ca="1" si="50"/>
        <v>5587.9487298263302</v>
      </c>
      <c r="K222">
        <f t="shared" ca="1" si="51"/>
        <v>-19892063.928356119</v>
      </c>
      <c r="L222">
        <f t="shared" ca="1" si="60"/>
        <v>3179.3619342318848</v>
      </c>
      <c r="M222">
        <f ca="1">2*$Y$1*VLOOKUP(E221,Gearing!$B$3:$D$7,3)+B220</f>
        <v>3180.8833240026606</v>
      </c>
      <c r="N222">
        <f ca="1">2*B221-B220+Misc!$B$6*$Y$1^2</f>
        <v>3179.4434196814104</v>
      </c>
      <c r="O222">
        <f t="shared" ca="1" si="52"/>
        <v>0</v>
      </c>
      <c r="P222">
        <f t="shared" ca="1" si="53"/>
        <v>0</v>
      </c>
      <c r="Q222">
        <f t="shared" ca="1" si="54"/>
        <v>0</v>
      </c>
      <c r="R222">
        <f t="shared" ca="1" si="55"/>
        <v>1</v>
      </c>
      <c r="S222">
        <f t="shared" ca="1" si="56"/>
        <v>0</v>
      </c>
      <c r="T222">
        <f ca="1">C222/Misc!$B$2*60/2/PI()</f>
        <v>3411.4959158813085</v>
      </c>
      <c r="U222">
        <f ca="1">C222/Misc!$B$2*60/2/PI()*VLOOKUP(E222,Gearing!$B$2:$F$7,5,FALSE)</f>
        <v>7796.5635617876724</v>
      </c>
      <c r="V222">
        <f ca="1">FORECAST(U222,OFFSET(Engine!$E$3:$E$26,MATCH(U222,Engine!$A$3:$A$26,1)-1,0,2),OFFSET(Engine!$A$3:$A$26,MATCH(U222,Engine!$A$3:$A$26,1)-1,0,2))</f>
        <v>597.81585128522624</v>
      </c>
    </row>
    <row r="223" spans="1:22" x14ac:dyDescent="0.25">
      <c r="A223">
        <f t="shared" si="48"/>
        <v>55</v>
      </c>
      <c r="B223">
        <f t="shared" ca="1" si="59"/>
        <v>3206.1864081274571</v>
      </c>
      <c r="C223">
        <f t="shared" ca="1" si="57"/>
        <v>107.4194299633391</v>
      </c>
      <c r="D223">
        <f t="shared" ca="1" si="58"/>
        <v>0.97227504839975154</v>
      </c>
      <c r="E223">
        <f ca="1">MIN(VLOOKUP(C222+0.01,Gearing!$A$2:$F$7,2,TRUE)+1,5)</f>
        <v>4</v>
      </c>
      <c r="F223">
        <f ca="1">Misc!$B$4*V222/Misc!$B$2*VLOOKUP(E222,Gearing!$B$2:$F$7,5,FALSE)</f>
        <v>3871.0026217805471</v>
      </c>
      <c r="G223">
        <f t="shared" ca="1" si="46"/>
        <v>1.9922318709532933</v>
      </c>
      <c r="H223">
        <f t="shared" ca="1" si="47"/>
        <v>240.29042135678932</v>
      </c>
      <c r="I223">
        <f t="shared" si="49"/>
        <v>0.19223050000000003</v>
      </c>
      <c r="J223">
        <f t="shared" ca="1" si="50"/>
        <v>5577.6593314032752</v>
      </c>
      <c r="K223">
        <f t="shared" ca="1" si="51"/>
        <v>-20042310.052212056</v>
      </c>
      <c r="L223">
        <f t="shared" ca="1" si="60"/>
        <v>3206.1864081274571</v>
      </c>
      <c r="M223">
        <f ca="1">2*$Y$1*VLOOKUP(E222,Gearing!$B$3:$D$7,3)+B221</f>
        <v>3207.5846755920356</v>
      </c>
      <c r="N223">
        <f ca="1">2*B222-B221+Misc!$B$6*$Y$1^2</f>
        <v>3206.2684253717339</v>
      </c>
      <c r="O223">
        <f t="shared" ca="1" si="52"/>
        <v>0</v>
      </c>
      <c r="P223">
        <f t="shared" ca="1" si="53"/>
        <v>0</v>
      </c>
      <c r="Q223">
        <f t="shared" ca="1" si="54"/>
        <v>0</v>
      </c>
      <c r="R223">
        <f t="shared" ca="1" si="55"/>
        <v>1</v>
      </c>
      <c r="S223">
        <f t="shared" ca="1" si="56"/>
        <v>0</v>
      </c>
      <c r="T223">
        <f ca="1">C223/Misc!$B$2*60/2/PI()</f>
        <v>3419.2666525558143</v>
      </c>
      <c r="U223">
        <f ca="1">C223/Misc!$B$2*60/2/PI()*VLOOKUP(E223,Gearing!$B$2:$F$7,5,FALSE)</f>
        <v>7814.3226457492456</v>
      </c>
      <c r="V223">
        <f ca="1">FORECAST(U223,OFFSET(Engine!$E$3:$E$26,MATCH(U223,Engine!$A$3:$A$26,1)-1,0,2),OFFSET(Engine!$A$3:$A$26,MATCH(U223,Engine!$A$3:$A$26,1)-1,0,2))</f>
        <v>597.15859950863137</v>
      </c>
    </row>
    <row r="224" spans="1:22" x14ac:dyDescent="0.25">
      <c r="A224">
        <f t="shared" si="48"/>
        <v>55.25</v>
      </c>
      <c r="B224">
        <f t="shared" ca="1" si="59"/>
        <v>3233.0716492135543</v>
      </c>
      <c r="C224">
        <f t="shared" ca="1" si="57"/>
        <v>107.66145003353085</v>
      </c>
      <c r="D224">
        <f t="shared" ca="1" si="58"/>
        <v>0.96388551313430071</v>
      </c>
      <c r="E224">
        <f ca="1">MIN(VLOOKUP(C223+0.01,Gearing!$A$2:$F$7,2,TRUE)+1,5)</f>
        <v>4</v>
      </c>
      <c r="F224">
        <f ca="1">Misc!$B$4*V223/Misc!$B$2*VLOOKUP(E223,Gearing!$B$2:$F$7,5,FALSE)</f>
        <v>3866.7467571277466</v>
      </c>
      <c r="G224">
        <f t="shared" ca="1" si="46"/>
        <v>2.0089375852605498</v>
      </c>
      <c r="H224">
        <f t="shared" ca="1" si="47"/>
        <v>240.83180483520681</v>
      </c>
      <c r="I224">
        <f t="shared" si="49"/>
        <v>0.19223050000000003</v>
      </c>
      <c r="J224">
        <f t="shared" ca="1" si="50"/>
        <v>5567.3463673449096</v>
      </c>
      <c r="K224">
        <f t="shared" ca="1" si="51"/>
        <v>-20192614.879253071</v>
      </c>
      <c r="L224">
        <f t="shared" ca="1" si="60"/>
        <v>3233.0716492135543</v>
      </c>
      <c r="M224">
        <f ca="1">2*$Y$1*VLOOKUP(E223,Gearing!$B$3:$D$7,3)+B222</f>
        <v>3234.3478542318849</v>
      </c>
      <c r="N224">
        <f ca="1">2*B223-B222+Misc!$B$6*$Y$1^2</f>
        <v>3233.1541945230292</v>
      </c>
      <c r="O224">
        <f t="shared" ca="1" si="52"/>
        <v>0</v>
      </c>
      <c r="P224">
        <f t="shared" ca="1" si="53"/>
        <v>0</v>
      </c>
      <c r="Q224">
        <f t="shared" ca="1" si="54"/>
        <v>0</v>
      </c>
      <c r="R224">
        <f t="shared" ca="1" si="55"/>
        <v>1</v>
      </c>
      <c r="S224">
        <f t="shared" ca="1" si="56"/>
        <v>0</v>
      </c>
      <c r="T224">
        <f ca="1">C224/Misc!$B$2*60/2/PI()</f>
        <v>3426.9703906555073</v>
      </c>
      <c r="U224">
        <f ca="1">C224/Misc!$B$2*60/2/PI()*VLOOKUP(E224,Gearing!$B$2:$F$7,5,FALSE)</f>
        <v>7831.9286125270501</v>
      </c>
      <c r="V224">
        <f ca="1">FORECAST(U224,OFFSET(Engine!$E$3:$E$26,MATCH(U224,Engine!$A$3:$A$26,1)-1,0,2),OFFSET(Engine!$A$3:$A$26,MATCH(U224,Engine!$A$3:$A$26,1)-1,0,2))</f>
        <v>596.50701449622738</v>
      </c>
    </row>
    <row r="225" spans="1:22" x14ac:dyDescent="0.25">
      <c r="A225">
        <f t="shared" si="48"/>
        <v>55.5</v>
      </c>
      <c r="B225">
        <f t="shared" ca="1" si="59"/>
        <v>3260.0171331442225</v>
      </c>
      <c r="C225">
        <f t="shared" ca="1" si="57"/>
        <v>107.90138013719661</v>
      </c>
      <c r="D225">
        <f t="shared" ca="1" si="58"/>
        <v>0.95555531619174872</v>
      </c>
      <c r="E225">
        <f ca="1">MIN(VLOOKUP(C224+0.01,Gearing!$A$2:$F$7,2,TRUE)+1,5)</f>
        <v>4</v>
      </c>
      <c r="F225">
        <f ca="1">Misc!$B$4*V224/Misc!$B$2*VLOOKUP(E224,Gearing!$B$2:$F$7,5,FALSE)</f>
        <v>3862.5275861474083</v>
      </c>
      <c r="G225">
        <f t="shared" ca="1" si="46"/>
        <v>2.0256807327359612</v>
      </c>
      <c r="H225">
        <f t="shared" ca="1" si="47"/>
        <v>241.36851319165314</v>
      </c>
      <c r="I225">
        <f t="shared" si="49"/>
        <v>0.19223050000000003</v>
      </c>
      <c r="J225">
        <f t="shared" ca="1" si="50"/>
        <v>5557.0100406717074</v>
      </c>
      <c r="K225">
        <f t="shared" ca="1" si="51"/>
        <v>-20342973.629125085</v>
      </c>
      <c r="L225">
        <f t="shared" ca="1" si="60"/>
        <v>3260.0171331442225</v>
      </c>
      <c r="M225">
        <f ca="1">2*$Y$1*VLOOKUP(E224,Gearing!$B$3:$D$7,3)+B223</f>
        <v>3261.1723281274571</v>
      </c>
      <c r="N225">
        <f ca="1">2*B224-B223+Misc!$B$6*$Y$1^2</f>
        <v>3260.1002027996515</v>
      </c>
      <c r="O225">
        <f t="shared" ca="1" si="52"/>
        <v>0</v>
      </c>
      <c r="P225">
        <f t="shared" ca="1" si="53"/>
        <v>0</v>
      </c>
      <c r="Q225">
        <f t="shared" ca="1" si="54"/>
        <v>0</v>
      </c>
      <c r="R225">
        <f t="shared" ca="1" si="55"/>
        <v>1</v>
      </c>
      <c r="S225">
        <f t="shared" ca="1" si="56"/>
        <v>0</v>
      </c>
      <c r="T225">
        <f ca="1">C225/Misc!$B$2*60/2/PI()</f>
        <v>3434.6076030544991</v>
      </c>
      <c r="U225">
        <f ca="1">C225/Misc!$B$2*60/2/PI()*VLOOKUP(E225,Gearing!$B$2:$F$7,5,FALSE)</f>
        <v>7849.382542817988</v>
      </c>
      <c r="V225">
        <f ca="1">FORECAST(U225,OFFSET(Engine!$E$3:$E$26,MATCH(U225,Engine!$A$3:$A$26,1)-1,0,2),OFFSET(Engine!$A$3:$A$26,MATCH(U225,Engine!$A$3:$A$26,1)-1,0,2))</f>
        <v>595.86105625214759</v>
      </c>
    </row>
    <row r="226" spans="1:22" x14ac:dyDescent="0.25">
      <c r="A226">
        <f t="shared" si="48"/>
        <v>55.75</v>
      </c>
      <c r="B226">
        <f t="shared" ca="1" si="59"/>
        <v>3287.0223392821526</v>
      </c>
      <c r="C226">
        <f t="shared" ca="1" si="57"/>
        <v>108.13923508712014</v>
      </c>
      <c r="D226">
        <f t="shared" ca="1" si="58"/>
        <v>0.94728428319649538</v>
      </c>
      <c r="E226">
        <f ca="1">MIN(VLOOKUP(C225+0.01,Gearing!$A$2:$F$7,2,TRUE)+1,5)</f>
        <v>4</v>
      </c>
      <c r="F226">
        <f ca="1">Misc!$B$4*V225/Misc!$B$2*VLOOKUP(E225,Gearing!$B$2:$F$7,5,FALSE)</f>
        <v>3858.3448498565958</v>
      </c>
      <c r="G226">
        <f t="shared" ca="1" si="46"/>
        <v>2.0424609898705017</v>
      </c>
      <c r="H226">
        <f t="shared" ca="1" si="47"/>
        <v>241.90057956138185</v>
      </c>
      <c r="I226">
        <f t="shared" si="49"/>
        <v>0.19223050000000003</v>
      </c>
      <c r="J226">
        <f t="shared" ca="1" si="50"/>
        <v>5546.650552974239</v>
      </c>
      <c r="K226">
        <f t="shared" ca="1" si="51"/>
        <v>-20493381.559508618</v>
      </c>
      <c r="L226">
        <f t="shared" ca="1" si="60"/>
        <v>3287.0223392821526</v>
      </c>
      <c r="M226">
        <f ca="1">2*$Y$1*VLOOKUP(E225,Gearing!$B$3:$D$7,3)+B224</f>
        <v>3288.0575692135544</v>
      </c>
      <c r="N226">
        <f ca="1">2*B225-B224+Misc!$B$6*$Y$1^2</f>
        <v>3287.1059295748905</v>
      </c>
      <c r="O226">
        <f t="shared" ca="1" si="52"/>
        <v>0</v>
      </c>
      <c r="P226">
        <f t="shared" ca="1" si="53"/>
        <v>0</v>
      </c>
      <c r="Q226">
        <f t="shared" ca="1" si="54"/>
        <v>0</v>
      </c>
      <c r="R226">
        <f t="shared" ca="1" si="55"/>
        <v>1</v>
      </c>
      <c r="S226">
        <f t="shared" ca="1" si="56"/>
        <v>0</v>
      </c>
      <c r="T226">
        <f ca="1">C226/Misc!$B$2*60/2/PI()</f>
        <v>3442.1787612583403</v>
      </c>
      <c r="U226">
        <f ca="1">C226/Misc!$B$2*60/2/PI()*VLOOKUP(E226,Gearing!$B$2:$F$7,5,FALSE)</f>
        <v>7866.6855141912802</v>
      </c>
      <c r="V226">
        <f ca="1">FORECAST(U226,OFFSET(Engine!$E$3:$E$26,MATCH(U226,Engine!$A$3:$A$26,1)-1,0,2),OFFSET(Engine!$A$3:$A$26,MATCH(U226,Engine!$A$3:$A$26,1)-1,0,2))</f>
        <v>595.22068489627827</v>
      </c>
    </row>
    <row r="227" spans="1:22" x14ac:dyDescent="0.25">
      <c r="A227">
        <f t="shared" si="48"/>
        <v>56</v>
      </c>
      <c r="B227">
        <f t="shared" ca="1" si="59"/>
        <v>3314.0867506877826</v>
      </c>
      <c r="C227">
        <f t="shared" ca="1" si="57"/>
        <v>108.3750296519047</v>
      </c>
      <c r="D227">
        <f t="shared" ca="1" si="58"/>
        <v>0.93907223507994786</v>
      </c>
      <c r="E227">
        <f ca="1">MIN(VLOOKUP(C226+0.01,Gearing!$A$2:$F$7,2,TRUE)+1,5)</f>
        <v>4</v>
      </c>
      <c r="F227">
        <f ca="1">Misc!$B$4*V226/Misc!$B$2*VLOOKUP(E226,Gearing!$B$2:$F$7,5,FALSE)</f>
        <v>3854.1982900219009</v>
      </c>
      <c r="G227">
        <f t="shared" ca="1" si="46"/>
        <v>2.0592780354528197</v>
      </c>
      <c r="H227">
        <f t="shared" ca="1" si="47"/>
        <v>242.42803698081761</v>
      </c>
      <c r="I227">
        <f t="shared" si="49"/>
        <v>0.19223050000000003</v>
      </c>
      <c r="J227">
        <f t="shared" ca="1" si="50"/>
        <v>5536.2681044172441</v>
      </c>
      <c r="K227">
        <f t="shared" ca="1" si="51"/>
        <v>-20643833.96598576</v>
      </c>
      <c r="L227">
        <f t="shared" ca="1" si="60"/>
        <v>3314.0867506877826</v>
      </c>
      <c r="M227">
        <f ca="1">2*$Y$1*VLOOKUP(E226,Gearing!$B$3:$D$7,3)+B225</f>
        <v>3315.0030531442226</v>
      </c>
      <c r="N227">
        <f ca="1">2*B226-B225+Misc!$B$6*$Y$1^2</f>
        <v>3314.1708579200827</v>
      </c>
      <c r="O227">
        <f t="shared" ca="1" si="52"/>
        <v>0</v>
      </c>
      <c r="P227">
        <f t="shared" ca="1" si="53"/>
        <v>0</v>
      </c>
      <c r="Q227">
        <f t="shared" ca="1" si="54"/>
        <v>0</v>
      </c>
      <c r="R227">
        <f t="shared" ca="1" si="55"/>
        <v>1</v>
      </c>
      <c r="S227">
        <f t="shared" ca="1" si="56"/>
        <v>0</v>
      </c>
      <c r="T227">
        <f ca="1">C227/Misc!$B$2*60/2/PI()</f>
        <v>3449.6843353662725</v>
      </c>
      <c r="U227">
        <f ca="1">C227/Misc!$B$2*60/2/PI()*VLOOKUP(E227,Gearing!$B$2:$F$7,5,FALSE)</f>
        <v>7883.8386010021977</v>
      </c>
      <c r="V227">
        <f ca="1">FORECAST(U227,OFFSET(Engine!$E$3:$E$26,MATCH(U227,Engine!$A$3:$A$26,1)-1,0,2),OFFSET(Engine!$A$3:$A$26,MATCH(U227,Engine!$A$3:$A$26,1)-1,0,2))</f>
        <v>594.58586066745215</v>
      </c>
    </row>
    <row r="228" spans="1:22" x14ac:dyDescent="0.25">
      <c r="A228">
        <f t="shared" si="48"/>
        <v>56.25</v>
      </c>
      <c r="B228">
        <f t="shared" ca="1" si="59"/>
        <v>3341.209854108105</v>
      </c>
      <c r="C228">
        <f t="shared" ca="1" si="57"/>
        <v>108.60877855484159</v>
      </c>
      <c r="D228">
        <f t="shared" ca="1" si="58"/>
        <v>0.9309189884152147</v>
      </c>
      <c r="E228">
        <f ca="1">MIN(VLOOKUP(C227+0.01,Gearing!$A$2:$F$7,2,TRUE)+1,5)</f>
        <v>4</v>
      </c>
      <c r="F228">
        <f ca="1">Misc!$B$4*V227/Misc!$B$2*VLOOKUP(E227,Gearing!$B$2:$F$7,5,FALSE)</f>
        <v>3850.0876491801228</v>
      </c>
      <c r="G228">
        <f t="shared" ca="1" si="46"/>
        <v>2.0761315505622822</v>
      </c>
      <c r="H228">
        <f t="shared" ca="1" si="47"/>
        <v>242.95091838502503</v>
      </c>
      <c r="I228">
        <f t="shared" si="49"/>
        <v>0.19223050000000003</v>
      </c>
      <c r="J228">
        <f t="shared" ca="1" si="50"/>
        <v>5525.8628937438243</v>
      </c>
      <c r="K228">
        <f t="shared" ca="1" si="51"/>
        <v>-20794326.181903969</v>
      </c>
      <c r="L228">
        <f t="shared" ca="1" si="60"/>
        <v>3341.209854108105</v>
      </c>
      <c r="M228">
        <f ca="1">2*$Y$1*VLOOKUP(E227,Gearing!$B$3:$D$7,3)+B226</f>
        <v>3342.0082592821527</v>
      </c>
      <c r="N228">
        <f ca="1">2*B227-B226+Misc!$B$6*$Y$1^2</f>
        <v>3341.2944745934124</v>
      </c>
      <c r="O228">
        <f t="shared" ca="1" si="52"/>
        <v>0</v>
      </c>
      <c r="P228">
        <f t="shared" ca="1" si="53"/>
        <v>0</v>
      </c>
      <c r="Q228">
        <f t="shared" ca="1" si="54"/>
        <v>0</v>
      </c>
      <c r="R228">
        <f t="shared" ca="1" si="55"/>
        <v>1</v>
      </c>
      <c r="S228">
        <f t="shared" ca="1" si="56"/>
        <v>0</v>
      </c>
      <c r="T228">
        <f ca="1">C228/Misc!$B$2*60/2/PI()</f>
        <v>3457.1247940352155</v>
      </c>
      <c r="U228">
        <f ca="1">C228/Misc!$B$2*60/2/PI()*VLOOKUP(E228,Gearing!$B$2:$F$7,5,FALSE)</f>
        <v>7900.8428743097566</v>
      </c>
      <c r="V228">
        <f ca="1">FORECAST(U228,OFFSET(Engine!$E$3:$E$26,MATCH(U228,Engine!$A$3:$A$26,1)-1,0,2),OFFSET(Engine!$A$3:$A$26,MATCH(U228,Engine!$A$3:$A$26,1)-1,0,2))</f>
        <v>593.95654392649408</v>
      </c>
    </row>
    <row r="229" spans="1:22" x14ac:dyDescent="0.25">
      <c r="A229">
        <f t="shared" si="48"/>
        <v>56.5</v>
      </c>
      <c r="B229">
        <f t="shared" ca="1" si="59"/>
        <v>3368.3911399652034</v>
      </c>
      <c r="C229">
        <f t="shared" ca="1" si="57"/>
        <v>108.84049647281336</v>
      </c>
      <c r="D229">
        <f t="shared" ca="1" si="58"/>
        <v>0.92282435535889817</v>
      </c>
      <c r="E229">
        <f ca="1">MIN(VLOOKUP(C228+0.01,Gearing!$A$2:$F$7,2,TRUE)+1,5)</f>
        <v>4</v>
      </c>
      <c r="F229">
        <f ca="1">Misc!$B$4*V228/Misc!$B$2*VLOOKUP(E228,Gearing!$B$2:$F$7,5,FALSE)</f>
        <v>3846.0126706579872</v>
      </c>
      <c r="G229">
        <f t="shared" ca="1" si="46"/>
        <v>2.0930212185618511</v>
      </c>
      <c r="H229">
        <f t="shared" ca="1" si="47"/>
        <v>243.46925660525537</v>
      </c>
      <c r="I229">
        <f t="shared" si="49"/>
        <v>0.19223050000000003</v>
      </c>
      <c r="J229">
        <f t="shared" ca="1" si="50"/>
        <v>5515.4351182797436</v>
      </c>
      <c r="K229">
        <f t="shared" ca="1" si="51"/>
        <v>-20944853.578236848</v>
      </c>
      <c r="L229">
        <f t="shared" ca="1" si="60"/>
        <v>3368.3911399652034</v>
      </c>
      <c r="M229">
        <f ca="1">2*$Y$1*VLOOKUP(E228,Gearing!$B$3:$D$7,3)+B227</f>
        <v>3369.0726706877826</v>
      </c>
      <c r="N229">
        <f ca="1">2*B228-B227+Misc!$B$6*$Y$1^2</f>
        <v>3368.4762700284273</v>
      </c>
      <c r="O229">
        <f t="shared" ca="1" si="52"/>
        <v>0</v>
      </c>
      <c r="P229">
        <f t="shared" ca="1" si="53"/>
        <v>0</v>
      </c>
      <c r="Q229">
        <f t="shared" ca="1" si="54"/>
        <v>0</v>
      </c>
      <c r="R229">
        <f t="shared" ca="1" si="55"/>
        <v>1</v>
      </c>
      <c r="S229">
        <f t="shared" ca="1" si="56"/>
        <v>0</v>
      </c>
      <c r="T229">
        <f ca="1">C229/Misc!$B$2*60/2/PI()</f>
        <v>3464.5006044448492</v>
      </c>
      <c r="U229">
        <f ca="1">C229/Misc!$B$2*60/2/PI()*VLOOKUP(E229,Gearing!$B$2:$F$7,5,FALSE)</f>
        <v>7917.6994017969218</v>
      </c>
      <c r="V229">
        <f ca="1">FORECAST(U229,OFFSET(Engine!$E$3:$E$26,MATCH(U229,Engine!$A$3:$A$26,1)-1,0,2),OFFSET(Engine!$A$3:$A$26,MATCH(U229,Engine!$A$3:$A$26,1)-1,0,2))</f>
        <v>593.33269515917391</v>
      </c>
    </row>
    <row r="230" spans="1:22" x14ac:dyDescent="0.25">
      <c r="A230">
        <f t="shared" si="48"/>
        <v>56.75</v>
      </c>
      <c r="B230">
        <f t="shared" ca="1" si="59"/>
        <v>3395.6301023445117</v>
      </c>
      <c r="C230">
        <f t="shared" ca="1" si="57"/>
        <v>109.0701980352087</v>
      </c>
      <c r="D230">
        <f t="shared" ca="1" si="58"/>
        <v>0.9147881438038894</v>
      </c>
      <c r="E230">
        <f ca="1">MIN(VLOOKUP(C229+0.01,Gearing!$A$2:$F$7,2,TRUE)+1,5)</f>
        <v>4</v>
      </c>
      <c r="F230">
        <f ca="1">Misc!$B$4*V229/Misc!$B$2*VLOOKUP(E229,Gearing!$B$2:$F$7,5,FALSE)</f>
        <v>3841.9730985912729</v>
      </c>
      <c r="G230">
        <f t="shared" ca="1" si="46"/>
        <v>2.1099467250907895</v>
      </c>
      <c r="H230">
        <f t="shared" ca="1" si="47"/>
        <v>243.98308436651911</v>
      </c>
      <c r="I230">
        <f t="shared" si="49"/>
        <v>0.19223050000000003</v>
      </c>
      <c r="J230">
        <f t="shared" ca="1" si="50"/>
        <v>5504.9849739378378</v>
      </c>
      <c r="K230">
        <f t="shared" ca="1" si="51"/>
        <v>-21095411.563441824</v>
      </c>
      <c r="L230">
        <f t="shared" ca="1" si="60"/>
        <v>3395.6301023445117</v>
      </c>
      <c r="M230">
        <f ca="1">2*$Y$1*VLOOKUP(E229,Gearing!$B$3:$D$7,3)+B228</f>
        <v>3396.1957741081051</v>
      </c>
      <c r="N230">
        <f ca="1">2*B229-B228+Misc!$B$6*$Y$1^2</f>
        <v>3395.7157383223016</v>
      </c>
      <c r="O230">
        <f t="shared" ca="1" si="52"/>
        <v>0</v>
      </c>
      <c r="P230">
        <f t="shared" ca="1" si="53"/>
        <v>0</v>
      </c>
      <c r="Q230">
        <f t="shared" ca="1" si="54"/>
        <v>0</v>
      </c>
      <c r="R230">
        <f t="shared" ca="1" si="55"/>
        <v>1</v>
      </c>
      <c r="S230">
        <f t="shared" ca="1" si="56"/>
        <v>0</v>
      </c>
      <c r="T230">
        <f ca="1">C230/Misc!$B$2*60/2/PI()</f>
        <v>3471.8122322630793</v>
      </c>
      <c r="U230">
        <f ca="1">C230/Misc!$B$2*60/2/PI()*VLOOKUP(E230,Gearing!$B$2:$F$7,5,FALSE)</f>
        <v>7934.4092476916776</v>
      </c>
      <c r="V230">
        <f ca="1">FORECAST(U230,OFFSET(Engine!$E$3:$E$26,MATCH(U230,Engine!$A$3:$A$26,1)-1,0,2),OFFSET(Engine!$A$3:$A$26,MATCH(U230,Engine!$A$3:$A$26,1)-1,0,2))</f>
        <v>592.71427497912862</v>
      </c>
    </row>
    <row r="231" spans="1:22" x14ac:dyDescent="0.25">
      <c r="A231">
        <f t="shared" si="48"/>
        <v>57</v>
      </c>
      <c r="B231">
        <f t="shared" ca="1" si="59"/>
        <v>3422.9262389828077</v>
      </c>
      <c r="C231">
        <f t="shared" ca="1" si="57"/>
        <v>109.29789782289026</v>
      </c>
      <c r="D231">
        <f t="shared" ca="1" si="58"/>
        <v>0.90681015764857875</v>
      </c>
      <c r="E231">
        <f ca="1">MIN(VLOOKUP(C230+0.01,Gearing!$A$2:$F$7,2,TRUE)+1,5)</f>
        <v>4</v>
      </c>
      <c r="F231">
        <f ca="1">Misc!$B$4*V230/Misc!$B$2*VLOOKUP(E230,Gearing!$B$2:$F$7,5,FALSE)</f>
        <v>3837.9686779437261</v>
      </c>
      <c r="G231">
        <f t="shared" ca="1" si="46"/>
        <v>2.1269077580572007</v>
      </c>
      <c r="H231">
        <f t="shared" ca="1" si="47"/>
        <v>244.49243428527708</v>
      </c>
      <c r="I231">
        <f t="shared" si="49"/>
        <v>0.19223050000000003</v>
      </c>
      <c r="J231">
        <f t="shared" ca="1" si="50"/>
        <v>5494.5126552225265</v>
      </c>
      <c r="K231">
        <f t="shared" ca="1" si="51"/>
        <v>-21245995.583314892</v>
      </c>
      <c r="L231">
        <f t="shared" ca="1" si="60"/>
        <v>3422.9262389828077</v>
      </c>
      <c r="M231">
        <f ca="1">2*$Y$1*VLOOKUP(E230,Gearing!$B$3:$D$7,3)+B229</f>
        <v>3423.3770599652034</v>
      </c>
      <c r="N231">
        <f ca="1">2*B230-B229+Misc!$B$6*$Y$1^2</f>
        <v>3423.0123772238198</v>
      </c>
      <c r="O231">
        <f t="shared" ca="1" si="52"/>
        <v>0</v>
      </c>
      <c r="P231">
        <f t="shared" ca="1" si="53"/>
        <v>0</v>
      </c>
      <c r="Q231">
        <f t="shared" ca="1" si="54"/>
        <v>0</v>
      </c>
      <c r="R231">
        <f t="shared" ca="1" si="55"/>
        <v>1</v>
      </c>
      <c r="S231">
        <f t="shared" ca="1" si="56"/>
        <v>0</v>
      </c>
      <c r="T231">
        <f ca="1">C231/Misc!$B$2*60/2/PI()</f>
        <v>3479.060141613179</v>
      </c>
      <c r="U231">
        <f ca="1">C231/Misc!$B$2*60/2/PI()*VLOOKUP(E231,Gearing!$B$2:$F$7,5,FALSE)</f>
        <v>7950.9734726919378</v>
      </c>
      <c r="V231">
        <f ca="1">FORECAST(U231,OFFSET(Engine!$E$3:$E$26,MATCH(U231,Engine!$A$3:$A$26,1)-1,0,2),OFFSET(Engine!$A$3:$A$26,MATCH(U231,Engine!$A$3:$A$26,1)-1,0,2))</f>
        <v>592.10124413064023</v>
      </c>
    </row>
    <row r="232" spans="1:22" x14ac:dyDescent="0.25">
      <c r="A232">
        <f t="shared" si="48"/>
        <v>57.25</v>
      </c>
      <c r="B232">
        <f t="shared" ca="1" si="59"/>
        <v>3450.2790512559568</v>
      </c>
      <c r="C232">
        <f t="shared" ca="1" si="57"/>
        <v>109.52361036716775</v>
      </c>
      <c r="D232">
        <f t="shared" ca="1" si="58"/>
        <v>0.8988901965713012</v>
      </c>
      <c r="E232">
        <f ca="1">MIN(VLOOKUP(C231+0.01,Gearing!$A$2:$F$7,2,TRUE)+1,5)</f>
        <v>4</v>
      </c>
      <c r="F232">
        <f ca="1">Misc!$B$4*V231/Misc!$B$2*VLOOKUP(E231,Gearing!$B$2:$F$7,5,FALSE)</f>
        <v>3833.9991545250527</v>
      </c>
      <c r="G232">
        <f t="shared" ca="1" si="46"/>
        <v>2.1439040076304114</v>
      </c>
      <c r="H232">
        <f t="shared" ca="1" si="47"/>
        <v>244.99733886714333</v>
      </c>
      <c r="I232">
        <f t="shared" si="49"/>
        <v>0.19223050000000003</v>
      </c>
      <c r="J232">
        <f t="shared" ca="1" si="50"/>
        <v>5484.0183552344306</v>
      </c>
      <c r="K232">
        <f t="shared" ca="1" si="51"/>
        <v>-21396601.120842639</v>
      </c>
      <c r="L232">
        <f t="shared" ca="1" si="60"/>
        <v>3450.2790512559568</v>
      </c>
      <c r="M232">
        <f ca="1">2*$Y$1*VLOOKUP(E231,Gearing!$B$3:$D$7,3)+B230</f>
        <v>3450.6160223445117</v>
      </c>
      <c r="N232">
        <f ca="1">2*B231-B230+Misc!$B$6*$Y$1^2</f>
        <v>3450.3656881211036</v>
      </c>
      <c r="O232">
        <f t="shared" ca="1" si="52"/>
        <v>0</v>
      </c>
      <c r="P232">
        <f t="shared" ca="1" si="53"/>
        <v>0</v>
      </c>
      <c r="Q232">
        <f t="shared" ca="1" si="54"/>
        <v>0</v>
      </c>
      <c r="R232">
        <f t="shared" ca="1" si="55"/>
        <v>1</v>
      </c>
      <c r="S232">
        <f t="shared" ca="1" si="56"/>
        <v>0</v>
      </c>
      <c r="T232">
        <f ca="1">C232/Misc!$B$2*60/2/PI()</f>
        <v>3486.2447950411001</v>
      </c>
      <c r="U232">
        <f ca="1">C232/Misc!$B$2*60/2/PI()*VLOOKUP(E232,Gearing!$B$2:$F$7,5,FALSE)</f>
        <v>7967.3931338908378</v>
      </c>
      <c r="V232">
        <f ca="1">FORECAST(U232,OFFSET(Engine!$E$3:$E$26,MATCH(U232,Engine!$A$3:$A$26,1)-1,0,2),OFFSET(Engine!$A$3:$A$26,MATCH(U232,Engine!$A$3:$A$26,1)-1,0,2))</f>
        <v>591.49356349140135</v>
      </c>
    </row>
    <row r="233" spans="1:22" x14ac:dyDescent="0.25">
      <c r="A233">
        <f t="shared" si="48"/>
        <v>57.5</v>
      </c>
      <c r="B233">
        <f t="shared" ca="1" si="59"/>
        <v>3477.6880441663916</v>
      </c>
      <c r="C233">
        <f t="shared" ca="1" si="57"/>
        <v>109.74735014880662</v>
      </c>
      <c r="D233">
        <f t="shared" ca="1" si="58"/>
        <v>0.89102805653965333</v>
      </c>
      <c r="E233">
        <f ca="1">MIN(VLOOKUP(C232+0.01,Gearing!$A$2:$F$7,2,TRUE)+1,5)</f>
        <v>4</v>
      </c>
      <c r="F233">
        <f ca="1">Misc!$B$4*V232/Misc!$B$2*VLOOKUP(E232,Gearing!$B$2:$F$7,5,FALSE)</f>
        <v>3830.0642750088246</v>
      </c>
      <c r="G233">
        <f t="shared" ca="1" si="46"/>
        <v>2.1609351662331928</v>
      </c>
      <c r="H233">
        <f t="shared" ca="1" si="47"/>
        <v>245.49783050466763</v>
      </c>
      <c r="I233">
        <f t="shared" si="49"/>
        <v>0.19223050000000003</v>
      </c>
      <c r="J233">
        <f t="shared" ca="1" si="50"/>
        <v>5473.5022656750834</v>
      </c>
      <c r="K233">
        <f t="shared" ca="1" si="51"/>
        <v>-21547223.696051296</v>
      </c>
      <c r="L233">
        <f t="shared" ca="1" si="60"/>
        <v>3477.6880441663916</v>
      </c>
      <c r="M233">
        <f ca="1">2*$Y$1*VLOOKUP(E232,Gearing!$B$3:$D$7,3)+B231</f>
        <v>3477.9121589828078</v>
      </c>
      <c r="N233">
        <f ca="1">2*B232-B231+Misc!$B$6*$Y$1^2</f>
        <v>3477.7751760291058</v>
      </c>
      <c r="O233">
        <f t="shared" ca="1" si="52"/>
        <v>0</v>
      </c>
      <c r="P233">
        <f t="shared" ca="1" si="53"/>
        <v>0</v>
      </c>
      <c r="Q233">
        <f t="shared" ca="1" si="54"/>
        <v>0</v>
      </c>
      <c r="R233">
        <f t="shared" ca="1" si="55"/>
        <v>1</v>
      </c>
      <c r="S233">
        <f t="shared" ca="1" si="56"/>
        <v>0</v>
      </c>
      <c r="T233">
        <f ca="1">C233/Misc!$B$2*60/2/PI()</f>
        <v>3493.3666534839263</v>
      </c>
      <c r="U233">
        <f ca="1">C233/Misc!$B$2*60/2/PI()*VLOOKUP(E233,Gearing!$B$2:$F$7,5,FALSE)</f>
        <v>7983.6692847046388</v>
      </c>
      <c r="V233">
        <f ca="1">FORECAST(U233,OFFSET(Engine!$E$3:$E$26,MATCH(U233,Engine!$A$3:$A$26,1)-1,0,2),OFFSET(Engine!$A$3:$A$26,MATCH(U233,Engine!$A$3:$A$26,1)-1,0,2))</f>
        <v>590.89119407518342</v>
      </c>
    </row>
    <row r="234" spans="1:22" x14ac:dyDescent="0.25">
      <c r="A234">
        <f t="shared" si="48"/>
        <v>57.75</v>
      </c>
      <c r="B234">
        <f t="shared" ca="1" si="59"/>
        <v>3505.1527263303601</v>
      </c>
      <c r="C234">
        <f t="shared" ca="1" si="57"/>
        <v>109.96913159708038</v>
      </c>
      <c r="D234">
        <f t="shared" ca="1" si="58"/>
        <v>0.88322352965042228</v>
      </c>
      <c r="E234">
        <f ca="1">MIN(VLOOKUP(C233+0.01,Gearing!$A$2:$F$7,2,TRUE)+1,5)</f>
        <v>4</v>
      </c>
      <c r="F234">
        <f ca="1">Misc!$B$4*V233/Misc!$B$2*VLOOKUP(E233,Gearing!$B$2:$F$7,5,FALSE)</f>
        <v>3826.1637869497554</v>
      </c>
      <c r="G234">
        <f t="shared" ca="1" si="46"/>
        <v>2.1780009285338373</v>
      </c>
      <c r="H234">
        <f t="shared" ca="1" si="47"/>
        <v>245.99394147521559</v>
      </c>
      <c r="I234">
        <f t="shared" si="49"/>
        <v>0.19223050000000003</v>
      </c>
      <c r="J234">
        <f t="shared" ca="1" si="50"/>
        <v>5462.9645768517448</v>
      </c>
      <c r="K234">
        <f t="shared" ca="1" si="51"/>
        <v>-21697858.865853351</v>
      </c>
      <c r="L234">
        <f t="shared" ca="1" si="60"/>
        <v>3505.1527263303601</v>
      </c>
      <c r="M234">
        <f ca="1">2*$Y$1*VLOOKUP(E233,Gearing!$B$3:$D$7,3)+B232</f>
        <v>3505.2649712559569</v>
      </c>
      <c r="N234">
        <f ca="1">2*B233-B232+Misc!$B$6*$Y$1^2</f>
        <v>3505.2403495768262</v>
      </c>
      <c r="O234">
        <f t="shared" ca="1" si="52"/>
        <v>0</v>
      </c>
      <c r="P234">
        <f t="shared" ca="1" si="53"/>
        <v>0</v>
      </c>
      <c r="Q234">
        <f t="shared" ca="1" si="54"/>
        <v>0</v>
      </c>
      <c r="R234">
        <f t="shared" ca="1" si="55"/>
        <v>1</v>
      </c>
      <c r="S234">
        <f t="shared" ca="1" si="56"/>
        <v>0</v>
      </c>
      <c r="T234">
        <f ca="1">C234/Misc!$B$2*60/2/PI()</f>
        <v>3500.4261762396955</v>
      </c>
      <c r="U234">
        <f ca="1">C234/Misc!$B$2*60/2/PI()*VLOOKUP(E234,Gearing!$B$2:$F$7,5,FALSE)</f>
        <v>7999.8029748037579</v>
      </c>
      <c r="V234">
        <f ca="1">FORECAST(U234,OFFSET(Engine!$E$3:$E$26,MATCH(U234,Engine!$A$3:$A$26,1)-1,0,2),OFFSET(Engine!$A$3:$A$26,MATCH(U234,Engine!$A$3:$A$26,1)-1,0,2))</f>
        <v>590.29409703438876</v>
      </c>
    </row>
    <row r="235" spans="1:22" x14ac:dyDescent="0.25">
      <c r="A235">
        <f t="shared" si="48"/>
        <v>58</v>
      </c>
      <c r="B235">
        <f t="shared" ca="1" si="59"/>
        <v>3532.6726099649318</v>
      </c>
      <c r="C235">
        <f t="shared" ca="1" si="57"/>
        <v>110.18896908883653</v>
      </c>
      <c r="D235">
        <f t="shared" ca="1" si="58"/>
        <v>0.87547640439879615</v>
      </c>
      <c r="E235">
        <f ca="1">MIN(VLOOKUP(C234+0.01,Gearing!$A$2:$F$7,2,TRUE)+1,5)</f>
        <v>5</v>
      </c>
      <c r="F235">
        <f ca="1">Misc!$B$4*V234/Misc!$B$2*VLOOKUP(E234,Gearing!$B$2:$F$7,5,FALSE)</f>
        <v>3822.2974388002299</v>
      </c>
      <c r="G235">
        <f t="shared" ca="1" si="46"/>
        <v>2.1951009914380841</v>
      </c>
      <c r="H235">
        <f t="shared" ca="1" si="47"/>
        <v>246.48570393887914</v>
      </c>
      <c r="I235">
        <f t="shared" si="49"/>
        <v>0.19223050000000003</v>
      </c>
      <c r="J235">
        <f t="shared" ca="1" si="50"/>
        <v>5452.4054776823032</v>
      </c>
      <c r="K235">
        <f t="shared" ca="1" si="51"/>
        <v>-21848502.223891459</v>
      </c>
      <c r="L235">
        <f t="shared" ca="1" si="60"/>
        <v>3532.6726099649318</v>
      </c>
      <c r="M235">
        <f ca="1">2*$Y$1*VLOOKUP(E234,Gearing!$B$3:$D$7,3)+B233</f>
        <v>3532.6739641663917</v>
      </c>
      <c r="N235">
        <f ca="1">2*B234-B233+Misc!$B$6*$Y$1^2</f>
        <v>3532.7607209943285</v>
      </c>
      <c r="O235">
        <f t="shared" ca="1" si="52"/>
        <v>0</v>
      </c>
      <c r="P235">
        <f t="shared" ca="1" si="53"/>
        <v>0</v>
      </c>
      <c r="Q235">
        <f t="shared" ca="1" si="54"/>
        <v>0</v>
      </c>
      <c r="R235">
        <f t="shared" ca="1" si="55"/>
        <v>0</v>
      </c>
      <c r="S235">
        <f t="shared" ca="1" si="56"/>
        <v>1</v>
      </c>
      <c r="T235">
        <f ca="1">C235/Misc!$B$2*60/2/PI()</f>
        <v>3507.423820937679</v>
      </c>
      <c r="U235">
        <f ca="1">C235/Misc!$B$2*60/2/PI()*VLOOKUP(E235,Gearing!$B$2:$F$7,5,FALSE)</f>
        <v>7017.3865890072357</v>
      </c>
      <c r="V235">
        <f ca="1">FORECAST(U235,OFFSET(Engine!$E$3:$E$26,MATCH(U235,Engine!$A$3:$A$26,1)-1,0,2),OFFSET(Engine!$A$3:$A$26,MATCH(U235,Engine!$A$3:$A$26,1)-1,0,2))</f>
        <v>635.87567752750147</v>
      </c>
    </row>
    <row r="236" spans="1:22" x14ac:dyDescent="0.25">
      <c r="A236">
        <f t="shared" si="48"/>
        <v>58.25</v>
      </c>
      <c r="B236">
        <f t="shared" ca="1" si="59"/>
        <v>3560.2472108747784</v>
      </c>
      <c r="C236">
        <f t="shared" ca="1" si="57"/>
        <v>110.39120048237146</v>
      </c>
      <c r="D236">
        <f t="shared" ca="1" si="58"/>
        <v>0.74237474388064584</v>
      </c>
      <c r="E236">
        <f ca="1">MIN(VLOOKUP(C235+0.01,Gearing!$A$2:$F$7,2,TRUE)+1,5)</f>
        <v>5</v>
      </c>
      <c r="F236">
        <f ca="1">Misc!$B$4*V235/Misc!$B$2*VLOOKUP(E235,Gearing!$B$2:$F$7,5,FALSE)</f>
        <v>3604.5996792595433</v>
      </c>
      <c r="G236">
        <f t="shared" ca="1" si="46"/>
        <v>2.2122350540809039</v>
      </c>
      <c r="H236">
        <f t="shared" ca="1" si="47"/>
        <v>246.93808268247017</v>
      </c>
      <c r="I236">
        <f t="shared" si="49"/>
        <v>0.19223050000000003</v>
      </c>
      <c r="J236">
        <f t="shared" ca="1" si="50"/>
        <v>5441.8251557002723</v>
      </c>
      <c r="K236">
        <f t="shared" ca="1" si="51"/>
        <v>-21999095.934054747</v>
      </c>
      <c r="L236">
        <f t="shared" ca="1" si="60"/>
        <v>3560.2472108747784</v>
      </c>
      <c r="M236">
        <f ca="1">2*$Y$1*VLOOKUP(E235,Gearing!$B$3:$D$7,3)+B234</f>
        <v>3567.96184633036</v>
      </c>
      <c r="N236">
        <f ca="1">2*B235-B234+Misc!$B$6*$Y$1^2</f>
        <v>3560.3358060995033</v>
      </c>
      <c r="O236">
        <f t="shared" ca="1" si="52"/>
        <v>0</v>
      </c>
      <c r="P236">
        <f t="shared" ca="1" si="53"/>
        <v>0</v>
      </c>
      <c r="Q236">
        <f t="shared" ca="1" si="54"/>
        <v>0</v>
      </c>
      <c r="R236">
        <f t="shared" ca="1" si="55"/>
        <v>0</v>
      </c>
      <c r="S236">
        <f t="shared" ca="1" si="56"/>
        <v>1</v>
      </c>
      <c r="T236">
        <f ca="1">C236/Misc!$B$2*60/2/PI()</f>
        <v>3513.861046123568</v>
      </c>
      <c r="U236">
        <f ca="1">C236/Misc!$B$2*60/2/PI()*VLOOKUP(E236,Gearing!$B$2:$F$7,5,FALSE)</f>
        <v>7030.2656991450576</v>
      </c>
      <c r="V236">
        <f ca="1">FORECAST(U236,OFFSET(Engine!$E$3:$E$26,MATCH(U236,Engine!$A$3:$A$26,1)-1,0,2),OFFSET(Engine!$A$3:$A$26,MATCH(U236,Engine!$A$3:$A$26,1)-1,0,2))</f>
        <v>635.4312517665104</v>
      </c>
    </row>
    <row r="237" spans="1:22" x14ac:dyDescent="0.25">
      <c r="A237">
        <f t="shared" si="48"/>
        <v>58.5</v>
      </c>
      <c r="B237">
        <f t="shared" ca="1" si="59"/>
        <v>3587.8682102061175</v>
      </c>
      <c r="C237">
        <f t="shared" ca="1" si="57"/>
        <v>110.57603164398733</v>
      </c>
      <c r="D237">
        <f t="shared" ca="1" si="58"/>
        <v>0.7362745490463567</v>
      </c>
      <c r="E237">
        <f ca="1">MIN(VLOOKUP(C236+0.01,Gearing!$A$2:$F$7,2,TRUE)+1,5)</f>
        <v>5</v>
      </c>
      <c r="F237">
        <f ca="1">Misc!$B$4*V236/Misc!$B$2*VLOOKUP(E236,Gearing!$B$2:$F$7,5,FALSE)</f>
        <v>3602.0803551021036</v>
      </c>
      <c r="G237">
        <f t="shared" ca="1" si="46"/>
        <v>2.2293979473662047</v>
      </c>
      <c r="H237">
        <f t="shared" ca="1" si="47"/>
        <v>247.35153821579129</v>
      </c>
      <c r="I237">
        <f t="shared" si="49"/>
        <v>0.19223050000000003</v>
      </c>
      <c r="J237">
        <f t="shared" ca="1" si="50"/>
        <v>5431.2237970598717</v>
      </c>
      <c r="K237">
        <f t="shared" ca="1" si="51"/>
        <v>-22149636.315528803</v>
      </c>
      <c r="L237">
        <f t="shared" ca="1" si="60"/>
        <v>3587.8682102061175</v>
      </c>
      <c r="M237">
        <f ca="1">2*$Y$1*VLOOKUP(E236,Gearing!$B$3:$D$7,3)+B235</f>
        <v>3595.4817299649317</v>
      </c>
      <c r="N237">
        <f ca="1">2*B236-B235+Misc!$B$6*$Y$1^2</f>
        <v>3587.9651242846248</v>
      </c>
      <c r="O237">
        <f t="shared" ca="1" si="52"/>
        <v>0</v>
      </c>
      <c r="P237">
        <f t="shared" ca="1" si="53"/>
        <v>0</v>
      </c>
      <c r="Q237">
        <f t="shared" ca="1" si="54"/>
        <v>0</v>
      </c>
      <c r="R237">
        <f t="shared" ca="1" si="55"/>
        <v>0</v>
      </c>
      <c r="S237">
        <f t="shared" ca="1" si="56"/>
        <v>1</v>
      </c>
      <c r="T237">
        <f ca="1">C237/Misc!$B$2*60/2/PI()</f>
        <v>3519.7444047252848</v>
      </c>
      <c r="U237">
        <f ca="1">C237/Misc!$B$2*60/2/PI()*VLOOKUP(E237,Gearing!$B$2:$F$7,5,FALSE)</f>
        <v>7042.0366751826696</v>
      </c>
      <c r="V237">
        <f ca="1">FORECAST(U237,OFFSET(Engine!$E$3:$E$26,MATCH(U237,Engine!$A$3:$A$26,1)-1,0,2),OFFSET(Engine!$A$3:$A$26,MATCH(U237,Engine!$A$3:$A$26,1)-1,0,2))</f>
        <v>635.02506493161707</v>
      </c>
    </row>
    <row r="238" spans="1:22" x14ac:dyDescent="0.25">
      <c r="A238">
        <f t="shared" si="48"/>
        <v>58.75</v>
      </c>
      <c r="B238">
        <f t="shared" ca="1" si="59"/>
        <v>3615.535226696772</v>
      </c>
      <c r="C238">
        <f t="shared" ca="1" si="57"/>
        <v>110.7593574432467</v>
      </c>
      <c r="D238">
        <f t="shared" ca="1" si="58"/>
        <v>0.73033184502855875</v>
      </c>
      <c r="E238">
        <f ca="1">MIN(VLOOKUP(C237+0.01,Gearing!$A$2:$F$7,2,TRUE)+1,5)</f>
        <v>5</v>
      </c>
      <c r="F238">
        <f ca="1">Misc!$B$4*V237/Misc!$B$2*VLOOKUP(E237,Gearing!$B$2:$F$7,5,FALSE)</f>
        <v>3599.7777966201234</v>
      </c>
      <c r="G238">
        <f t="shared" ca="1" si="46"/>
        <v>2.2465894343886528</v>
      </c>
      <c r="H238">
        <f t="shared" ca="1" si="47"/>
        <v>247.76162634942443</v>
      </c>
      <c r="I238">
        <f t="shared" si="49"/>
        <v>0.19223050000000003</v>
      </c>
      <c r="J238">
        <f t="shared" ca="1" si="50"/>
        <v>5420.6046000359456</v>
      </c>
      <c r="K238">
        <f t="shared" ca="1" si="51"/>
        <v>-22300130.745705865</v>
      </c>
      <c r="L238">
        <f t="shared" ca="1" si="60"/>
        <v>3615.535226696772</v>
      </c>
      <c r="M238">
        <f ca="1">2*$Y$1*VLOOKUP(E237,Gearing!$B$3:$D$7,3)+B236</f>
        <v>3623.0563308747783</v>
      </c>
      <c r="N238">
        <f ca="1">2*B237-B236+Misc!$B$6*$Y$1^2</f>
        <v>3615.6325220374565</v>
      </c>
      <c r="O238">
        <f t="shared" ca="1" si="52"/>
        <v>0</v>
      </c>
      <c r="P238">
        <f t="shared" ca="1" si="53"/>
        <v>0</v>
      </c>
      <c r="Q238">
        <f t="shared" ca="1" si="54"/>
        <v>0</v>
      </c>
      <c r="R238">
        <f t="shared" ca="1" si="55"/>
        <v>0</v>
      </c>
      <c r="S238">
        <f t="shared" ca="1" si="56"/>
        <v>1</v>
      </c>
      <c r="T238">
        <f ca="1">C238/Misc!$B$2*60/2/PI()</f>
        <v>3525.5798461549653</v>
      </c>
      <c r="U238">
        <f ca="1">C238/Misc!$B$2*60/2/PI()*VLOOKUP(E238,Gearing!$B$2:$F$7,5,FALSE)</f>
        <v>7053.7117821900201</v>
      </c>
      <c r="V238">
        <f ca="1">FORECAST(U238,OFFSET(Engine!$E$3:$E$26,MATCH(U238,Engine!$A$3:$A$26,1)-1,0,2),OFFSET(Engine!$A$3:$A$26,MATCH(U238,Engine!$A$3:$A$26,1)-1,0,2))</f>
        <v>634.62218629630229</v>
      </c>
    </row>
    <row r="239" spans="1:22" x14ac:dyDescent="0.25">
      <c r="A239">
        <f t="shared" si="48"/>
        <v>59</v>
      </c>
      <c r="B239">
        <f t="shared" ca="1" si="59"/>
        <v>3643.2478889277409</v>
      </c>
      <c r="C239">
        <f t="shared" ca="1" si="57"/>
        <v>110.94120263885361</v>
      </c>
      <c r="D239">
        <f t="shared" ca="1" si="58"/>
        <v>0.72442971982673043</v>
      </c>
      <c r="E239">
        <f ca="1">MIN(VLOOKUP(C238+0.01,Gearing!$A$2:$F$7,2,TRUE)+1,5)</f>
        <v>5</v>
      </c>
      <c r="F239">
        <f ca="1">Misc!$B$4*V238/Misc!$B$2*VLOOKUP(E238,Gearing!$B$2:$F$7,5,FALSE)</f>
        <v>3597.4939913874982</v>
      </c>
      <c r="G239">
        <f t="shared" ca="1" si="46"/>
        <v>2.2638092843591804</v>
      </c>
      <c r="H239">
        <f t="shared" ca="1" si="47"/>
        <v>248.16840246701327</v>
      </c>
      <c r="I239">
        <f t="shared" si="49"/>
        <v>0.19223050000000003</v>
      </c>
      <c r="J239">
        <f t="shared" ca="1" si="50"/>
        <v>5409.9677112089321</v>
      </c>
      <c r="K239">
        <f t="shared" ca="1" si="51"/>
        <v>-22450575.768192049</v>
      </c>
      <c r="L239">
        <f t="shared" ca="1" si="60"/>
        <v>3643.2478889277409</v>
      </c>
      <c r="M239">
        <f ca="1">2*$Y$1*VLOOKUP(E238,Gearing!$B$3:$D$7,3)+B237</f>
        <v>3650.6773302061174</v>
      </c>
      <c r="N239">
        <f ca="1">2*B238-B237+Misc!$B$6*$Y$1^2</f>
        <v>3643.3455556874264</v>
      </c>
      <c r="O239">
        <f t="shared" ca="1" si="52"/>
        <v>0</v>
      </c>
      <c r="P239">
        <f t="shared" ca="1" si="53"/>
        <v>0</v>
      </c>
      <c r="Q239">
        <f t="shared" ca="1" si="54"/>
        <v>0</v>
      </c>
      <c r="R239">
        <f t="shared" ca="1" si="55"/>
        <v>0</v>
      </c>
      <c r="S239">
        <f t="shared" ca="1" si="56"/>
        <v>1</v>
      </c>
      <c r="T239">
        <f ca="1">C239/Misc!$B$2*60/2/PI()</f>
        <v>3531.3681585066352</v>
      </c>
      <c r="U239">
        <f ca="1">C239/Misc!$B$2*60/2/PI()*VLOOKUP(E239,Gearing!$B$2:$F$7,5,FALSE)</f>
        <v>7065.2925969256439</v>
      </c>
      <c r="V239">
        <f ca="1">FORECAST(U239,OFFSET(Engine!$E$3:$E$26,MATCH(U239,Engine!$A$3:$A$26,1)-1,0,2),OFFSET(Engine!$A$3:$A$26,MATCH(U239,Engine!$A$3:$A$26,1)-1,0,2))</f>
        <v>634.22256145058702</v>
      </c>
    </row>
    <row r="240" spans="1:22" x14ac:dyDescent="0.25">
      <c r="A240">
        <f t="shared" si="48"/>
        <v>59.25</v>
      </c>
      <c r="B240">
        <f t="shared" ca="1" si="59"/>
        <v>3671.0058280161988</v>
      </c>
      <c r="C240">
        <f t="shared" ca="1" si="57"/>
        <v>111.12157734391712</v>
      </c>
      <c r="D240">
        <f t="shared" ca="1" si="58"/>
        <v>0.7185679206813802</v>
      </c>
      <c r="E240">
        <f ca="1">MIN(VLOOKUP(C239+0.01,Gearing!$A$2:$F$7,2,TRUE)+1,5)</f>
        <v>5</v>
      </c>
      <c r="F240">
        <f ca="1">Misc!$B$4*V239/Misc!$B$2*VLOOKUP(E239,Gearing!$B$2:$F$7,5,FALSE)</f>
        <v>3595.2286309694209</v>
      </c>
      <c r="G240">
        <f t="shared" ca="1" si="46"/>
        <v>2.2810572680646271</v>
      </c>
      <c r="H240">
        <f t="shared" ca="1" si="47"/>
        <v>248.57188919093846</v>
      </c>
      <c r="I240">
        <f t="shared" si="49"/>
        <v>0.19223050000000003</v>
      </c>
      <c r="J240">
        <f t="shared" ca="1" si="50"/>
        <v>5399.3132733749517</v>
      </c>
      <c r="K240">
        <f t="shared" ca="1" si="51"/>
        <v>-22600967.943556502</v>
      </c>
      <c r="L240">
        <f t="shared" ca="1" si="60"/>
        <v>3671.0058280161988</v>
      </c>
      <c r="M240">
        <f ca="1">2*$Y$1*VLOOKUP(E239,Gearing!$B$3:$D$7,3)+B238</f>
        <v>3678.3443466967719</v>
      </c>
      <c r="N240">
        <f ca="1">2*B239-B238+Misc!$B$6*$Y$1^2</f>
        <v>3671.1038636587095</v>
      </c>
      <c r="O240">
        <f t="shared" ca="1" si="52"/>
        <v>0</v>
      </c>
      <c r="P240">
        <f t="shared" ca="1" si="53"/>
        <v>0</v>
      </c>
      <c r="Q240">
        <f t="shared" ca="1" si="54"/>
        <v>0</v>
      </c>
      <c r="R240">
        <f t="shared" ca="1" si="55"/>
        <v>0</v>
      </c>
      <c r="S240">
        <f t="shared" ca="1" si="56"/>
        <v>1</v>
      </c>
      <c r="T240">
        <f ca="1">C240/Misc!$B$2*60/2/PI()</f>
        <v>3537.1096636905559</v>
      </c>
      <c r="U240">
        <f ca="1">C240/Misc!$B$2*60/2/PI()*VLOOKUP(E240,Gearing!$B$2:$F$7,5,FALSE)</f>
        <v>7076.7797634430881</v>
      </c>
      <c r="V240">
        <f ca="1">FORECAST(U240,OFFSET(Engine!$E$3:$E$26,MATCH(U240,Engine!$A$3:$A$26,1)-1,0,2),OFFSET(Engine!$A$3:$A$26,MATCH(U240,Engine!$A$3:$A$26,1)-1,0,2))</f>
        <v>633.82616816980021</v>
      </c>
    </row>
    <row r="241" spans="1:22" x14ac:dyDescent="0.25">
      <c r="A241">
        <f t="shared" si="48"/>
        <v>59.5</v>
      </c>
      <c r="B241">
        <f t="shared" ca="1" si="59"/>
        <v>3698.8086775996994</v>
      </c>
      <c r="C241">
        <f t="shared" ca="1" si="57"/>
        <v>111.30049162150772</v>
      </c>
      <c r="D241">
        <f t="shared" ca="1" si="58"/>
        <v>0.71274630004336359</v>
      </c>
      <c r="E241">
        <f ca="1">MIN(VLOOKUP(C240+0.01,Gearing!$A$2:$F$7,2,TRUE)+1,5)</f>
        <v>5</v>
      </c>
      <c r="F241">
        <f ca="1">Misc!$B$4*V240/Misc!$B$2*VLOOKUP(E240,Gearing!$B$2:$F$7,5,FALSE)</f>
        <v>3592.9815893805044</v>
      </c>
      <c r="G241">
        <f t="shared" ca="1" si="46"/>
        <v>2.2983331578579218</v>
      </c>
      <c r="H241">
        <f t="shared" ca="1" si="47"/>
        <v>248.97210903164753</v>
      </c>
      <c r="I241">
        <f t="shared" si="49"/>
        <v>0.19223050000000003</v>
      </c>
      <c r="J241">
        <f t="shared" ca="1" si="50"/>
        <v>5388.6414283550639</v>
      </c>
      <c r="K241">
        <f t="shared" ca="1" si="51"/>
        <v>-22751303.859278515</v>
      </c>
      <c r="L241">
        <f t="shared" ca="1" si="60"/>
        <v>3698.8086775996994</v>
      </c>
      <c r="M241">
        <f ca="1">2*$Y$1*VLOOKUP(E240,Gearing!$B$3:$D$7,3)+B239</f>
        <v>3706.0570089277408</v>
      </c>
      <c r="N241">
        <f ca="1">2*B240-B239+Misc!$B$6*$Y$1^2</f>
        <v>3698.9070796046567</v>
      </c>
      <c r="O241">
        <f t="shared" ca="1" si="52"/>
        <v>0</v>
      </c>
      <c r="P241">
        <f t="shared" ca="1" si="53"/>
        <v>0</v>
      </c>
      <c r="Q241">
        <f t="shared" ca="1" si="54"/>
        <v>0</v>
      </c>
      <c r="R241">
        <f t="shared" ca="1" si="55"/>
        <v>0</v>
      </c>
      <c r="S241">
        <f t="shared" ca="1" si="56"/>
        <v>1</v>
      </c>
      <c r="T241">
        <f ca="1">C241/Misc!$B$2*60/2/PI()</f>
        <v>3542.8046820242071</v>
      </c>
      <c r="U241">
        <f ca="1">C241/Misc!$B$2*60/2/PI()*VLOOKUP(E241,Gearing!$B$2:$F$7,5,FALSE)</f>
        <v>7088.1739226091822</v>
      </c>
      <c r="V241">
        <f ca="1">FORECAST(U241,OFFSET(Engine!$E$3:$E$26,MATCH(U241,Engine!$A$3:$A$26,1)-1,0,2),OFFSET(Engine!$A$3:$A$26,MATCH(U241,Engine!$A$3:$A$26,1)-1,0,2))</f>
        <v>633.4329843392361</v>
      </c>
    </row>
    <row r="242" spans="1:22" x14ac:dyDescent="0.25">
      <c r="A242">
        <f t="shared" si="48"/>
        <v>59.75</v>
      </c>
      <c r="B242">
        <f t="shared" ca="1" si="59"/>
        <v>3726.6560738269527</v>
      </c>
      <c r="C242">
        <f t="shared" ca="1" si="57"/>
        <v>111.47795549759849</v>
      </c>
      <c r="D242">
        <f t="shared" ca="1" si="58"/>
        <v>0.70696470868278993</v>
      </c>
      <c r="E242">
        <f ca="1">MIN(VLOOKUP(C241+0.01,Gearing!$A$2:$F$7,2,TRUE)+1,5)</f>
        <v>5</v>
      </c>
      <c r="F242">
        <f ca="1">Misc!$B$4*V241/Misc!$B$2*VLOOKUP(E241,Gearing!$B$2:$F$7,5,FALSE)</f>
        <v>3590.752741258726</v>
      </c>
      <c r="G242">
        <f t="shared" ca="1" si="46"/>
        <v>2.3156367276523553</v>
      </c>
      <c r="H242">
        <f t="shared" ca="1" si="47"/>
        <v>249.36908441660364</v>
      </c>
      <c r="I242">
        <f t="shared" si="49"/>
        <v>0.19223050000000003</v>
      </c>
      <c r="J242">
        <f t="shared" ca="1" si="50"/>
        <v>5377.9523170013417</v>
      </c>
      <c r="K242">
        <f t="shared" ca="1" si="51"/>
        <v>-22901580.129635923</v>
      </c>
      <c r="L242">
        <f t="shared" ca="1" si="60"/>
        <v>3726.6560738269527</v>
      </c>
      <c r="M242">
        <f ca="1">2*$Y$1*VLOOKUP(E241,Gearing!$B$3:$D$7,3)+B240</f>
        <v>3733.8149480161987</v>
      </c>
      <c r="N242">
        <f ca="1">2*B241-B240+Misc!$B$6*$Y$1^2</f>
        <v>3726.7548396831999</v>
      </c>
      <c r="O242">
        <f t="shared" ca="1" si="52"/>
        <v>0</v>
      </c>
      <c r="P242">
        <f t="shared" ca="1" si="53"/>
        <v>0</v>
      </c>
      <c r="Q242">
        <f t="shared" ca="1" si="54"/>
        <v>0</v>
      </c>
      <c r="R242">
        <f t="shared" ca="1" si="55"/>
        <v>0</v>
      </c>
      <c r="S242">
        <f t="shared" ca="1" si="56"/>
        <v>1</v>
      </c>
      <c r="T242">
        <f ca="1">C242/Misc!$B$2*60/2/PI()</f>
        <v>3548.4535326442256</v>
      </c>
      <c r="U242">
        <f ca="1">C242/Misc!$B$2*60/2/PI()*VLOOKUP(E242,Gearing!$B$2:$F$7,5,FALSE)</f>
        <v>7099.4757129282161</v>
      </c>
      <c r="V242">
        <f ca="1">FORECAST(U242,OFFSET(Engine!$E$3:$E$26,MATCH(U242,Engine!$A$3:$A$26,1)-1,0,2),OFFSET(Engine!$A$3:$A$26,MATCH(U242,Engine!$A$3:$A$26,1)-1,0,2))</f>
        <v>633.04298792571456</v>
      </c>
    </row>
    <row r="243" spans="1:22" x14ac:dyDescent="0.25">
      <c r="A243">
        <f t="shared" si="48"/>
        <v>60</v>
      </c>
      <c r="B243">
        <f t="shared" ca="1" si="59"/>
        <v>3754.5476553484987</v>
      </c>
      <c r="C243">
        <f t="shared" ca="1" si="57"/>
        <v>111.65397896062859</v>
      </c>
      <c r="D243">
        <f t="shared" ca="1" si="58"/>
        <v>0.70122299555805512</v>
      </c>
      <c r="E243">
        <f ca="1">MIN(VLOOKUP(C242+0.01,Gearing!$A$2:$F$7,2,TRUE)+1,5)</f>
        <v>5</v>
      </c>
      <c r="F243">
        <f ca="1">Misc!$B$4*V242/Misc!$B$2*VLOOKUP(E242,Gearing!$B$2:$F$7,5,FALSE)</f>
        <v>3588.5419617042098</v>
      </c>
      <c r="G243">
        <f t="shared" ca="1" si="46"/>
        <v>2.3329677529157835</v>
      </c>
      <c r="H243">
        <f t="shared" ca="1" si="47"/>
        <v>249.76283768930878</v>
      </c>
      <c r="I243">
        <f t="shared" si="49"/>
        <v>0.19223050000000003</v>
      </c>
      <c r="J243">
        <f t="shared" ca="1" si="50"/>
        <v>5367.2460792004158</v>
      </c>
      <c r="K243">
        <f t="shared" ca="1" si="51"/>
        <v>-23051793.395583153</v>
      </c>
      <c r="L243">
        <f t="shared" ca="1" si="60"/>
        <v>3754.5476553484987</v>
      </c>
      <c r="M243">
        <f ca="1">2*$Y$1*VLOOKUP(E242,Gearing!$B$3:$D$7,3)+B241</f>
        <v>3761.6177975996993</v>
      </c>
      <c r="N243">
        <f ca="1">2*B242-B241+Misc!$B$6*$Y$1^2</f>
        <v>3754.6467825542059</v>
      </c>
      <c r="O243">
        <f t="shared" ca="1" si="52"/>
        <v>0</v>
      </c>
      <c r="P243">
        <f t="shared" ca="1" si="53"/>
        <v>0</v>
      </c>
      <c r="Q243">
        <f t="shared" ca="1" si="54"/>
        <v>0</v>
      </c>
      <c r="R243">
        <f t="shared" ca="1" si="55"/>
        <v>0</v>
      </c>
      <c r="S243">
        <f t="shared" ca="1" si="56"/>
        <v>1</v>
      </c>
      <c r="T243">
        <f ca="1">C243/Misc!$B$2*60/2/PI()</f>
        <v>3554.0565334925045</v>
      </c>
      <c r="U243">
        <f ca="1">C243/Misc!$B$2*60/2/PI()*VLOOKUP(E243,Gearing!$B$2:$F$7,5,FALSE)</f>
        <v>7110.6857705141274</v>
      </c>
      <c r="V243">
        <f ca="1">FORECAST(U243,OFFSET(Engine!$E$3:$E$26,MATCH(U243,Engine!$A$3:$A$26,1)-1,0,2),OFFSET(Engine!$A$3:$A$26,MATCH(U243,Engine!$A$3:$A$26,1)-1,0,2))</f>
        <v>632.5834000302973</v>
      </c>
    </row>
    <row r="244" spans="1:22" x14ac:dyDescent="0.25">
      <c r="A244">
        <f t="shared" si="48"/>
        <v>60.25</v>
      </c>
      <c r="B244">
        <f t="shared" ca="1" si="59"/>
        <v>3782.483063307267</v>
      </c>
      <c r="C244">
        <f t="shared" ca="1" si="57"/>
        <v>111.82854173025953</v>
      </c>
      <c r="D244">
        <f t="shared" ca="1" si="58"/>
        <v>0.69527916148945224</v>
      </c>
      <c r="E244">
        <f ca="1">MIN(VLOOKUP(C243+0.01,Gearing!$A$2:$F$7,2,TRUE)+1,5)</f>
        <v>5</v>
      </c>
      <c r="F244">
        <f ca="1">Misc!$B$4*V243/Misc!$B$2*VLOOKUP(E243,Gearing!$B$2:$F$7,5,FALSE)</f>
        <v>3585.9366876876684</v>
      </c>
      <c r="G244">
        <f t="shared" ca="1" si="46"/>
        <v>2.3503260106647597</v>
      </c>
      <c r="H244">
        <f t="shared" ca="1" si="47"/>
        <v>250.15332348393775</v>
      </c>
      <c r="I244">
        <f t="shared" si="49"/>
        <v>0.19223050000000003</v>
      </c>
      <c r="J244">
        <f t="shared" ca="1" si="50"/>
        <v>5356.5228538770607</v>
      </c>
      <c r="K244">
        <f t="shared" ca="1" si="51"/>
        <v>-23201940.221518449</v>
      </c>
      <c r="L244">
        <f t="shared" ca="1" si="60"/>
        <v>3782.483063307267</v>
      </c>
      <c r="M244">
        <f ca="1">2*$Y$1*VLOOKUP(E243,Gearing!$B$3:$D$7,3)+B242</f>
        <v>3789.4651938269526</v>
      </c>
      <c r="N244">
        <f ca="1">2*B243-B242+Misc!$B$6*$Y$1^2</f>
        <v>3782.5825493700445</v>
      </c>
      <c r="O244">
        <f t="shared" ca="1" si="52"/>
        <v>0</v>
      </c>
      <c r="P244">
        <f t="shared" ca="1" si="53"/>
        <v>0</v>
      </c>
      <c r="Q244">
        <f t="shared" ca="1" si="54"/>
        <v>0</v>
      </c>
      <c r="R244">
        <f t="shared" ca="1" si="55"/>
        <v>0</v>
      </c>
      <c r="S244">
        <f t="shared" ca="1" si="56"/>
        <v>1</v>
      </c>
      <c r="T244">
        <f ca="1">C244/Misc!$B$2*60/2/PI()</f>
        <v>3559.6130390258199</v>
      </c>
      <c r="U244">
        <f ca="1">C244/Misc!$B$2*60/2/PI()*VLOOKUP(E244,Gearing!$B$2:$F$7,5,FALSE)</f>
        <v>7121.8028038131743</v>
      </c>
      <c r="V244">
        <f ca="1">FORECAST(U244,OFFSET(Engine!$E$3:$E$26,MATCH(U244,Engine!$A$3:$A$26,1)-1,0,2),OFFSET(Engine!$A$3:$A$26,MATCH(U244,Engine!$A$3:$A$26,1)-1,0,2))</f>
        <v>632.12408580061333</v>
      </c>
    </row>
    <row r="245" spans="1:22" x14ac:dyDescent="0.25">
      <c r="A245">
        <f t="shared" si="48"/>
        <v>60.5</v>
      </c>
      <c r="B245">
        <f t="shared" ca="1" si="59"/>
        <v>3810.4619262136284</v>
      </c>
      <c r="C245">
        <f t="shared" ca="1" si="57"/>
        <v>112.00162248638662</v>
      </c>
      <c r="D245">
        <f t="shared" ca="1" si="58"/>
        <v>0.68936688752728514</v>
      </c>
      <c r="E245">
        <f ca="1">MIN(VLOOKUP(C244+0.01,Gearing!$A$2:$F$7,2,TRUE)+1,5)</f>
        <v>5</v>
      </c>
      <c r="F245">
        <f ca="1">Misc!$B$4*V244/Misc!$B$2*VLOOKUP(E244,Gearing!$B$2:$F$7,5,FALSE)</f>
        <v>3583.3329650049022</v>
      </c>
      <c r="G245">
        <f t="shared" ca="1" si="46"/>
        <v>2.3677112700663301</v>
      </c>
      <c r="H245">
        <f t="shared" ca="1" si="47"/>
        <v>250.54049410877465</v>
      </c>
      <c r="I245">
        <f t="shared" si="49"/>
        <v>0.19223050000000003</v>
      </c>
      <c r="J245">
        <f t="shared" ca="1" si="50"/>
        <v>5345.7827789978246</v>
      </c>
      <c r="K245">
        <f t="shared" ca="1" si="51"/>
        <v>-23352017.194851935</v>
      </c>
      <c r="L245">
        <f t="shared" ca="1" si="60"/>
        <v>3810.4619262136284</v>
      </c>
      <c r="M245">
        <f ca="1">2*$Y$1*VLOOKUP(E244,Gearing!$B$3:$D$7,3)+B243</f>
        <v>3817.3567753484986</v>
      </c>
      <c r="N245">
        <f ca="1">2*B244-B243+Misc!$B$6*$Y$1^2</f>
        <v>3810.5617837660352</v>
      </c>
      <c r="O245">
        <f t="shared" ca="1" si="52"/>
        <v>0</v>
      </c>
      <c r="P245">
        <f t="shared" ca="1" si="53"/>
        <v>0</v>
      </c>
      <c r="Q245">
        <f t="shared" ca="1" si="54"/>
        <v>0</v>
      </c>
      <c r="R245">
        <f t="shared" ca="1" si="55"/>
        <v>0</v>
      </c>
      <c r="S245">
        <f t="shared" ca="1" si="56"/>
        <v>1</v>
      </c>
      <c r="T245">
        <f ca="1">C245/Misc!$B$2*60/2/PI()</f>
        <v>3565.1223706041619</v>
      </c>
      <c r="U245">
        <f ca="1">C245/Misc!$B$2*60/2/PI()*VLOOKUP(E245,Gearing!$B$2:$F$7,5,FALSE)</f>
        <v>7132.8254550540823</v>
      </c>
      <c r="V245">
        <f ca="1">FORECAST(U245,OFFSET(Engine!$E$3:$E$26,MATCH(U245,Engine!$A$3:$A$26,1)-1,0,2),OFFSET(Engine!$A$3:$A$26,MATCH(U245,Engine!$A$3:$A$26,1)-1,0,2))</f>
        <v>631.66867108451015</v>
      </c>
    </row>
    <row r="246" spans="1:22" x14ac:dyDescent="0.25">
      <c r="A246">
        <f t="shared" si="48"/>
        <v>60.75</v>
      </c>
      <c r="B246">
        <f t="shared" ca="1" si="59"/>
        <v>3838.4838745504603</v>
      </c>
      <c r="C246">
        <f t="shared" ca="1" si="57"/>
        <v>112.17323062233481</v>
      </c>
      <c r="D246">
        <f t="shared" ca="1" si="58"/>
        <v>0.68349820005823858</v>
      </c>
      <c r="E246">
        <f ca="1">MIN(VLOOKUP(C245+0.01,Gearing!$A$2:$F$7,2,TRUE)+1,5)</f>
        <v>5</v>
      </c>
      <c r="F246">
        <f ca="1">Misc!$B$4*V245/Misc!$B$2*VLOOKUP(E245,Gearing!$B$2:$F$7,5,FALSE)</f>
        <v>3580.7513475636142</v>
      </c>
      <c r="G246">
        <f t="shared" ca="1" si="46"/>
        <v>2.3851233015132003</v>
      </c>
      <c r="H246">
        <f t="shared" ca="1" si="47"/>
        <v>250.92437057608896</v>
      </c>
      <c r="I246">
        <f t="shared" si="49"/>
        <v>0.19223050000000003</v>
      </c>
      <c r="J246">
        <f t="shared" ca="1" si="50"/>
        <v>5335.025997385982</v>
      </c>
      <c r="K246">
        <f t="shared" ca="1" si="51"/>
        <v>-23502020.953543726</v>
      </c>
      <c r="L246">
        <f t="shared" ca="1" si="60"/>
        <v>3838.4838745504603</v>
      </c>
      <c r="M246">
        <f ca="1">2*$Y$1*VLOOKUP(E245,Gearing!$B$3:$D$7,3)+B244</f>
        <v>3845.2921833072669</v>
      </c>
      <c r="N246">
        <f ca="1">2*B245-B244+Misc!$B$6*$Y$1^2</f>
        <v>3838.5841016199897</v>
      </c>
      <c r="O246">
        <f t="shared" ca="1" si="52"/>
        <v>0</v>
      </c>
      <c r="P246">
        <f t="shared" ca="1" si="53"/>
        <v>0</v>
      </c>
      <c r="Q246">
        <f t="shared" ca="1" si="54"/>
        <v>0</v>
      </c>
      <c r="R246">
        <f t="shared" ca="1" si="55"/>
        <v>0</v>
      </c>
      <c r="S246">
        <f t="shared" ca="1" si="56"/>
        <v>1</v>
      </c>
      <c r="T246">
        <f ca="1">C246/Misc!$B$2*60/2/PI()</f>
        <v>3570.5848272263497</v>
      </c>
      <c r="U246">
        <f ca="1">C246/Misc!$B$2*60/2/PI()*VLOOKUP(E246,Gearing!$B$2:$F$7,5,FALSE)</f>
        <v>7143.7543224509309</v>
      </c>
      <c r="V246">
        <f ca="1">FORECAST(U246,OFFSET(Engine!$E$3:$E$26,MATCH(U246,Engine!$A$3:$A$26,1)-1,0,2),OFFSET(Engine!$A$3:$A$26,MATCH(U246,Engine!$A$3:$A$26,1)-1,0,2))</f>
        <v>631.21713116602007</v>
      </c>
    </row>
    <row r="247" spans="1:22" x14ac:dyDescent="0.25">
      <c r="A247">
        <f t="shared" si="48"/>
        <v>61</v>
      </c>
      <c r="B247">
        <f t="shared" ca="1" si="59"/>
        <v>3866.5485415247958</v>
      </c>
      <c r="C247">
        <f t="shared" ca="1" si="57"/>
        <v>112.34337701131426</v>
      </c>
      <c r="D247">
        <f t="shared" ca="1" si="58"/>
        <v>0.67767291177733568</v>
      </c>
      <c r="E247">
        <f ca="1">MIN(VLOOKUP(C246+0.01,Gearing!$A$2:$F$7,2,TRUE)+1,5)</f>
        <v>5</v>
      </c>
      <c r="F247">
        <f ca="1">Misc!$B$4*V246/Misc!$B$2*VLOOKUP(E246,Gearing!$B$2:$F$7,5,FALSE)</f>
        <v>3578.1916952559636</v>
      </c>
      <c r="G247">
        <f t="shared" ca="1" si="46"/>
        <v>2.4025618770907875</v>
      </c>
      <c r="H247">
        <f t="shared" ca="1" si="47"/>
        <v>251.30497720855911</v>
      </c>
      <c r="I247">
        <f t="shared" si="49"/>
        <v>0.19223050000000003</v>
      </c>
      <c r="J247">
        <f t="shared" ca="1" si="50"/>
        <v>5324.2526511064552</v>
      </c>
      <c r="K247">
        <f t="shared" ca="1" si="51"/>
        <v>-23651948.164898675</v>
      </c>
      <c r="L247">
        <f t="shared" ca="1" si="60"/>
        <v>3866.5485415247958</v>
      </c>
      <c r="M247">
        <f ca="1">2*$Y$1*VLOOKUP(E246,Gearing!$B$3:$D$7,3)+B245</f>
        <v>3873.2710462136283</v>
      </c>
      <c r="N247">
        <f ca="1">2*B246-B245+Misc!$B$6*$Y$1^2</f>
        <v>3866.6491353872921</v>
      </c>
      <c r="O247">
        <f t="shared" ca="1" si="52"/>
        <v>0</v>
      </c>
      <c r="P247">
        <f t="shared" ca="1" si="53"/>
        <v>0</v>
      </c>
      <c r="Q247">
        <f t="shared" ca="1" si="54"/>
        <v>0</v>
      </c>
      <c r="R247">
        <f t="shared" ca="1" si="55"/>
        <v>0</v>
      </c>
      <c r="S247">
        <f t="shared" ca="1" si="56"/>
        <v>1</v>
      </c>
      <c r="T247">
        <f ca="1">C247/Misc!$B$2*60/2/PI()</f>
        <v>3576.000754997413</v>
      </c>
      <c r="U247">
        <f ca="1">C247/Misc!$B$2*60/2/PI()*VLOOKUP(E247,Gearing!$B$2:$F$7,5,FALSE)</f>
        <v>7154.5900984643158</v>
      </c>
      <c r="V247">
        <f ca="1">FORECAST(U247,OFFSET(Engine!$E$3:$E$26,MATCH(U247,Engine!$A$3:$A$26,1)-1,0,2),OFFSET(Engine!$A$3:$A$26,MATCH(U247,Engine!$A$3:$A$26,1)-1,0,2))</f>
        <v>630.76943743526158</v>
      </c>
    </row>
    <row r="248" spans="1:22" x14ac:dyDescent="0.25">
      <c r="A248">
        <f t="shared" si="48"/>
        <v>61.25</v>
      </c>
      <c r="B248">
        <f t="shared" ca="1" si="59"/>
        <v>3894.6555630561174</v>
      </c>
      <c r="C248">
        <f t="shared" ca="1" si="57"/>
        <v>112.51207247786715</v>
      </c>
      <c r="D248">
        <f t="shared" ca="1" si="58"/>
        <v>0.67189082064578542</v>
      </c>
      <c r="E248">
        <f ca="1">MIN(VLOOKUP(C247+0.01,Gearing!$A$2:$F$7,2,TRUE)+1,5)</f>
        <v>5</v>
      </c>
      <c r="F248">
        <f ca="1">Misc!$B$4*V247/Misc!$B$2*VLOOKUP(E247,Gearing!$B$2:$F$7,5,FALSE)</f>
        <v>3575.6538459006092</v>
      </c>
      <c r="G248">
        <f t="shared" ca="1" si="46"/>
        <v>2.4200267705699448</v>
      </c>
      <c r="H248">
        <f t="shared" ca="1" si="47"/>
        <v>251.68233821999632</v>
      </c>
      <c r="I248">
        <f t="shared" si="49"/>
        <v>0.19223050000000003</v>
      </c>
      <c r="J248">
        <f t="shared" ca="1" si="50"/>
        <v>5313.4628811768353</v>
      </c>
      <c r="K248">
        <f t="shared" ca="1" si="51"/>
        <v>-23801795.524301972</v>
      </c>
      <c r="L248">
        <f t="shared" ca="1" si="60"/>
        <v>3894.6555630561174</v>
      </c>
      <c r="M248">
        <f ca="1">2*$Y$1*VLOOKUP(E247,Gearing!$B$3:$D$7,3)+B246</f>
        <v>3901.2929945504602</v>
      </c>
      <c r="N248">
        <f ca="1">2*B247-B246+Misc!$B$6*$Y$1^2</f>
        <v>3894.7565209991312</v>
      </c>
      <c r="O248">
        <f t="shared" ca="1" si="52"/>
        <v>0</v>
      </c>
      <c r="P248">
        <f t="shared" ca="1" si="53"/>
        <v>0</v>
      </c>
      <c r="Q248">
        <f t="shared" ca="1" si="54"/>
        <v>0</v>
      </c>
      <c r="R248">
        <f t="shared" ca="1" si="55"/>
        <v>0</v>
      </c>
      <c r="S248">
        <f t="shared" ca="1" si="56"/>
        <v>1</v>
      </c>
      <c r="T248">
        <f ca="1">C248/Misc!$B$2*60/2/PI()</f>
        <v>3581.3704984732308</v>
      </c>
      <c r="U248">
        <f ca="1">C248/Misc!$B$2*60/2/PI()*VLOOKUP(E248,Gearing!$B$2:$F$7,5,FALSE)</f>
        <v>7165.3334724554115</v>
      </c>
      <c r="V248">
        <f ca="1">FORECAST(U248,OFFSET(Engine!$E$3:$E$26,MATCH(U248,Engine!$A$3:$A$26,1)-1,0,2),OFFSET(Engine!$A$3:$A$26,MATCH(U248,Engine!$A$3:$A$26,1)-1,0,2))</f>
        <v>630.32556141040959</v>
      </c>
    </row>
    <row r="249" spans="1:22" x14ac:dyDescent="0.25">
      <c r="A249">
        <f t="shared" si="48"/>
        <v>61.5</v>
      </c>
      <c r="B249">
        <f t="shared" ca="1" si="59"/>
        <v>3922.8045777637294</v>
      </c>
      <c r="C249">
        <f t="shared" ca="1" si="57"/>
        <v>112.67932779584771</v>
      </c>
      <c r="D249">
        <f t="shared" ca="1" si="58"/>
        <v>0.66615172319870908</v>
      </c>
      <c r="E249">
        <f ca="1">MIN(VLOOKUP(C248+0.01,Gearing!$A$2:$F$7,2,TRUE)+1,5)</f>
        <v>5</v>
      </c>
      <c r="F249">
        <f ca="1">Misc!$B$4*V248/Misc!$B$2*VLOOKUP(E248,Gearing!$B$2:$F$7,5,FALSE)</f>
        <v>3573.137638042127</v>
      </c>
      <c r="G249">
        <f t="shared" ca="1" si="46"/>
        <v>2.43751775739912</v>
      </c>
      <c r="H249">
        <f t="shared" ca="1" si="47"/>
        <v>252.05647771082613</v>
      </c>
      <c r="I249">
        <f t="shared" si="49"/>
        <v>0.19223050000000003</v>
      </c>
      <c r="J249">
        <f t="shared" ca="1" si="50"/>
        <v>5302.6568275718819</v>
      </c>
      <c r="K249">
        <f t="shared" ca="1" si="51"/>
        <v>-23951559.755063999</v>
      </c>
      <c r="L249">
        <f t="shared" ca="1" si="60"/>
        <v>3922.8045777637294</v>
      </c>
      <c r="M249">
        <f ca="1">2*$Y$1*VLOOKUP(E248,Gearing!$B$3:$D$7,3)+B247</f>
        <v>3929.3576615247957</v>
      </c>
      <c r="N249">
        <f ca="1">2*B248-B247+Misc!$B$6*$Y$1^2</f>
        <v>3922.9058970874389</v>
      </c>
      <c r="O249">
        <f t="shared" ca="1" si="52"/>
        <v>0</v>
      </c>
      <c r="P249">
        <f t="shared" ca="1" si="53"/>
        <v>0</v>
      </c>
      <c r="Q249">
        <f t="shared" ca="1" si="54"/>
        <v>0</v>
      </c>
      <c r="R249">
        <f t="shared" ca="1" si="55"/>
        <v>0</v>
      </c>
      <c r="S249">
        <f t="shared" ca="1" si="56"/>
        <v>1</v>
      </c>
      <c r="T249">
        <f ca="1">C249/Misc!$B$2*60/2/PI()</f>
        <v>3586.6944005962332</v>
      </c>
      <c r="U249">
        <f ca="1">C249/Misc!$B$2*60/2/PI()*VLOOKUP(E249,Gearing!$B$2:$F$7,5,FALSE)</f>
        <v>7175.9851305573275</v>
      </c>
      <c r="V249">
        <f ca="1">FORECAST(U249,OFFSET(Engine!$E$3:$E$26,MATCH(U249,Engine!$A$3:$A$26,1)-1,0,2),OFFSET(Engine!$A$3:$A$26,MATCH(U249,Engine!$A$3:$A$26,1)-1,0,2))</f>
        <v>629.88547474301072</v>
      </c>
    </row>
    <row r="250" spans="1:22" x14ac:dyDescent="0.25">
      <c r="A250">
        <f t="shared" si="48"/>
        <v>61.75</v>
      </c>
      <c r="B250">
        <f t="shared" ca="1" si="59"/>
        <v>3950.9952269540413</v>
      </c>
      <c r="C250">
        <f t="shared" ca="1" si="57"/>
        <v>112.84515368807752</v>
      </c>
      <c r="D250">
        <f t="shared" ca="1" si="58"/>
        <v>0.66045541463972768</v>
      </c>
      <c r="E250">
        <f ca="1">MIN(VLOOKUP(C249+0.01,Gearing!$A$2:$F$7,2,TRUE)+1,5)</f>
        <v>5</v>
      </c>
      <c r="F250">
        <f ca="1">Misc!$B$4*V249/Misc!$B$2*VLOOKUP(E249,Gearing!$B$2:$F$7,5,FALSE)</f>
        <v>3570.6429109811379</v>
      </c>
      <c r="G250">
        <f t="shared" ca="1" si="46"/>
        <v>2.4550346146964488</v>
      </c>
      <c r="H250">
        <f t="shared" ca="1" si="47"/>
        <v>252.42741966731728</v>
      </c>
      <c r="I250">
        <f t="shared" si="49"/>
        <v>0.19223050000000003</v>
      </c>
      <c r="J250">
        <f t="shared" ca="1" si="50"/>
        <v>5291.8346292283786</v>
      </c>
      <c r="K250">
        <f t="shared" ca="1" si="51"/>
        <v>-24101237.608265523</v>
      </c>
      <c r="L250">
        <f t="shared" ca="1" si="60"/>
        <v>3950.9952269540413</v>
      </c>
      <c r="M250">
        <f ca="1">2*$Y$1*VLOOKUP(E249,Gearing!$B$3:$D$7,3)+B248</f>
        <v>3957.4646830561173</v>
      </c>
      <c r="N250">
        <f ca="1">2*B249-B248+Misc!$B$6*$Y$1^2</f>
        <v>3951.0969049713412</v>
      </c>
      <c r="O250">
        <f t="shared" ca="1" si="52"/>
        <v>0</v>
      </c>
      <c r="P250">
        <f t="shared" ca="1" si="53"/>
        <v>0</v>
      </c>
      <c r="Q250">
        <f t="shared" ca="1" si="54"/>
        <v>0</v>
      </c>
      <c r="R250">
        <f t="shared" ca="1" si="55"/>
        <v>0</v>
      </c>
      <c r="S250">
        <f t="shared" ca="1" si="56"/>
        <v>1</v>
      </c>
      <c r="T250">
        <f ca="1">C250/Misc!$B$2*60/2/PI()</f>
        <v>3591.9728026844327</v>
      </c>
      <c r="U250">
        <f ca="1">C250/Misc!$B$2*60/2/PI()*VLOOKUP(E250,Gearing!$B$2:$F$7,5,FALSE)</f>
        <v>7186.5457556531619</v>
      </c>
      <c r="V250">
        <f ca="1">FORECAST(U250,OFFSET(Engine!$E$3:$E$26,MATCH(U250,Engine!$A$3:$A$26,1)-1,0,2),OFFSET(Engine!$A$3:$A$26,MATCH(U250,Engine!$A$3:$A$26,1)-1,0,2))</f>
        <v>629.44914921888983</v>
      </c>
    </row>
    <row r="251" spans="1:22" x14ac:dyDescent="0.25">
      <c r="A251">
        <f t="shared" si="48"/>
        <v>62</v>
      </c>
      <c r="B251">
        <f t="shared" ca="1" si="59"/>
        <v>3979.2271546077682</v>
      </c>
      <c r="C251">
        <f t="shared" ca="1" si="57"/>
        <v>113.00956082602897</v>
      </c>
      <c r="D251">
        <f t="shared" ca="1" si="58"/>
        <v>0.65480168897192925</v>
      </c>
      <c r="E251">
        <f ca="1">MIN(VLOOKUP(C250+0.01,Gearing!$A$2:$F$7,2,TRUE)+1,5)</f>
        <v>5</v>
      </c>
      <c r="F251">
        <f ca="1">Misc!$B$4*V250/Misc!$B$2*VLOOKUP(E250,Gearing!$B$2:$F$7,5,FALSE)</f>
        <v>3568.1695047794506</v>
      </c>
      <c r="G251">
        <f t="shared" ca="1" si="46"/>
        <v>2.4725771212418031</v>
      </c>
      <c r="H251">
        <f t="shared" ca="1" si="47"/>
        <v>252.7951879608737</v>
      </c>
      <c r="I251">
        <f t="shared" si="49"/>
        <v>0.19223050000000003</v>
      </c>
      <c r="J251">
        <f t="shared" ca="1" si="50"/>
        <v>5280.9964240500221</v>
      </c>
      <c r="K251">
        <f t="shared" ca="1" si="51"/>
        <v>-24250825.862602118</v>
      </c>
      <c r="L251">
        <f t="shared" ca="1" si="60"/>
        <v>3979.2271546077682</v>
      </c>
      <c r="M251">
        <f ca="1">2*$Y$1*VLOOKUP(E250,Gearing!$B$3:$D$7,3)+B249</f>
        <v>3985.6136977637293</v>
      </c>
      <c r="N251">
        <f ca="1">2*B250-B249+Misc!$B$6*$Y$1^2</f>
        <v>3979.3291886443531</v>
      </c>
      <c r="O251">
        <f t="shared" ca="1" si="52"/>
        <v>0</v>
      </c>
      <c r="P251">
        <f t="shared" ca="1" si="53"/>
        <v>0</v>
      </c>
      <c r="Q251">
        <f t="shared" ca="1" si="54"/>
        <v>0</v>
      </c>
      <c r="R251">
        <f t="shared" ca="1" si="55"/>
        <v>0</v>
      </c>
      <c r="S251">
        <f t="shared" ca="1" si="56"/>
        <v>1</v>
      </c>
      <c r="T251">
        <f ca="1">C251/Misc!$B$2*60/2/PI()</f>
        <v>3597.2060444213457</v>
      </c>
      <c r="U251">
        <f ca="1">C251/Misc!$B$2*60/2/PI()*VLOOKUP(E251,Gearing!$B$2:$F$7,5,FALSE)</f>
        <v>7197.0160273558349</v>
      </c>
      <c r="V251">
        <f ca="1">FORECAST(U251,OFFSET(Engine!$E$3:$E$26,MATCH(U251,Engine!$A$3:$A$26,1)-1,0,2),OFFSET(Engine!$A$3:$A$26,MATCH(U251,Engine!$A$3:$A$26,1)-1,0,2))</f>
        <v>629.01655675898337</v>
      </c>
    </row>
    <row r="252" spans="1:22" x14ac:dyDescent="0.25">
      <c r="A252">
        <f t="shared" si="48"/>
        <v>62.25</v>
      </c>
      <c r="B252">
        <f t="shared" ca="1" si="59"/>
        <v>4007.5000073670558</v>
      </c>
      <c r="C252">
        <f t="shared" ca="1" si="57"/>
        <v>113.17255982953793</v>
      </c>
      <c r="D252">
        <f t="shared" ca="1" si="58"/>
        <v>0.64919033909973223</v>
      </c>
      <c r="E252">
        <f ca="1">MIN(VLOOKUP(C251+0.01,Gearing!$A$2:$F$7,2,TRUE)+1,5)</f>
        <v>5</v>
      </c>
      <c r="F252">
        <f ca="1">Misc!$B$4*V251/Misc!$B$2*VLOOKUP(E251,Gearing!$B$2:$F$7,5,FALSE)</f>
        <v>3565.7172602647802</v>
      </c>
      <c r="G252">
        <f t="shared" ca="1" si="46"/>
        <v>2.490145057468792</v>
      </c>
      <c r="H252">
        <f t="shared" ca="1" si="47"/>
        <v>253.15980634739159</v>
      </c>
      <c r="I252">
        <f t="shared" si="49"/>
        <v>0.19223050000000003</v>
      </c>
      <c r="J252">
        <f t="shared" ca="1" si="50"/>
        <v>5270.1423489123426</v>
      </c>
      <c r="K252">
        <f t="shared" ca="1" si="51"/>
        <v>-24400321.324227974</v>
      </c>
      <c r="L252">
        <f t="shared" ca="1" si="60"/>
        <v>4007.5000073670558</v>
      </c>
      <c r="M252">
        <f ca="1">2*$Y$1*VLOOKUP(E251,Gearing!$B$3:$D$7,3)+B250</f>
        <v>4013.8043469540412</v>
      </c>
      <c r="N252">
        <f ca="1">2*B251-B250+Misc!$B$6*$Y$1^2</f>
        <v>4007.6023947614949</v>
      </c>
      <c r="O252">
        <f t="shared" ca="1" si="52"/>
        <v>0</v>
      </c>
      <c r="P252">
        <f t="shared" ca="1" si="53"/>
        <v>0</v>
      </c>
      <c r="Q252">
        <f t="shared" ca="1" si="54"/>
        <v>0</v>
      </c>
      <c r="R252">
        <f t="shared" ca="1" si="55"/>
        <v>0</v>
      </c>
      <c r="S252">
        <f t="shared" ca="1" si="56"/>
        <v>1</v>
      </c>
      <c r="T252">
        <f ca="1">C252/Misc!$B$2*60/2/PI()</f>
        <v>3602.3944638468465</v>
      </c>
      <c r="U252">
        <f ca="1">C252/Misc!$B$2*60/2/PI()*VLOOKUP(E252,Gearing!$B$2:$F$7,5,FALSE)</f>
        <v>7207.3966219897966</v>
      </c>
      <c r="V252">
        <f ca="1">FORECAST(U252,OFFSET(Engine!$E$3:$E$26,MATCH(U252,Engine!$A$3:$A$26,1)-1,0,2),OFFSET(Engine!$A$3:$A$26,MATCH(U252,Engine!$A$3:$A$26,1)-1,0,2))</f>
        <v>628.48271234227605</v>
      </c>
    </row>
    <row r="253" spans="1:22" x14ac:dyDescent="0.25">
      <c r="A253">
        <f t="shared" si="48"/>
        <v>62.5</v>
      </c>
      <c r="B253">
        <f t="shared" ca="1" si="59"/>
        <v>4035.8134345225371</v>
      </c>
      <c r="C253">
        <f t="shared" ca="1" si="57"/>
        <v>113.33411765827077</v>
      </c>
      <c r="D253">
        <f t="shared" ca="1" si="58"/>
        <v>0.64327229076297954</v>
      </c>
      <c r="E253">
        <f ca="1">MIN(VLOOKUP(C252+0.01,Gearing!$A$2:$F$7,2,TRUE)+1,5)</f>
        <v>5</v>
      </c>
      <c r="F253">
        <f ca="1">Misc!$B$4*V252/Misc!$B$2*VLOOKUP(E252,Gearing!$B$2:$F$7,5,FALSE)</f>
        <v>3562.6910469950421</v>
      </c>
      <c r="G253">
        <f t="shared" ca="1" si="46"/>
        <v>2.5077382054567185</v>
      </c>
      <c r="H253">
        <f t="shared" ca="1" si="47"/>
        <v>253.52120091774958</v>
      </c>
      <c r="I253">
        <f t="shared" si="49"/>
        <v>0.19223050000000003</v>
      </c>
      <c r="J253">
        <f t="shared" ca="1" si="50"/>
        <v>5259.2725396676542</v>
      </c>
      <c r="K253">
        <f t="shared" ca="1" si="51"/>
        <v>-24549720.677856024</v>
      </c>
      <c r="L253">
        <f t="shared" ca="1" si="60"/>
        <v>4035.8134345225371</v>
      </c>
      <c r="M253">
        <f ca="1">2*$Y$1*VLOOKUP(E252,Gearing!$B$3:$D$7,3)+B251</f>
        <v>4042.0362746077681</v>
      </c>
      <c r="N253">
        <f ca="1">2*B252-B251+Misc!$B$6*$Y$1^2</f>
        <v>4035.9161726263433</v>
      </c>
      <c r="O253">
        <f t="shared" ca="1" si="52"/>
        <v>0</v>
      </c>
      <c r="P253">
        <f t="shared" ca="1" si="53"/>
        <v>0</v>
      </c>
      <c r="Q253">
        <f t="shared" ca="1" si="54"/>
        <v>0</v>
      </c>
      <c r="R253">
        <f t="shared" ca="1" si="55"/>
        <v>0</v>
      </c>
      <c r="S253">
        <f t="shared" ca="1" si="56"/>
        <v>1</v>
      </c>
      <c r="T253">
        <f ca="1">C253/Misc!$B$2*60/2/PI()</f>
        <v>3607.5370092544513</v>
      </c>
      <c r="U253">
        <f ca="1">C253/Misc!$B$2*60/2/PI()*VLOOKUP(E253,Gearing!$B$2:$F$7,5,FALSE)</f>
        <v>7217.6854353807703</v>
      </c>
      <c r="V253">
        <f ca="1">FORECAST(U253,OFFSET(Engine!$E$3:$E$26,MATCH(U253,Engine!$A$3:$A$26,1)-1,0,2),OFFSET(Engine!$A$3:$A$26,MATCH(U253,Engine!$A$3:$A$26,1)-1,0,2))</f>
        <v>627.91162017362149</v>
      </c>
    </row>
    <row r="254" spans="1:22" x14ac:dyDescent="0.25">
      <c r="A254">
        <f t="shared" si="48"/>
        <v>62.75</v>
      </c>
      <c r="B254">
        <f t="shared" ca="1" si="59"/>
        <v>4064.1670661961912</v>
      </c>
      <c r="C254">
        <f t="shared" ca="1" si="57"/>
        <v>113.49418449526456</v>
      </c>
      <c r="D254">
        <f t="shared" ca="1" si="58"/>
        <v>0.63726240518735722</v>
      </c>
      <c r="E254">
        <f ca="1">MIN(VLOOKUP(C253+0.01,Gearing!$A$2:$F$7,2,TRUE)+1,5)</f>
        <v>5</v>
      </c>
      <c r="F254">
        <f ca="1">Misc!$B$4*V253/Misc!$B$2*VLOOKUP(E253,Gearing!$B$2:$F$7,5,FALSE)</f>
        <v>3559.4536867362503</v>
      </c>
      <c r="G254">
        <f t="shared" ca="1" si="46"/>
        <v>2.5253563353740351</v>
      </c>
      <c r="H254">
        <f t="shared" ca="1" si="47"/>
        <v>253.87926023457536</v>
      </c>
      <c r="I254">
        <f t="shared" si="49"/>
        <v>0.19223050000000003</v>
      </c>
      <c r="J254">
        <f t="shared" ca="1" si="50"/>
        <v>5248.3871311500307</v>
      </c>
      <c r="K254">
        <f t="shared" ca="1" si="51"/>
        <v>-24699020.578295249</v>
      </c>
      <c r="L254">
        <f t="shared" ca="1" si="60"/>
        <v>4064.1670661961912</v>
      </c>
      <c r="M254">
        <f ca="1">2*$Y$1*VLOOKUP(E253,Gearing!$B$3:$D$7,3)+B252</f>
        <v>4070.3091273670557</v>
      </c>
      <c r="N254">
        <f ca="1">2*B253-B252+Misc!$B$6*$Y$1^2</f>
        <v>4064.2701741780184</v>
      </c>
      <c r="O254">
        <f t="shared" ca="1" si="52"/>
        <v>0</v>
      </c>
      <c r="P254">
        <f t="shared" ca="1" si="53"/>
        <v>0</v>
      </c>
      <c r="Q254">
        <f t="shared" ca="1" si="54"/>
        <v>0</v>
      </c>
      <c r="R254">
        <f t="shared" ca="1" si="55"/>
        <v>0</v>
      </c>
      <c r="S254">
        <f t="shared" ca="1" si="56"/>
        <v>1</v>
      </c>
      <c r="T254">
        <f ca="1">C254/Misc!$B$2*60/2/PI()</f>
        <v>3612.6320949209812</v>
      </c>
      <c r="U254">
        <f ca="1">C254/Misc!$B$2*60/2/PI()*VLOOKUP(E254,Gearing!$B$2:$F$7,5,FALSE)</f>
        <v>7227.8792949345307</v>
      </c>
      <c r="V254">
        <f ca="1">FORECAST(U254,OFFSET(Engine!$E$3:$E$26,MATCH(U254,Engine!$A$3:$A$26,1)-1,0,2),OFFSET(Engine!$A$3:$A$26,MATCH(U254,Engine!$A$3:$A$26,1)-1,0,2))</f>
        <v>627.34579852458444</v>
      </c>
    </row>
    <row r="255" spans="1:22" x14ac:dyDescent="0.25">
      <c r="A255">
        <f t="shared" si="48"/>
        <v>63</v>
      </c>
      <c r="B255">
        <f t="shared" ca="1" si="59"/>
        <v>4092.5605267701694</v>
      </c>
      <c r="C255">
        <f t="shared" ca="1" si="57"/>
        <v>113.65275514052064</v>
      </c>
      <c r="D255">
        <f t="shared" ca="1" si="58"/>
        <v>0.6313027568612597</v>
      </c>
      <c r="E255">
        <f ca="1">MIN(VLOOKUP(C254+0.01,Gearing!$A$2:$F$7,2,TRUE)+1,5)</f>
        <v>5</v>
      </c>
      <c r="F255">
        <f ca="1">Misc!$B$4*V254/Misc!$B$2*VLOOKUP(E254,Gearing!$B$2:$F$7,5,FALSE)</f>
        <v>3556.2462035650624</v>
      </c>
      <c r="G255">
        <f t="shared" ca="1" si="46"/>
        <v>2.5429992138226316</v>
      </c>
      <c r="H255">
        <f t="shared" ca="1" si="47"/>
        <v>254.23397266580315</v>
      </c>
      <c r="I255">
        <f t="shared" si="49"/>
        <v>0.19223050000000003</v>
      </c>
      <c r="J255">
        <f t="shared" ca="1" si="50"/>
        <v>5237.4862655631459</v>
      </c>
      <c r="K255">
        <f t="shared" ca="1" si="51"/>
        <v>-24848217.745502356</v>
      </c>
      <c r="L255">
        <f t="shared" ca="1" si="60"/>
        <v>4092.5605267701694</v>
      </c>
      <c r="M255">
        <f ca="1">2*$Y$1*VLOOKUP(E254,Gearing!$B$3:$D$7,3)+B253</f>
        <v>4098.622554522537</v>
      </c>
      <c r="N255">
        <f ca="1">2*B254-B253+Misc!$B$6*$Y$1^2</f>
        <v>4092.6640103698451</v>
      </c>
      <c r="O255">
        <f t="shared" ca="1" si="52"/>
        <v>0</v>
      </c>
      <c r="P255">
        <f t="shared" ca="1" si="53"/>
        <v>0</v>
      </c>
      <c r="Q255">
        <f t="shared" ca="1" si="54"/>
        <v>0</v>
      </c>
      <c r="R255">
        <f t="shared" ca="1" si="55"/>
        <v>0</v>
      </c>
      <c r="S255">
        <f t="shared" ca="1" si="56"/>
        <v>1</v>
      </c>
      <c r="T255">
        <f ca="1">C255/Misc!$B$2*60/2/PI()</f>
        <v>3617.6795553253355</v>
      </c>
      <c r="U255">
        <f ca="1">C255/Misc!$B$2*60/2/PI()*VLOOKUP(E255,Gearing!$B$2:$F$7,5,FALSE)</f>
        <v>7237.9778694890565</v>
      </c>
      <c r="V255">
        <f ca="1">FORECAST(U255,OFFSET(Engine!$E$3:$E$26,MATCH(U255,Engine!$A$3:$A$26,1)-1,0,2),OFFSET(Engine!$A$3:$A$26,MATCH(U255,Engine!$A$3:$A$26,1)-1,0,2))</f>
        <v>626.78526577668549</v>
      </c>
    </row>
    <row r="256" spans="1:22" x14ac:dyDescent="0.25">
      <c r="A256">
        <f t="shared" si="48"/>
        <v>63.25</v>
      </c>
      <c r="B256">
        <f t="shared" ca="1" si="59"/>
        <v>4120.9934437664515</v>
      </c>
      <c r="C256">
        <f t="shared" ca="1" si="57"/>
        <v>113.80984214076307</v>
      </c>
      <c r="D256">
        <f t="shared" ca="1" si="58"/>
        <v>0.62539324507815763</v>
      </c>
      <c r="E256">
        <f ca="1">MIN(VLOOKUP(C255+0.01,Gearing!$A$2:$F$7,2,TRUE)+1,5)</f>
        <v>5</v>
      </c>
      <c r="F256">
        <f ca="1">Misc!$B$4*V255/Misc!$B$2*VLOOKUP(E255,Gearing!$B$2:$F$7,5,FALSE)</f>
        <v>3553.0687016811289</v>
      </c>
      <c r="G256">
        <f t="shared" ca="1" si="46"/>
        <v>2.5606666093553967</v>
      </c>
      <c r="H256">
        <f t="shared" ca="1" si="47"/>
        <v>254.5853662776554</v>
      </c>
      <c r="I256">
        <f t="shared" si="49"/>
        <v>0.19223050000000003</v>
      </c>
      <c r="J256">
        <f t="shared" ca="1" si="50"/>
        <v>5226.5700873174137</v>
      </c>
      <c r="K256">
        <f t="shared" ca="1" si="51"/>
        <v>-24997308.944219913</v>
      </c>
      <c r="L256">
        <f t="shared" ca="1" si="60"/>
        <v>4120.9934437664515</v>
      </c>
      <c r="M256">
        <f ca="1">2*$Y$1*VLOOKUP(E255,Gearing!$B$3:$D$7,3)+B254</f>
        <v>4126.9761861961915</v>
      </c>
      <c r="N256">
        <f ca="1">2*B255-B254+Misc!$B$6*$Y$1^2</f>
        <v>4121.0972998441484</v>
      </c>
      <c r="O256">
        <f t="shared" ca="1" si="52"/>
        <v>0</v>
      </c>
      <c r="P256">
        <f t="shared" ca="1" si="53"/>
        <v>0</v>
      </c>
      <c r="Q256">
        <f t="shared" ca="1" si="54"/>
        <v>0</v>
      </c>
      <c r="R256">
        <f t="shared" ca="1" si="55"/>
        <v>0</v>
      </c>
      <c r="S256">
        <f t="shared" ca="1" si="56"/>
        <v>1</v>
      </c>
      <c r="T256">
        <f ca="1">C256/Misc!$B$2*60/2/PI()</f>
        <v>3622.6797898421478</v>
      </c>
      <c r="U256">
        <f ca="1">C256/Misc!$B$2*60/2/PI()*VLOOKUP(E256,Gearing!$B$2:$F$7,5,FALSE)</f>
        <v>7247.9819580827152</v>
      </c>
      <c r="V256">
        <f ca="1">FORECAST(U256,OFFSET(Engine!$E$3:$E$26,MATCH(U256,Engine!$A$3:$A$26,1)-1,0,2),OFFSET(Engine!$A$3:$A$26,MATCH(U256,Engine!$A$3:$A$26,1)-1,0,2))</f>
        <v>626.22997757840062</v>
      </c>
    </row>
    <row r="257" spans="1:22" x14ac:dyDescent="0.25">
      <c r="A257">
        <f t="shared" si="48"/>
        <v>63.5</v>
      </c>
      <c r="B257">
        <f t="shared" ca="1" si="59"/>
        <v>4149.465447840551</v>
      </c>
      <c r="C257">
        <f t="shared" ca="1" si="57"/>
        <v>113.96545799114938</v>
      </c>
      <c r="D257">
        <f t="shared" ca="1" si="58"/>
        <v>0.61953355801233556</v>
      </c>
      <c r="E257">
        <f ca="1">MIN(VLOOKUP(C256+0.01,Gearing!$A$2:$F$7,2,TRUE)+1,5)</f>
        <v>5</v>
      </c>
      <c r="F257">
        <f ca="1">Misc!$B$4*V256/Misc!$B$2*VLOOKUP(E256,Gearing!$B$2:$F$7,5,FALSE)</f>
        <v>3549.9209296681834</v>
      </c>
      <c r="G257">
        <f t="shared" ca="1" si="46"/>
        <v>2.5783582924723061</v>
      </c>
      <c r="H257">
        <f t="shared" ca="1" si="47"/>
        <v>254.93346902100345</v>
      </c>
      <c r="I257">
        <f t="shared" si="49"/>
        <v>0.19223050000000003</v>
      </c>
      <c r="J257">
        <f t="shared" ca="1" si="50"/>
        <v>5215.6387396161062</v>
      </c>
      <c r="K257">
        <f t="shared" ca="1" si="51"/>
        <v>-25146290.969952248</v>
      </c>
      <c r="L257">
        <f t="shared" ca="1" si="60"/>
        <v>4149.465447840551</v>
      </c>
      <c r="M257">
        <f ca="1">2*$Y$1*VLOOKUP(E256,Gearing!$B$3:$D$7,3)+B255</f>
        <v>4155.3696467701693</v>
      </c>
      <c r="N257">
        <f ca="1">2*B256-B255+Misc!$B$6*$Y$1^2</f>
        <v>4149.5696732627339</v>
      </c>
      <c r="O257">
        <f t="shared" ca="1" si="52"/>
        <v>0</v>
      </c>
      <c r="P257">
        <f t="shared" ca="1" si="53"/>
        <v>0</v>
      </c>
      <c r="Q257">
        <f t="shared" ca="1" si="54"/>
        <v>0</v>
      </c>
      <c r="R257">
        <f t="shared" ca="1" si="55"/>
        <v>0</v>
      </c>
      <c r="S257">
        <f t="shared" ca="1" si="56"/>
        <v>1</v>
      </c>
      <c r="T257">
        <f ca="1">C257/Misc!$B$2*60/2/PI()</f>
        <v>3627.6331962046338</v>
      </c>
      <c r="U257">
        <f ca="1">C257/Misc!$B$2*60/2/PI()*VLOOKUP(E257,Gearing!$B$2:$F$7,5,FALSE)</f>
        <v>7257.892356469848</v>
      </c>
      <c r="V257">
        <f ca="1">FORECAST(U257,OFFSET(Engine!$E$3:$E$26,MATCH(U257,Engine!$A$3:$A$26,1)-1,0,2),OFFSET(Engine!$A$3:$A$26,MATCH(U257,Engine!$A$3:$A$26,1)-1,0,2))</f>
        <v>625.67988976048923</v>
      </c>
    </row>
    <row r="258" spans="1:22" x14ac:dyDescent="0.25">
      <c r="A258">
        <f t="shared" si="48"/>
        <v>63.75</v>
      </c>
      <c r="B258">
        <f t="shared" ca="1" si="59"/>
        <v>4177.9761727620262</v>
      </c>
      <c r="C258">
        <f t="shared" ca="1" si="57"/>
        <v>114.1196151088061</v>
      </c>
      <c r="D258">
        <f t="shared" ca="1" si="58"/>
        <v>0.61372338324144948</v>
      </c>
      <c r="E258">
        <f ca="1">MIN(VLOOKUP(C257+0.01,Gearing!$A$2:$F$7,2,TRUE)+1,5)</f>
        <v>5</v>
      </c>
      <c r="F258">
        <f ca="1">Misc!$B$4*V257/Misc!$B$2*VLOOKUP(E257,Gearing!$B$2:$F$7,5,FALSE)</f>
        <v>3546.8026371432697</v>
      </c>
      <c r="G258">
        <f t="shared" ca="1" si="46"/>
        <v>2.5960740356083138</v>
      </c>
      <c r="H258">
        <f t="shared" ca="1" si="47"/>
        <v>255.27830867216827</v>
      </c>
      <c r="I258">
        <f t="shared" si="49"/>
        <v>0.19223050000000003</v>
      </c>
      <c r="J258">
        <f t="shared" ca="1" si="50"/>
        <v>5204.6923644577737</v>
      </c>
      <c r="K258">
        <f t="shared" ca="1" si="51"/>
        <v>-25295160.64872776</v>
      </c>
      <c r="L258">
        <f t="shared" ca="1" si="60"/>
        <v>4177.9761727620262</v>
      </c>
      <c r="M258">
        <f ca="1">2*$Y$1*VLOOKUP(E257,Gearing!$B$3:$D$7,3)+B256</f>
        <v>4183.8025637664514</v>
      </c>
      <c r="N258">
        <f ca="1">2*B257-B256+Misc!$B$6*$Y$1^2</f>
        <v>4178.0807644146507</v>
      </c>
      <c r="O258">
        <f t="shared" ca="1" si="52"/>
        <v>0</v>
      </c>
      <c r="P258">
        <f t="shared" ca="1" si="53"/>
        <v>0</v>
      </c>
      <c r="Q258">
        <f t="shared" ca="1" si="54"/>
        <v>0</v>
      </c>
      <c r="R258">
        <f t="shared" ca="1" si="55"/>
        <v>0</v>
      </c>
      <c r="S258">
        <f t="shared" ca="1" si="56"/>
        <v>1</v>
      </c>
      <c r="T258">
        <f ca="1">C258/Misc!$B$2*60/2/PI()</f>
        <v>3632.5401696622071</v>
      </c>
      <c r="U258">
        <f ca="1">C258/Misc!$B$2*60/2/PI()*VLOOKUP(E258,Gearing!$B$2:$F$7,5,FALSE)</f>
        <v>7267.7098554353952</v>
      </c>
      <c r="V258">
        <f ca="1">FORECAST(U258,OFFSET(Engine!$E$3:$E$26,MATCH(U258,Engine!$A$3:$A$26,1)-1,0,2),OFFSET(Engine!$A$3:$A$26,MATCH(U258,Engine!$A$3:$A$26,1)-1,0,2))</f>
        <v>625.13495842954342</v>
      </c>
    </row>
    <row r="259" spans="1:22" x14ac:dyDescent="0.25">
      <c r="A259">
        <f t="shared" si="48"/>
        <v>64</v>
      </c>
      <c r="B259">
        <f t="shared" ca="1" si="59"/>
        <v>4206.525255394954</v>
      </c>
      <c r="C259">
        <f t="shared" ca="1" si="57"/>
        <v>114.27232583272416</v>
      </c>
      <c r="D259">
        <f t="shared" ca="1" si="58"/>
        <v>0.6079624081030488</v>
      </c>
      <c r="E259">
        <f ca="1">MIN(VLOOKUP(C258+0.01,Gearing!$A$2:$F$7,2,TRUE)+1,5)</f>
        <v>5</v>
      </c>
      <c r="F259">
        <f ca="1">Misc!$B$4*V258/Misc!$B$2*VLOOKUP(E258,Gearing!$B$2:$F$7,5,FALSE)</f>
        <v>3543.7135752870545</v>
      </c>
      <c r="G259">
        <f t="shared" ref="G259:G322" ca="1" si="61">CONVERT(B259,$B$1,$G$1)</f>
        <v>2.6138136131212182</v>
      </c>
      <c r="H259">
        <f t="shared" ref="H259:H322" ca="1" si="62">CONVERT(C259,$C$1,$H$1)</f>
        <v>255.61991283268648</v>
      </c>
      <c r="I259">
        <f t="shared" si="49"/>
        <v>0.19223050000000003</v>
      </c>
      <c r="J259">
        <f t="shared" ca="1" si="50"/>
        <v>5193.7311026437383</v>
      </c>
      <c r="K259">
        <f t="shared" ca="1" si="51"/>
        <v>-25443914.836881824</v>
      </c>
      <c r="L259">
        <f t="shared" ca="1" si="60"/>
        <v>4206.525255394954</v>
      </c>
      <c r="M259">
        <f ca="1">2*$Y$1*VLOOKUP(E258,Gearing!$B$3:$D$7,3)+B257</f>
        <v>4212.2745678405508</v>
      </c>
      <c r="N259">
        <f ca="1">2*B258-B257+Misc!$B$6*$Y$1^2</f>
        <v>4206.6302101835017</v>
      </c>
      <c r="O259">
        <f t="shared" ca="1" si="52"/>
        <v>0</v>
      </c>
      <c r="P259">
        <f t="shared" ca="1" si="53"/>
        <v>0</v>
      </c>
      <c r="Q259">
        <f t="shared" ca="1" si="54"/>
        <v>0</v>
      </c>
      <c r="R259">
        <f t="shared" ca="1" si="55"/>
        <v>0</v>
      </c>
      <c r="S259">
        <f t="shared" ca="1" si="56"/>
        <v>1</v>
      </c>
      <c r="T259">
        <f ca="1">C259/Misc!$B$2*60/2/PI()</f>
        <v>3637.4011029771473</v>
      </c>
      <c r="U259">
        <f ca="1">C259/Misc!$B$2*60/2/PI()*VLOOKUP(E259,Gearing!$B$2:$F$7,5,FALSE)</f>
        <v>7277.435240788227</v>
      </c>
      <c r="V259">
        <f ca="1">FORECAST(U259,OFFSET(Engine!$E$3:$E$26,MATCH(U259,Engine!$A$3:$A$26,1)-1,0,2),OFFSET(Engine!$A$3:$A$26,MATCH(U259,Engine!$A$3:$A$26,1)-1,0,2))</f>
        <v>624.5951399683571</v>
      </c>
    </row>
    <row r="260" spans="1:22" x14ac:dyDescent="0.25">
      <c r="A260">
        <f t="shared" ref="A260:A323" si="63">A259+$Y$1</f>
        <v>64.25</v>
      </c>
      <c r="B260">
        <f t="shared" ca="1" si="59"/>
        <v>4235.1123356783883</v>
      </c>
      <c r="C260">
        <f t="shared" ca="1" si="57"/>
        <v>114.42360242369978</v>
      </c>
      <c r="D260">
        <f t="shared" ca="1" si="58"/>
        <v>0.60225031970185228</v>
      </c>
      <c r="E260">
        <f ca="1">MIN(VLOOKUP(C259+0.01,Gearing!$A$2:$F$7,2,TRUE)+1,5)</f>
        <v>5</v>
      </c>
      <c r="F260">
        <f ca="1">Misc!$B$4*V259/Misc!$B$2*VLOOKUP(E259,Gearing!$B$2:$F$7,5,FALSE)</f>
        <v>3540.6534968459086</v>
      </c>
      <c r="G260">
        <f t="shared" ca="1" si="61"/>
        <v>2.6315768012795204</v>
      </c>
      <c r="H260">
        <f t="shared" ca="1" si="62"/>
        <v>255.95830892917809</v>
      </c>
      <c r="I260">
        <f t="shared" ref="I260:I323" si="64">$Y$3</f>
        <v>0.19223050000000003</v>
      </c>
      <c r="J260">
        <f t="shared" ref="J260:J323" ca="1" si="65">(4*$Y$2-2*$Y$3*B259)</f>
        <v>5182.7550937856004</v>
      </c>
      <c r="K260">
        <f t="shared" ref="K260:K323" ca="1" si="66">4*$Y$2*(B259-2*B260)+$Y$3*B259*B259-4*F260*$Y$1*$Y$1</f>
        <v>-25592550.420839746</v>
      </c>
      <c r="L260">
        <f t="shared" ca="1" si="60"/>
        <v>4235.1123356783883</v>
      </c>
      <c r="M260">
        <f ca="1">2*$Y$1*VLOOKUP(E259,Gearing!$B$3:$D$7,3)+B258</f>
        <v>4240.7852927620261</v>
      </c>
      <c r="N260">
        <f ca="1">2*B259-B258+Misc!$B$6*$Y$1^2</f>
        <v>4235.2176505278821</v>
      </c>
      <c r="O260">
        <f t="shared" ref="O260:O323" ca="1" si="67">IF(AND(E260=1,G260&lt;=5),1,0)</f>
        <v>0</v>
      </c>
      <c r="P260">
        <f t="shared" ref="P260:P323" ca="1" si="68">IF(AND(E260=2,G260&lt;=5),1,0)</f>
        <v>0</v>
      </c>
      <c r="Q260">
        <f t="shared" ref="Q260:Q323" ca="1" si="69">IF(AND(E260=3,G260&lt;=5),1,0)</f>
        <v>0</v>
      </c>
      <c r="R260">
        <f t="shared" ref="R260:R323" ca="1" si="70">IF(AND(E260=4,G260&lt;=5),1,0)</f>
        <v>0</v>
      </c>
      <c r="S260">
        <f t="shared" ref="S260:S323" ca="1" si="71">IF(AND(E260=5,G260&lt;=5),1,0)</f>
        <v>1</v>
      </c>
      <c r="T260">
        <f ca="1">C260/Misc!$B$2*60/2/PI()</f>
        <v>3642.2163864227196</v>
      </c>
      <c r="U260">
        <f ca="1">C260/Misc!$B$2*60/2/PI()*VLOOKUP(E260,Gearing!$B$2:$F$7,5,FALSE)</f>
        <v>7287.0692933573837</v>
      </c>
      <c r="V260">
        <f ca="1">FORECAST(U260,OFFSET(Engine!$E$3:$E$26,MATCH(U260,Engine!$A$3:$A$26,1)-1,0,2),OFFSET(Engine!$A$3:$A$26,MATCH(U260,Engine!$A$3:$A$26,1)-1,0,2))</f>
        <v>624.06039103613557</v>
      </c>
    </row>
    <row r="261" spans="1:22" x14ac:dyDescent="0.25">
      <c r="A261">
        <f t="shared" si="63"/>
        <v>64.5</v>
      </c>
      <c r="B261">
        <f t="shared" ca="1" si="59"/>
        <v>4263.7370566068039</v>
      </c>
      <c r="C261">
        <f t="shared" ref="C261:C324" ca="1" si="72">(B262-B260)/2/$Y$1</f>
        <v>114.57345706429624</v>
      </c>
      <c r="D261">
        <f t="shared" ref="D261:D324" ca="1" si="73">(B262-2*B261+B260)/$Y$1^2</f>
        <v>0.59658680506981909</v>
      </c>
      <c r="E261">
        <f ca="1">MIN(VLOOKUP(C260+0.01,Gearing!$A$2:$F$7,2,TRUE)+1,5)</f>
        <v>5</v>
      </c>
      <c r="F261">
        <f ca="1">Misc!$B$4*V260/Misc!$B$2*VLOOKUP(E260,Gearing!$B$2:$F$7,5,FALSE)</f>
        <v>3537.6221561331063</v>
      </c>
      <c r="G261">
        <f t="shared" ca="1" si="61"/>
        <v>2.6493633782502708</v>
      </c>
      <c r="H261">
        <f t="shared" ca="1" si="62"/>
        <v>256.29352421326109</v>
      </c>
      <c r="I261">
        <f t="shared" si="64"/>
        <v>0.19223050000000003</v>
      </c>
      <c r="J261">
        <f t="shared" ca="1" si="65"/>
        <v>5171.764476312751</v>
      </c>
      <c r="K261">
        <f t="shared" ca="1" si="66"/>
        <v>-25741064.316899709</v>
      </c>
      <c r="L261">
        <f t="shared" ca="1" si="60"/>
        <v>4263.7370566068039</v>
      </c>
      <c r="M261">
        <f ca="1">2*$Y$1*VLOOKUP(E260,Gearing!$B$3:$D$7,3)+B259</f>
        <v>4269.3343753949539</v>
      </c>
      <c r="N261">
        <f ca="1">2*B260-B259+Misc!$B$6*$Y$1^2</f>
        <v>4263.8427284618228</v>
      </c>
      <c r="O261">
        <f t="shared" ca="1" si="67"/>
        <v>0</v>
      </c>
      <c r="P261">
        <f t="shared" ca="1" si="68"/>
        <v>0</v>
      </c>
      <c r="Q261">
        <f t="shared" ca="1" si="69"/>
        <v>0</v>
      </c>
      <c r="R261">
        <f t="shared" ca="1" si="70"/>
        <v>0</v>
      </c>
      <c r="S261">
        <f t="shared" ca="1" si="71"/>
        <v>1</v>
      </c>
      <c r="T261">
        <f ca="1">C261/Misc!$B$2*60/2/PI()</f>
        <v>3646.986407781957</v>
      </c>
      <c r="U261">
        <f ca="1">C261/Misc!$B$2*60/2/PI()*VLOOKUP(E261,Gearing!$B$2:$F$7,5,FALSE)</f>
        <v>7296.6127889896406</v>
      </c>
      <c r="V261">
        <f ca="1">FORECAST(U261,OFFSET(Engine!$E$3:$E$26,MATCH(U261,Engine!$A$3:$A$26,1)-1,0,2),OFFSET(Engine!$A$3:$A$26,MATCH(U261,Engine!$A$3:$A$26,1)-1,0,2))</f>
        <v>623.53066856863006</v>
      </c>
    </row>
    <row r="262" spans="1:22" x14ac:dyDescent="0.25">
      <c r="A262">
        <f t="shared" si="63"/>
        <v>64.75</v>
      </c>
      <c r="B262">
        <f t="shared" ref="B262:B325" ca="1" si="74">MIN(L262:N262)</f>
        <v>4292.3990642105364</v>
      </c>
      <c r="C262">
        <f t="shared" ca="1" si="72"/>
        <v>114.72190185882391</v>
      </c>
      <c r="D262">
        <f t="shared" ca="1" si="73"/>
        <v>0.59097155115159694</v>
      </c>
      <c r="E262">
        <f ca="1">MIN(VLOOKUP(C261+0.01,Gearing!$A$2:$F$7,2,TRUE)+1,5)</f>
        <v>5</v>
      </c>
      <c r="F262">
        <f ca="1">Misc!$B$4*V261/Misc!$B$2*VLOOKUP(E261,Gearing!$B$2:$F$7,5,FALSE)</f>
        <v>3534.6193090295783</v>
      </c>
      <c r="G262">
        <f t="shared" ca="1" si="61"/>
        <v>2.6671731240869176</v>
      </c>
      <c r="H262">
        <f t="shared" ca="1" si="62"/>
        <v>256.62558576150661</v>
      </c>
      <c r="I262">
        <f t="shared" si="64"/>
        <v>0.19223050000000003</v>
      </c>
      <c r="J262">
        <f t="shared" ca="1" si="65"/>
        <v>5160.7593874798913</v>
      </c>
      <c r="K262">
        <f t="shared" ca="1" si="66"/>
        <v>-25889453.471015874</v>
      </c>
      <c r="L262">
        <f t="shared" ref="L262:L325" ca="1" si="75">(-J261+SQRT(J261^2-4*I261*K261))/2/I261</f>
        <v>4292.3990642105364</v>
      </c>
      <c r="M262">
        <f ca="1">2*$Y$1*VLOOKUP(E261,Gearing!$B$3:$D$7,3)+B260</f>
        <v>4297.9214556783882</v>
      </c>
      <c r="N262">
        <f ca="1">2*B261-B260+Misc!$B$6*$Y$1^2</f>
        <v>4292.5050900352198</v>
      </c>
      <c r="O262">
        <f t="shared" ca="1" si="67"/>
        <v>0</v>
      </c>
      <c r="P262">
        <f t="shared" ca="1" si="68"/>
        <v>0</v>
      </c>
      <c r="Q262">
        <f t="shared" ca="1" si="69"/>
        <v>0</v>
      </c>
      <c r="R262">
        <f t="shared" ca="1" si="70"/>
        <v>0</v>
      </c>
      <c r="S262">
        <f t="shared" ca="1" si="71"/>
        <v>1</v>
      </c>
      <c r="T262">
        <f ca="1">C262/Misc!$B$2*60/2/PI()</f>
        <v>3651.7115523470243</v>
      </c>
      <c r="U262">
        <f ca="1">C262/Misc!$B$2*60/2/PI()*VLOOKUP(E262,Gearing!$B$2:$F$7,5,FALSE)</f>
        <v>7306.0664985482299</v>
      </c>
      <c r="V262">
        <f ca="1">FORECAST(U262,OFFSET(Engine!$E$3:$E$26,MATCH(U262,Engine!$A$3:$A$26,1)-1,0,2),OFFSET(Engine!$A$3:$A$26,MATCH(U262,Engine!$A$3:$A$26,1)-1,0,2))</f>
        <v>622.92333681771788</v>
      </c>
    </row>
    <row r="263" spans="1:22" x14ac:dyDescent="0.25">
      <c r="A263">
        <f t="shared" si="63"/>
        <v>65</v>
      </c>
      <c r="B263">
        <f t="shared" ca="1" si="74"/>
        <v>4321.0980075362158</v>
      </c>
      <c r="C263">
        <f t="shared" ca="1" si="72"/>
        <v>114.86891451856354</v>
      </c>
      <c r="D263">
        <f t="shared" ca="1" si="73"/>
        <v>0.5851297267654445</v>
      </c>
      <c r="E263">
        <f ca="1">MIN(VLOOKUP(C262+0.01,Gearing!$A$2:$F$7,2,TRUE)+1,5)</f>
        <v>5</v>
      </c>
      <c r="F263">
        <f ca="1">Misc!$B$4*V262/Misc!$B$2*VLOOKUP(E262,Gearing!$B$2:$F$7,5,FALSE)</f>
        <v>3531.1765168110519</v>
      </c>
      <c r="G263">
        <f t="shared" ca="1" si="61"/>
        <v>2.6850058207171466</v>
      </c>
      <c r="H263">
        <f t="shared" ca="1" si="62"/>
        <v>256.95444371546961</v>
      </c>
      <c r="I263">
        <f t="shared" si="64"/>
        <v>0.19223050000000003</v>
      </c>
      <c r="J263">
        <f t="shared" ca="1" si="65"/>
        <v>5149.7399633745526</v>
      </c>
      <c r="K263">
        <f t="shared" ca="1" si="66"/>
        <v>-26037714.741532534</v>
      </c>
      <c r="L263">
        <f t="shared" ca="1" si="75"/>
        <v>4321.0980075362158</v>
      </c>
      <c r="M263">
        <f ca="1">2*$Y$1*VLOOKUP(E262,Gearing!$B$3:$D$7,3)+B261</f>
        <v>4326.5461766068038</v>
      </c>
      <c r="N263">
        <f ca="1">2*B262-B261+Misc!$B$6*$Y$1^2</f>
        <v>4321.2043843142692</v>
      </c>
      <c r="O263">
        <f t="shared" ca="1" si="67"/>
        <v>0</v>
      </c>
      <c r="P263">
        <f t="shared" ca="1" si="68"/>
        <v>0</v>
      </c>
      <c r="Q263">
        <f t="shared" ca="1" si="69"/>
        <v>0</v>
      </c>
      <c r="R263">
        <f t="shared" ca="1" si="70"/>
        <v>0</v>
      </c>
      <c r="S263">
        <f t="shared" ca="1" si="71"/>
        <v>1</v>
      </c>
      <c r="T263">
        <f ca="1">C263/Misc!$B$2*60/2/PI()</f>
        <v>3656.391110645955</v>
      </c>
      <c r="U263">
        <f ca="1">C263/Misc!$B$2*60/2/PI()*VLOOKUP(E263,Gearing!$B$2:$F$7,5,FALSE)</f>
        <v>7315.4290025756491</v>
      </c>
      <c r="V263">
        <f ca="1">FORECAST(U263,OFFSET(Engine!$E$3:$E$26,MATCH(U263,Engine!$A$3:$A$26,1)-1,0,2),OFFSET(Engine!$A$3:$A$26,MATCH(U263,Engine!$A$3:$A$26,1)-1,0,2))</f>
        <v>622.27619373119626</v>
      </c>
    </row>
    <row r="264" spans="1:22" x14ac:dyDescent="0.25">
      <c r="A264">
        <f t="shared" si="63"/>
        <v>65.25</v>
      </c>
      <c r="B264">
        <f t="shared" ca="1" si="74"/>
        <v>4349.8335214698182</v>
      </c>
      <c r="C264">
        <f t="shared" ca="1" si="72"/>
        <v>115.0144543060469</v>
      </c>
      <c r="D264">
        <f t="shared" ca="1" si="73"/>
        <v>0.57918857310141902</v>
      </c>
      <c r="E264">
        <f ca="1">MIN(VLOOKUP(C263+0.01,Gearing!$A$2:$F$7,2,TRUE)+1,5)</f>
        <v>5</v>
      </c>
      <c r="F264">
        <f ca="1">Misc!$B$4*V263/Misc!$B$2*VLOOKUP(E263,Gearing!$B$2:$F$7,5,FALSE)</f>
        <v>3527.5080453715073</v>
      </c>
      <c r="G264">
        <f t="shared" ca="1" si="61"/>
        <v>2.7028612412696216</v>
      </c>
      <c r="H264">
        <f t="shared" ca="1" si="62"/>
        <v>257.28000694802904</v>
      </c>
      <c r="I264">
        <f t="shared" si="64"/>
        <v>0.19223050000000003</v>
      </c>
      <c r="J264">
        <f t="shared" ca="1" si="65"/>
        <v>5138.7063389246186</v>
      </c>
      <c r="K264">
        <f t="shared" ca="1" si="66"/>
        <v>-26185844.953351915</v>
      </c>
      <c r="L264">
        <f t="shared" ca="1" si="75"/>
        <v>4349.8335214698182</v>
      </c>
      <c r="M264">
        <f ca="1">2*$Y$1*VLOOKUP(E263,Gearing!$B$3:$D$7,3)+B262</f>
        <v>4355.2081842105363</v>
      </c>
      <c r="N264">
        <f ca="1">2*B263-B262+Misc!$B$6*$Y$1^2</f>
        <v>4349.9402633618956</v>
      </c>
      <c r="O264">
        <f t="shared" ca="1" si="67"/>
        <v>0</v>
      </c>
      <c r="P264">
        <f t="shared" ca="1" si="68"/>
        <v>0</v>
      </c>
      <c r="Q264">
        <f t="shared" ca="1" si="69"/>
        <v>0</v>
      </c>
      <c r="R264">
        <f t="shared" ca="1" si="70"/>
        <v>0</v>
      </c>
      <c r="S264">
        <f t="shared" ca="1" si="71"/>
        <v>1</v>
      </c>
      <c r="T264">
        <f ca="1">C264/Misc!$B$2*60/2/PI()</f>
        <v>3661.0237859648587</v>
      </c>
      <c r="U264">
        <f ca="1">C264/Misc!$B$2*60/2/PI()*VLOOKUP(E264,Gearing!$B$2:$F$7,5,FALSE)</f>
        <v>7324.6977067054531</v>
      </c>
      <c r="V264">
        <f ca="1">FORECAST(U264,OFFSET(Engine!$E$3:$E$26,MATCH(U264,Engine!$A$3:$A$26,1)-1,0,2),OFFSET(Engine!$A$3:$A$26,MATCH(U264,Engine!$A$3:$A$26,1)-1,0,2))</f>
        <v>621.63553416180639</v>
      </c>
    </row>
    <row r="265" spans="1:22" x14ac:dyDescent="0.25">
      <c r="A265">
        <f t="shared" si="63"/>
        <v>65.5</v>
      </c>
      <c r="B265">
        <f t="shared" ca="1" si="74"/>
        <v>4378.6052346892393</v>
      </c>
      <c r="C265">
        <f t="shared" ca="1" si="72"/>
        <v>115.15851572154497</v>
      </c>
      <c r="D265">
        <f t="shared" ca="1" si="73"/>
        <v>0.5733027508831583</v>
      </c>
      <c r="E265">
        <f ca="1">MIN(VLOOKUP(C264+0.01,Gearing!$A$2:$F$7,2,TRUE)+1,5)</f>
        <v>5</v>
      </c>
      <c r="F265">
        <f ca="1">Misc!$B$4*V264/Misc!$B$2*VLOOKUP(E264,Gearing!$B$2:$F$7,5,FALSE)</f>
        <v>3523.8763271599905</v>
      </c>
      <c r="G265">
        <f t="shared" ca="1" si="61"/>
        <v>2.720739155015484</v>
      </c>
      <c r="H265">
        <f t="shared" ca="1" si="62"/>
        <v>257.60226315664141</v>
      </c>
      <c r="I265">
        <f t="shared" si="64"/>
        <v>0.19223050000000003</v>
      </c>
      <c r="J265">
        <f t="shared" ca="1" si="65"/>
        <v>5127.6586545021919</v>
      </c>
      <c r="K265">
        <f t="shared" ca="1" si="66"/>
        <v>-26333840.992867529</v>
      </c>
      <c r="L265">
        <f t="shared" ca="1" si="75"/>
        <v>4378.6052346892393</v>
      </c>
      <c r="M265">
        <f ca="1">2*$Y$1*VLOOKUP(E264,Gearing!$B$3:$D$7,3)+B263</f>
        <v>4383.9071275362157</v>
      </c>
      <c r="N265">
        <f ca="1">2*B264-B263+Misc!$B$6*$Y$1^2</f>
        <v>4378.7123479034208</v>
      </c>
      <c r="O265">
        <f t="shared" ca="1" si="67"/>
        <v>0</v>
      </c>
      <c r="P265">
        <f t="shared" ca="1" si="68"/>
        <v>0</v>
      </c>
      <c r="Q265">
        <f t="shared" ca="1" si="69"/>
        <v>0</v>
      </c>
      <c r="R265">
        <f t="shared" ca="1" si="70"/>
        <v>0</v>
      </c>
      <c r="S265">
        <f t="shared" ca="1" si="71"/>
        <v>1</v>
      </c>
      <c r="T265">
        <f ca="1">C265/Misc!$B$2*60/2/PI()</f>
        <v>3665.6094032419251</v>
      </c>
      <c r="U265">
        <f ca="1">C265/Misc!$B$2*60/2/PI()*VLOOKUP(E265,Gearing!$B$2:$F$7,5,FALSE)</f>
        <v>7333.8722606872989</v>
      </c>
      <c r="V265">
        <f ca="1">FORECAST(U265,OFFSET(Engine!$E$3:$E$26,MATCH(U265,Engine!$A$3:$A$26,1)-1,0,2),OFFSET(Engine!$A$3:$A$26,MATCH(U265,Engine!$A$3:$A$26,1)-1,0,2))</f>
        <v>621.0013823191066</v>
      </c>
    </row>
    <row r="266" spans="1:22" x14ac:dyDescent="0.25">
      <c r="A266">
        <f t="shared" si="63"/>
        <v>65.75</v>
      </c>
      <c r="B266">
        <f t="shared" ca="1" si="74"/>
        <v>4407.4127793305906</v>
      </c>
      <c r="C266">
        <f t="shared" ca="1" si="72"/>
        <v>115.3011125810317</v>
      </c>
      <c r="D266">
        <f t="shared" ca="1" si="73"/>
        <v>0.56747212501068134</v>
      </c>
      <c r="E266">
        <f ca="1">MIN(VLOOKUP(C265+0.01,Gearing!$A$2:$F$7,2,TRUE)+1,5)</f>
        <v>5</v>
      </c>
      <c r="F266">
        <f ca="1">Misc!$B$4*V265/Misc!$B$2*VLOOKUP(E265,Gearing!$B$2:$F$7,5,FALSE)</f>
        <v>3520.2814994136515</v>
      </c>
      <c r="G266">
        <f t="shared" ca="1" si="61"/>
        <v>2.738639333374711</v>
      </c>
      <c r="H266">
        <f t="shared" ca="1" si="62"/>
        <v>257.92124324676024</v>
      </c>
      <c r="I266">
        <f t="shared" si="64"/>
        <v>0.19223050000000003</v>
      </c>
      <c r="J266">
        <f t="shared" ca="1" si="65"/>
        <v>5116.5970528661401</v>
      </c>
      <c r="K266">
        <f t="shared" ca="1" si="66"/>
        <v>-26481699.795178253</v>
      </c>
      <c r="L266">
        <f t="shared" ca="1" si="75"/>
        <v>4407.4127793305906</v>
      </c>
      <c r="M266">
        <f ca="1">2*$Y$1*VLOOKUP(E265,Gearing!$B$3:$D$7,3)+B264</f>
        <v>4412.642641469818</v>
      </c>
      <c r="N266">
        <f ca="1">2*B265-B264+Misc!$B$6*$Y$1^2</f>
        <v>4407.5202604086608</v>
      </c>
      <c r="O266">
        <f t="shared" ca="1" si="67"/>
        <v>0</v>
      </c>
      <c r="P266">
        <f t="shared" ca="1" si="68"/>
        <v>0</v>
      </c>
      <c r="Q266">
        <f t="shared" ca="1" si="69"/>
        <v>0</v>
      </c>
      <c r="R266">
        <f t="shared" ca="1" si="70"/>
        <v>0</v>
      </c>
      <c r="S266">
        <f t="shared" ca="1" si="71"/>
        <v>1</v>
      </c>
      <c r="T266">
        <f ca="1">C266/Misc!$B$2*60/2/PI()</f>
        <v>3670.1484022532645</v>
      </c>
      <c r="U266">
        <f ca="1">C266/Misc!$B$2*60/2/PI()*VLOOKUP(E266,Gearing!$B$2:$F$7,5,FALSE)</f>
        <v>7342.9535443917521</v>
      </c>
      <c r="V266">
        <f ca="1">FORECAST(U266,OFFSET(Engine!$E$3:$E$26,MATCH(U266,Engine!$A$3:$A$26,1)-1,0,2),OFFSET(Engine!$A$3:$A$26,MATCH(U266,Engine!$A$3:$A$26,1)-1,0,2))</f>
        <v>620.37367738580383</v>
      </c>
    </row>
    <row r="267" spans="1:22" x14ac:dyDescent="0.25">
      <c r="A267">
        <f t="shared" si="63"/>
        <v>66</v>
      </c>
      <c r="B267">
        <f t="shared" ca="1" si="74"/>
        <v>4436.2557909797551</v>
      </c>
      <c r="C267">
        <f t="shared" ca="1" si="72"/>
        <v>115.44225863111024</v>
      </c>
      <c r="D267">
        <f t="shared" ca="1" si="73"/>
        <v>0.56169627561757807</v>
      </c>
      <c r="E267">
        <f ca="1">MIN(VLOOKUP(C266+0.01,Gearing!$A$2:$F$7,2,TRUE)+1,5)</f>
        <v>5</v>
      </c>
      <c r="F267">
        <f ca="1">Misc!$B$4*V266/Misc!$B$2*VLOOKUP(E266,Gearing!$B$2:$F$7,5,FALSE)</f>
        <v>3516.7232173764291</v>
      </c>
      <c r="G267">
        <f t="shared" ca="1" si="61"/>
        <v>2.7565615499108675</v>
      </c>
      <c r="H267">
        <f t="shared" ca="1" si="62"/>
        <v>258.23697796866105</v>
      </c>
      <c r="I267">
        <f t="shared" si="64"/>
        <v>0.19223050000000003</v>
      </c>
      <c r="J267">
        <f t="shared" ca="1" si="65"/>
        <v>5105.5216754457815</v>
      </c>
      <c r="K267">
        <f t="shared" ca="1" si="66"/>
        <v>-26629418.327711526</v>
      </c>
      <c r="L267">
        <f t="shared" ca="1" si="75"/>
        <v>4436.2557909797551</v>
      </c>
      <c r="M267">
        <f ca="1">2*$Y$1*VLOOKUP(E266,Gearing!$B$3:$D$7,3)+B265</f>
        <v>4441.4143546892392</v>
      </c>
      <c r="N267">
        <f ca="1">2*B266-B265+Misc!$B$6*$Y$1^2</f>
        <v>4436.3636364719423</v>
      </c>
      <c r="O267">
        <f t="shared" ca="1" si="67"/>
        <v>0</v>
      </c>
      <c r="P267">
        <f t="shared" ca="1" si="68"/>
        <v>0</v>
      </c>
      <c r="Q267">
        <f t="shared" ca="1" si="69"/>
        <v>0</v>
      </c>
      <c r="R267">
        <f t="shared" ca="1" si="70"/>
        <v>0</v>
      </c>
      <c r="S267">
        <f t="shared" ca="1" si="71"/>
        <v>1</v>
      </c>
      <c r="T267">
        <f ca="1">C267/Misc!$B$2*60/2/PI()</f>
        <v>3674.6412205668425</v>
      </c>
      <c r="U267">
        <f ca="1">C267/Misc!$B$2*60/2/PI()*VLOOKUP(E267,Gearing!$B$2:$F$7,5,FALSE)</f>
        <v>7351.942433271488</v>
      </c>
      <c r="V267">
        <f ca="1">FORECAST(U267,OFFSET(Engine!$E$3:$E$26,MATCH(U267,Engine!$A$3:$A$26,1)-1,0,2),OFFSET(Engine!$A$3:$A$26,MATCH(U267,Engine!$A$3:$A$26,1)-1,0,2))</f>
        <v>619.75235884997232</v>
      </c>
    </row>
    <row r="268" spans="1:22" x14ac:dyDescent="0.25">
      <c r="A268">
        <f t="shared" si="63"/>
        <v>66.25</v>
      </c>
      <c r="B268">
        <f t="shared" ca="1" si="74"/>
        <v>4465.1339086461458</v>
      </c>
      <c r="C268">
        <f t="shared" ca="1" si="72"/>
        <v>115.58196751345349</v>
      </c>
      <c r="D268">
        <f t="shared" ca="1" si="73"/>
        <v>0.5559747831284767</v>
      </c>
      <c r="E268">
        <f ca="1">MIN(VLOOKUP(C267+0.01,Gearing!$A$2:$F$7,2,TRUE)+1,5)</f>
        <v>5</v>
      </c>
      <c r="F268">
        <f ca="1">Misc!$B$4*V267/Misc!$B$2*VLOOKUP(E267,Gearing!$B$2:$F$7,5,FALSE)</f>
        <v>3513.2011380233007</v>
      </c>
      <c r="G268">
        <f t="shared" ca="1" si="61"/>
        <v>2.7745055803148029</v>
      </c>
      <c r="H268">
        <f t="shared" ca="1" si="62"/>
        <v>258.54949783789704</v>
      </c>
      <c r="I268">
        <f t="shared" si="64"/>
        <v>0.19223050000000003</v>
      </c>
      <c r="J268">
        <f t="shared" ca="1" si="65"/>
        <v>5094.432662344132</v>
      </c>
      <c r="K268">
        <f t="shared" ca="1" si="66"/>
        <v>-26776993.589918867</v>
      </c>
      <c r="L268">
        <f t="shared" ca="1" si="75"/>
        <v>4465.1339086461458</v>
      </c>
      <c r="M268">
        <f ca="1">2*$Y$1*VLOOKUP(E267,Gearing!$B$3:$D$7,3)+B266</f>
        <v>4470.2218993305905</v>
      </c>
      <c r="N268">
        <f ca="1">2*B267-B266+Misc!$B$6*$Y$1^2</f>
        <v>4465.24211512892</v>
      </c>
      <c r="O268">
        <f t="shared" ca="1" si="67"/>
        <v>0</v>
      </c>
      <c r="P268">
        <f t="shared" ca="1" si="68"/>
        <v>0</v>
      </c>
      <c r="Q268">
        <f t="shared" ca="1" si="69"/>
        <v>0</v>
      </c>
      <c r="R268">
        <f t="shared" ca="1" si="70"/>
        <v>0</v>
      </c>
      <c r="S268">
        <f t="shared" ca="1" si="71"/>
        <v>1</v>
      </c>
      <c r="T268">
        <f ca="1">C268/Misc!$B$2*60/2/PI()</f>
        <v>3679.0882924105972</v>
      </c>
      <c r="U268">
        <f ca="1">C268/Misc!$B$2*60/2/PI()*VLOOKUP(E268,Gearing!$B$2:$F$7,5,FALSE)</f>
        <v>7360.8397960967122</v>
      </c>
      <c r="V268">
        <f ca="1">FORECAST(U268,OFFSET(Engine!$E$3:$E$26,MATCH(U268,Engine!$A$3:$A$26,1)-1,0,2),OFFSET(Engine!$A$3:$A$26,MATCH(U268,Engine!$A$3:$A$26,1)-1,0,2))</f>
        <v>619.13736666158388</v>
      </c>
    </row>
    <row r="269" spans="1:22" x14ac:dyDescent="0.25">
      <c r="A269">
        <f t="shared" si="63"/>
        <v>66.5</v>
      </c>
      <c r="B269">
        <f t="shared" ca="1" si="74"/>
        <v>4494.0467747364819</v>
      </c>
      <c r="C269">
        <f t="shared" ca="1" si="72"/>
        <v>115.72025276500972</v>
      </c>
      <c r="D269">
        <f t="shared" ca="1" si="73"/>
        <v>0.55030722932133358</v>
      </c>
      <c r="E269">
        <f ca="1">MIN(VLOOKUP(C268+0.01,Gearing!$A$2:$F$7,2,TRUE)+1,5)</f>
        <v>5</v>
      </c>
      <c r="F269">
        <f ca="1">Misc!$B$4*V268/Misc!$B$2*VLOOKUP(E268,Gearing!$B$2:$F$7,5,FALSE)</f>
        <v>3509.7149209476111</v>
      </c>
      <c r="G269">
        <f t="shared" ca="1" si="61"/>
        <v>2.7924712023883531</v>
      </c>
      <c r="H269">
        <f t="shared" ca="1" si="62"/>
        <v>258.85883313575903</v>
      </c>
      <c r="I269">
        <f t="shared" si="64"/>
        <v>0.19223050000000003</v>
      </c>
      <c r="J269">
        <f t="shared" ca="1" si="65"/>
        <v>5083.330152347994</v>
      </c>
      <c r="K269">
        <f t="shared" ca="1" si="66"/>
        <v>-26924422.613001909</v>
      </c>
      <c r="L269">
        <f t="shared" ca="1" si="75"/>
        <v>4494.0467747364819</v>
      </c>
      <c r="M269">
        <f ca="1">2*$Y$1*VLOOKUP(E268,Gearing!$B$3:$D$7,3)+B267</f>
        <v>4499.064910979755</v>
      </c>
      <c r="N269">
        <f ca="1">2*B268-B267+Misc!$B$6*$Y$1^2</f>
        <v>4494.1553388125367</v>
      </c>
      <c r="O269">
        <f t="shared" ca="1" si="67"/>
        <v>0</v>
      </c>
      <c r="P269">
        <f t="shared" ca="1" si="68"/>
        <v>0</v>
      </c>
      <c r="Q269">
        <f t="shared" ca="1" si="69"/>
        <v>0</v>
      </c>
      <c r="R269">
        <f t="shared" ca="1" si="70"/>
        <v>0</v>
      </c>
      <c r="S269">
        <f t="shared" ca="1" si="71"/>
        <v>1</v>
      </c>
      <c r="T269">
        <f ca="1">C269/Misc!$B$2*60/2/PI()</f>
        <v>3683.4900486789738</v>
      </c>
      <c r="U269">
        <f ca="1">C269/Misc!$B$2*60/2/PI()*VLOOKUP(E269,Gearing!$B$2:$F$7,5,FALSE)</f>
        <v>7369.6464949682295</v>
      </c>
      <c r="V269">
        <f ca="1">FORECAST(U269,OFFSET(Engine!$E$3:$E$26,MATCH(U269,Engine!$A$3:$A$26,1)-1,0,2),OFFSET(Engine!$A$3:$A$26,MATCH(U269,Engine!$A$3:$A$26,1)-1,0,2))</f>
        <v>618.52864123160384</v>
      </c>
    </row>
    <row r="270" spans="1:22" x14ac:dyDescent="0.25">
      <c r="A270">
        <f t="shared" si="63"/>
        <v>66.75</v>
      </c>
      <c r="B270">
        <f t="shared" ca="1" si="74"/>
        <v>4522.9940350286506</v>
      </c>
      <c r="C270">
        <f t="shared" ca="1" si="72"/>
        <v>115.85712781831535</v>
      </c>
      <c r="D270">
        <f t="shared" ca="1" si="73"/>
        <v>0.54469319712370634</v>
      </c>
      <c r="E270">
        <f ca="1">MIN(VLOOKUP(C269+0.01,Gearing!$A$2:$F$7,2,TRUE)+1,5)</f>
        <v>5</v>
      </c>
      <c r="F270">
        <f ca="1">Misc!$B$4*V269/Misc!$B$2*VLOOKUP(E269,Gearing!$B$2:$F$7,5,FALSE)</f>
        <v>3506.2642283559476</v>
      </c>
      <c r="G270">
        <f t="shared" ca="1" si="61"/>
        <v>2.8104581960281028</v>
      </c>
      <c r="H270">
        <f t="shared" ca="1" si="62"/>
        <v>259.1650139099753</v>
      </c>
      <c r="I270">
        <f t="shared" si="64"/>
        <v>0.19223050000000003</v>
      </c>
      <c r="J270">
        <f t="shared" ca="1" si="65"/>
        <v>5072.2142829380373</v>
      </c>
      <c r="K270">
        <f t="shared" ca="1" si="66"/>
        <v>-27071702.459639627</v>
      </c>
      <c r="L270">
        <f t="shared" ca="1" si="75"/>
        <v>4522.9940350286506</v>
      </c>
      <c r="M270">
        <f ca="1">2*$Y$1*VLOOKUP(E269,Gearing!$B$3:$D$7,3)+B268</f>
        <v>4527.9430286461456</v>
      </c>
      <c r="N270">
        <f ca="1">2*B269-B268+Misc!$B$6*$Y$1^2</f>
        <v>4523.1029533268184</v>
      </c>
      <c r="O270">
        <f t="shared" ca="1" si="67"/>
        <v>0</v>
      </c>
      <c r="P270">
        <f t="shared" ca="1" si="68"/>
        <v>0</v>
      </c>
      <c r="Q270">
        <f t="shared" ca="1" si="69"/>
        <v>0</v>
      </c>
      <c r="R270">
        <f t="shared" ca="1" si="70"/>
        <v>0</v>
      </c>
      <c r="S270">
        <f t="shared" ca="1" si="71"/>
        <v>1</v>
      </c>
      <c r="T270">
        <f ca="1">C270/Misc!$B$2*60/2/PI()</f>
        <v>3687.8469169428854</v>
      </c>
      <c r="U270">
        <f ca="1">C270/Misc!$B$2*60/2/PI()*VLOOKUP(E270,Gearing!$B$2:$F$7,5,FALSE)</f>
        <v>7378.3633853373749</v>
      </c>
      <c r="V270">
        <f ca="1">FORECAST(U270,OFFSET(Engine!$E$3:$E$26,MATCH(U270,Engine!$A$3:$A$26,1)-1,0,2),OFFSET(Engine!$A$3:$A$26,MATCH(U270,Engine!$A$3:$A$26,1)-1,0,2))</f>
        <v>617.92612343061387</v>
      </c>
    </row>
    <row r="271" spans="1:22" x14ac:dyDescent="0.25">
      <c r="A271">
        <f t="shared" si="63"/>
        <v>67</v>
      </c>
      <c r="B271">
        <f t="shared" ca="1" si="74"/>
        <v>4551.9753386456396</v>
      </c>
      <c r="C271">
        <f t="shared" ca="1" si="72"/>
        <v>115.99260600179332</v>
      </c>
      <c r="D271">
        <f t="shared" ca="1" si="73"/>
        <v>0.53913227070006542</v>
      </c>
      <c r="E271">
        <f ca="1">MIN(VLOOKUP(C270+0.01,Gearing!$A$2:$F$7,2,TRUE)+1,5)</f>
        <v>5</v>
      </c>
      <c r="F271">
        <f ca="1">Misc!$B$4*V270/Misc!$B$2*VLOOKUP(E270,Gearing!$B$2:$F$7,5,FALSE)</f>
        <v>3502.848725060333</v>
      </c>
      <c r="G271">
        <f t="shared" ca="1" si="61"/>
        <v>2.8284663432091834</v>
      </c>
      <c r="H271">
        <f t="shared" ca="1" si="62"/>
        <v>259.46806997537874</v>
      </c>
      <c r="I271">
        <f t="shared" si="64"/>
        <v>0.19223050000000003</v>
      </c>
      <c r="J271">
        <f t="shared" ca="1" si="65"/>
        <v>5061.0851902988497</v>
      </c>
      <c r="K271">
        <f t="shared" ca="1" si="66"/>
        <v>-27218830.223716497</v>
      </c>
      <c r="L271">
        <f t="shared" ca="1" si="75"/>
        <v>4551.9753386456396</v>
      </c>
      <c r="M271">
        <f ca="1">2*$Y$1*VLOOKUP(E270,Gearing!$B$3:$D$7,3)+B269</f>
        <v>4556.8558947364818</v>
      </c>
      <c r="N271">
        <f ca="1">2*B270-B269+Misc!$B$6*$Y$1^2</f>
        <v>4552.0846078208197</v>
      </c>
      <c r="O271">
        <f t="shared" ca="1" si="67"/>
        <v>0</v>
      </c>
      <c r="P271">
        <f t="shared" ca="1" si="68"/>
        <v>0</v>
      </c>
      <c r="Q271">
        <f t="shared" ca="1" si="69"/>
        <v>0</v>
      </c>
      <c r="R271">
        <f t="shared" ca="1" si="70"/>
        <v>0</v>
      </c>
      <c r="S271">
        <f t="shared" ca="1" si="71"/>
        <v>1</v>
      </c>
      <c r="T271">
        <f ca="1">C271/Misc!$B$2*60/2/PI()</f>
        <v>3692.1593214592112</v>
      </c>
      <c r="U271">
        <f ca="1">C271/Misc!$B$2*60/2/PI()*VLOOKUP(E271,Gearing!$B$2:$F$7,5,FALSE)</f>
        <v>7386.991316025018</v>
      </c>
      <c r="V271">
        <f ca="1">FORECAST(U271,OFFSET(Engine!$E$3:$E$26,MATCH(U271,Engine!$A$3:$A$26,1)-1,0,2),OFFSET(Engine!$A$3:$A$26,MATCH(U271,Engine!$A$3:$A$26,1)-1,0,2))</f>
        <v>617.32975458749831</v>
      </c>
    </row>
    <row r="272" spans="1:22" x14ac:dyDescent="0.25">
      <c r="A272">
        <f t="shared" si="63"/>
        <v>67.25</v>
      </c>
      <c r="B272">
        <f t="shared" ca="1" si="74"/>
        <v>4580.9903380295473</v>
      </c>
      <c r="C272">
        <f t="shared" ca="1" si="72"/>
        <v>116.12670054006594</v>
      </c>
      <c r="D272">
        <f t="shared" ca="1" si="73"/>
        <v>0.53362403548089787</v>
      </c>
      <c r="E272">
        <f ca="1">MIN(VLOOKUP(C271+0.01,Gearing!$A$2:$F$7,2,TRUE)+1,5)</f>
        <v>5</v>
      </c>
      <c r="F272">
        <f ca="1">Misc!$B$4*V271/Misc!$B$2*VLOOKUP(E271,Gearing!$B$2:$F$7,5,FALSE)</f>
        <v>3499.4680784707766</v>
      </c>
      <c r="G272">
        <f t="shared" ca="1" si="61"/>
        <v>2.8464954279691277</v>
      </c>
      <c r="H272">
        <f t="shared" ca="1" si="62"/>
        <v>259.76803091460704</v>
      </c>
      <c r="I272">
        <f t="shared" si="64"/>
        <v>0.19223050000000003</v>
      </c>
      <c r="J272">
        <f t="shared" ca="1" si="65"/>
        <v>5049.9430093289584</v>
      </c>
      <c r="K272">
        <f t="shared" ca="1" si="66"/>
        <v>-27365803.030051619</v>
      </c>
      <c r="L272">
        <f t="shared" ca="1" si="75"/>
        <v>4580.9903380295473</v>
      </c>
      <c r="M272">
        <f ca="1">2*$Y$1*VLOOKUP(E271,Gearing!$B$3:$D$7,3)+B270</f>
        <v>4585.8031550286505</v>
      </c>
      <c r="N272">
        <f ca="1">2*B271-B270+Misc!$B$6*$Y$1^2</f>
        <v>4581.0999547626288</v>
      </c>
      <c r="O272">
        <f t="shared" ca="1" si="67"/>
        <v>0</v>
      </c>
      <c r="P272">
        <f t="shared" ca="1" si="68"/>
        <v>0</v>
      </c>
      <c r="Q272">
        <f t="shared" ca="1" si="69"/>
        <v>0</v>
      </c>
      <c r="R272">
        <f t="shared" ca="1" si="70"/>
        <v>0</v>
      </c>
      <c r="S272">
        <f t="shared" ca="1" si="71"/>
        <v>1</v>
      </c>
      <c r="T272">
        <f ca="1">C272/Misc!$B$2*60/2/PI()</f>
        <v>3696.4276831807533</v>
      </c>
      <c r="U272">
        <f ca="1">C272/Misc!$B$2*60/2/PI()*VLOOKUP(E272,Gearing!$B$2:$F$7,5,FALSE)</f>
        <v>7395.5311292414817</v>
      </c>
      <c r="V272">
        <f ca="1">FORECAST(U272,OFFSET(Engine!$E$3:$E$26,MATCH(U272,Engine!$A$3:$A$26,1)-1,0,2),OFFSET(Engine!$A$3:$A$26,MATCH(U272,Engine!$A$3:$A$26,1)-1,0,2))</f>
        <v>616.73947648806723</v>
      </c>
    </row>
    <row r="273" spans="1:22" x14ac:dyDescent="0.25">
      <c r="A273">
        <f t="shared" si="63"/>
        <v>67.5</v>
      </c>
      <c r="B273">
        <f t="shared" ca="1" si="74"/>
        <v>4610.0386889156725</v>
      </c>
      <c r="C273">
        <f t="shared" ca="1" si="72"/>
        <v>116.25942455427867</v>
      </c>
      <c r="D273">
        <f t="shared" ca="1" si="73"/>
        <v>0.52816807822091505</v>
      </c>
      <c r="E273">
        <f ca="1">MIN(VLOOKUP(C272+0.01,Gearing!$A$2:$F$7,2,TRUE)+1,5)</f>
        <v>5</v>
      </c>
      <c r="F273">
        <f ca="1">Misc!$B$4*V272/Misc!$B$2*VLOOKUP(E272,Gearing!$B$2:$F$7,5,FALSE)</f>
        <v>3496.1219585874742</v>
      </c>
      <c r="G273">
        <f t="shared" ca="1" si="61"/>
        <v>2.8645452363917676</v>
      </c>
      <c r="H273">
        <f t="shared" ca="1" si="62"/>
        <v>260.06492607882666</v>
      </c>
      <c r="I273">
        <f t="shared" si="64"/>
        <v>0.19223050000000003</v>
      </c>
      <c r="J273">
        <f t="shared" ca="1" si="65"/>
        <v>5038.7878736508219</v>
      </c>
      <c r="K273">
        <f t="shared" ca="1" si="66"/>
        <v>-27512618.034128841</v>
      </c>
      <c r="L273">
        <f t="shared" ca="1" si="75"/>
        <v>4610.0386889156725</v>
      </c>
      <c r="M273">
        <f ca="1">2*$Y$1*VLOOKUP(E272,Gearing!$B$3:$D$7,3)+B271</f>
        <v>4614.7844586456395</v>
      </c>
      <c r="N273">
        <f ca="1">2*B272-B271+Misc!$B$6*$Y$1^2</f>
        <v>4610.1486499134553</v>
      </c>
      <c r="O273">
        <f t="shared" ca="1" si="67"/>
        <v>0</v>
      </c>
      <c r="P273">
        <f t="shared" ca="1" si="68"/>
        <v>0</v>
      </c>
      <c r="Q273">
        <f t="shared" ca="1" si="69"/>
        <v>0</v>
      </c>
      <c r="R273">
        <f t="shared" ca="1" si="70"/>
        <v>0</v>
      </c>
      <c r="S273">
        <f t="shared" ca="1" si="71"/>
        <v>1</v>
      </c>
      <c r="T273">
        <f ca="1">C273/Misc!$B$2*60/2/PI()</f>
        <v>3700.6524197665444</v>
      </c>
      <c r="U273">
        <f ca="1">C273/Misc!$B$2*60/2/PI()*VLOOKUP(E273,Gearing!$B$2:$F$7,5,FALSE)</f>
        <v>7403.983660607164</v>
      </c>
      <c r="V273">
        <f ca="1">FORECAST(U273,OFFSET(Engine!$E$3:$E$26,MATCH(U273,Engine!$A$3:$A$26,1)-1,0,2),OFFSET(Engine!$A$3:$A$26,MATCH(U273,Engine!$A$3:$A$26,1)-1,0,2))</f>
        <v>616.12626846651187</v>
      </c>
    </row>
    <row r="274" spans="1:22" x14ac:dyDescent="0.25">
      <c r="A274">
        <f t="shared" si="63"/>
        <v>67.75</v>
      </c>
      <c r="B274">
        <f t="shared" ca="1" si="74"/>
        <v>4639.1200503066866</v>
      </c>
      <c r="C274">
        <f t="shared" ca="1" si="72"/>
        <v>116.39077902978352</v>
      </c>
      <c r="D274">
        <f t="shared" ca="1" si="73"/>
        <v>0.52266772581788246</v>
      </c>
      <c r="E274">
        <f ca="1">MIN(VLOOKUP(C273+0.01,Gearing!$A$2:$F$7,2,TRUE)+1,5)</f>
        <v>5</v>
      </c>
      <c r="F274">
        <f ca="1">Misc!$B$4*V273/Misc!$B$2*VLOOKUP(E273,Gearing!$B$2:$F$7,5,FALSE)</f>
        <v>3492.6458554498099</v>
      </c>
      <c r="G274">
        <f t="shared" ca="1" si="61"/>
        <v>2.8826155565911868</v>
      </c>
      <c r="H274">
        <f t="shared" ca="1" si="62"/>
        <v>260.35875767220722</v>
      </c>
      <c r="I274">
        <f t="shared" si="64"/>
        <v>0.19223050000000003</v>
      </c>
      <c r="J274">
        <f t="shared" ca="1" si="65"/>
        <v>5027.6199156207913</v>
      </c>
      <c r="K274">
        <f t="shared" ca="1" si="66"/>
        <v>-27659272.38078234</v>
      </c>
      <c r="L274">
        <f t="shared" ca="1" si="75"/>
        <v>4639.1200503066866</v>
      </c>
      <c r="M274">
        <f ca="1">2*$Y$1*VLOOKUP(E273,Gearing!$B$3:$D$7,3)+B272</f>
        <v>4643.7994580295472</v>
      </c>
      <c r="N274">
        <f ca="1">2*B273-B272+Misc!$B$6*$Y$1^2</f>
        <v>4639.2303523017981</v>
      </c>
      <c r="O274">
        <f t="shared" ca="1" si="67"/>
        <v>0</v>
      </c>
      <c r="P274">
        <f t="shared" ca="1" si="68"/>
        <v>0</v>
      </c>
      <c r="Q274">
        <f t="shared" ca="1" si="69"/>
        <v>0</v>
      </c>
      <c r="R274">
        <f t="shared" ca="1" si="70"/>
        <v>0</v>
      </c>
      <c r="S274">
        <f t="shared" ca="1" si="71"/>
        <v>1</v>
      </c>
      <c r="T274">
        <f ca="1">C274/Misc!$B$2*60/2/PI()</f>
        <v>3704.8335625813124</v>
      </c>
      <c r="U274">
        <f ca="1">C274/Misc!$B$2*60/2/PI()*VLOOKUP(E274,Gearing!$B$2:$F$7,5,FALSE)</f>
        <v>7412.348972874227</v>
      </c>
      <c r="V274">
        <f ca="1">FORECAST(U274,OFFSET(Engine!$E$3:$E$26,MATCH(U274,Engine!$A$3:$A$26,1)-1,0,2),OFFSET(Engine!$A$3:$A$26,MATCH(U274,Engine!$A$3:$A$26,1)-1,0,2))</f>
        <v>615.48723262111275</v>
      </c>
    </row>
    <row r="275" spans="1:22" x14ac:dyDescent="0.25">
      <c r="A275">
        <f t="shared" si="63"/>
        <v>68</v>
      </c>
      <c r="B275">
        <f t="shared" ca="1" si="74"/>
        <v>4668.2340784305643</v>
      </c>
      <c r="C275">
        <f t="shared" ca="1" si="72"/>
        <v>116.52075171551587</v>
      </c>
      <c r="D275">
        <f t="shared" ca="1" si="73"/>
        <v>0.51711376004095655</v>
      </c>
      <c r="E275">
        <f ca="1">MIN(VLOOKUP(C274+0.01,Gearing!$A$2:$F$7,2,TRUE)+1,5)</f>
        <v>5</v>
      </c>
      <c r="F275">
        <f ca="1">Misc!$B$4*V274/Misc!$B$2*VLOOKUP(E274,Gearing!$B$2:$F$7,5,FALSE)</f>
        <v>3489.0233416711458</v>
      </c>
      <c r="G275">
        <f t="shared" ca="1" si="61"/>
        <v>2.9007061749573517</v>
      </c>
      <c r="H275">
        <f t="shared" ca="1" si="62"/>
        <v>260.64949828989774</v>
      </c>
      <c r="I275">
        <f t="shared" si="64"/>
        <v>0.19223050000000003</v>
      </c>
      <c r="J275">
        <f t="shared" ca="1" si="65"/>
        <v>5016.4392663390408</v>
      </c>
      <c r="K275">
        <f t="shared" ca="1" si="66"/>
        <v>-27805763.200172495</v>
      </c>
      <c r="L275">
        <f t="shared" ca="1" si="75"/>
        <v>4668.2340784305643</v>
      </c>
      <c r="M275">
        <f ca="1">2*$Y$1*VLOOKUP(E274,Gearing!$B$3:$D$7,3)+B273</f>
        <v>4672.8478089156724</v>
      </c>
      <c r="N275">
        <f ca="1">2*B274-B273+Misc!$B$6*$Y$1^2</f>
        <v>4668.344724197701</v>
      </c>
      <c r="O275">
        <f t="shared" ca="1" si="67"/>
        <v>0</v>
      </c>
      <c r="P275">
        <f t="shared" ca="1" si="68"/>
        <v>0</v>
      </c>
      <c r="Q275">
        <f t="shared" ca="1" si="69"/>
        <v>0</v>
      </c>
      <c r="R275">
        <f t="shared" ca="1" si="70"/>
        <v>0</v>
      </c>
      <c r="S275">
        <f t="shared" ca="1" si="71"/>
        <v>1</v>
      </c>
      <c r="T275">
        <f ca="1">C275/Misc!$B$2*60/2/PI()</f>
        <v>3708.9707216615589</v>
      </c>
      <c r="U275">
        <f ca="1">C275/Misc!$B$2*60/2/PI()*VLOOKUP(E275,Gearing!$B$2:$F$7,5,FALSE)</f>
        <v>7420.6262858333857</v>
      </c>
      <c r="V275">
        <f ca="1">FORECAST(U275,OFFSET(Engine!$E$3:$E$26,MATCH(U275,Engine!$A$3:$A$26,1)-1,0,2),OFFSET(Engine!$A$3:$A$26,MATCH(U275,Engine!$A$3:$A$26,1)-1,0,2))</f>
        <v>614.85491914426677</v>
      </c>
    </row>
    <row r="276" spans="1:22" x14ac:dyDescent="0.25">
      <c r="A276">
        <f t="shared" si="63"/>
        <v>68.25</v>
      </c>
      <c r="B276">
        <f t="shared" ca="1" si="74"/>
        <v>4697.3804261644445</v>
      </c>
      <c r="C276">
        <f t="shared" ca="1" si="72"/>
        <v>116.64934279025147</v>
      </c>
      <c r="D276">
        <f t="shared" ca="1" si="73"/>
        <v>0.51161483784380835</v>
      </c>
      <c r="E276">
        <f ca="1">MIN(VLOOKUP(C275+0.01,Gearing!$A$2:$F$7,2,TRUE)+1,5)</f>
        <v>5</v>
      </c>
      <c r="F276">
        <f ca="1">Misc!$B$4*V275/Misc!$B$2*VLOOKUP(E275,Gearing!$B$2:$F$7,5,FALSE)</f>
        <v>3485.4389351017785</v>
      </c>
      <c r="G276">
        <f t="shared" ca="1" si="61"/>
        <v>2.9188168757981168</v>
      </c>
      <c r="H276">
        <f t="shared" ca="1" si="62"/>
        <v>260.93714833180803</v>
      </c>
      <c r="I276">
        <f t="shared" si="64"/>
        <v>0.19223050000000003</v>
      </c>
      <c r="J276">
        <f t="shared" ca="1" si="65"/>
        <v>5005.2460579725066</v>
      </c>
      <c r="K276">
        <f t="shared" ca="1" si="66"/>
        <v>-27952087.664957214</v>
      </c>
      <c r="L276">
        <f t="shared" ca="1" si="75"/>
        <v>4697.3804261644445</v>
      </c>
      <c r="M276">
        <f ca="1">2*$Y$1*VLOOKUP(E275,Gearing!$B$3:$D$7,3)+B274</f>
        <v>4701.9291703066865</v>
      </c>
      <c r="N276">
        <f ca="1">2*B275-B274+Misc!$B$6*$Y$1^2</f>
        <v>4697.4914190544423</v>
      </c>
      <c r="O276">
        <f t="shared" ca="1" si="67"/>
        <v>0</v>
      </c>
      <c r="P276">
        <f t="shared" ca="1" si="68"/>
        <v>0</v>
      </c>
      <c r="Q276">
        <f t="shared" ca="1" si="69"/>
        <v>0</v>
      </c>
      <c r="R276">
        <f t="shared" ca="1" si="70"/>
        <v>0</v>
      </c>
      <c r="S276">
        <f t="shared" ca="1" si="71"/>
        <v>1</v>
      </c>
      <c r="T276">
        <f ca="1">C276/Misc!$B$2*60/2/PI()</f>
        <v>3713.0639026978929</v>
      </c>
      <c r="U276">
        <f ca="1">C276/Misc!$B$2*60/2/PI()*VLOOKUP(E276,Gearing!$B$2:$F$7,5,FALSE)</f>
        <v>7428.8156108699795</v>
      </c>
      <c r="V276">
        <f ca="1">FORECAST(U276,OFFSET(Engine!$E$3:$E$26,MATCH(U276,Engine!$A$3:$A$26,1)-1,0,2),OFFSET(Engine!$A$3:$A$26,MATCH(U276,Engine!$A$3:$A$26,1)-1,0,2))</f>
        <v>614.22932716623473</v>
      </c>
    </row>
    <row r="277" spans="1:22" x14ac:dyDescent="0.25">
      <c r="A277">
        <f t="shared" si="63"/>
        <v>68.5</v>
      </c>
      <c r="B277">
        <f t="shared" ca="1" si="74"/>
        <v>4726.55874982569</v>
      </c>
      <c r="C277">
        <f t="shared" ca="1" si="72"/>
        <v>116.77656598427711</v>
      </c>
      <c r="D277">
        <f t="shared" ca="1" si="73"/>
        <v>0.5061707143613603</v>
      </c>
      <c r="E277">
        <f ca="1">MIN(VLOOKUP(C276+0.01,Gearing!$A$2:$F$7,2,TRUE)+1,5)</f>
        <v>5</v>
      </c>
      <c r="F277">
        <f ca="1">Misc!$B$4*V276/Misc!$B$2*VLOOKUP(E276,Gearing!$B$2:$F$7,5,FALSE)</f>
        <v>3481.8926308114019</v>
      </c>
      <c r="G277">
        <f t="shared" ca="1" si="61"/>
        <v>2.9369474455589915</v>
      </c>
      <c r="H277">
        <f t="shared" ca="1" si="62"/>
        <v>261.2217385117151</v>
      </c>
      <c r="I277">
        <f t="shared" si="64"/>
        <v>0.19223050000000003</v>
      </c>
      <c r="J277">
        <f t="shared" ca="1" si="65"/>
        <v>4994.0404239763911</v>
      </c>
      <c r="K277">
        <f t="shared" ca="1" si="66"/>
        <v>-28098242.991440095</v>
      </c>
      <c r="L277">
        <f t="shared" ca="1" si="75"/>
        <v>4726.55874982569</v>
      </c>
      <c r="M277">
        <f ca="1">2*$Y$1*VLOOKUP(E276,Gearing!$B$3:$D$7,3)+B275</f>
        <v>4731.0431984305642</v>
      </c>
      <c r="N277">
        <f ca="1">2*B276-B275+Misc!$B$6*$Y$1^2</f>
        <v>4726.6700863983251</v>
      </c>
      <c r="O277">
        <f t="shared" ca="1" si="67"/>
        <v>0</v>
      </c>
      <c r="P277">
        <f t="shared" ca="1" si="68"/>
        <v>0</v>
      </c>
      <c r="Q277">
        <f t="shared" ca="1" si="69"/>
        <v>0</v>
      </c>
      <c r="R277">
        <f t="shared" ca="1" si="70"/>
        <v>0</v>
      </c>
      <c r="S277">
        <f t="shared" ca="1" si="71"/>
        <v>1</v>
      </c>
      <c r="T277">
        <f ca="1">C277/Misc!$B$2*60/2/PI()</f>
        <v>3717.1135427389172</v>
      </c>
      <c r="U277">
        <f ca="1">C277/Misc!$B$2*60/2/PI()*VLOOKUP(E277,Gearing!$B$2:$F$7,5,FALSE)</f>
        <v>7436.9178223975823</v>
      </c>
      <c r="V277">
        <f ca="1">FORECAST(U277,OFFSET(Engine!$E$3:$E$26,MATCH(U277,Engine!$A$3:$A$26,1)-1,0,2),OFFSET(Engine!$A$3:$A$26,MATCH(U277,Engine!$A$3:$A$26,1)-1,0,2))</f>
        <v>613.6103898895559</v>
      </c>
    </row>
    <row r="278" spans="1:22" x14ac:dyDescent="0.25">
      <c r="A278">
        <f t="shared" si="63"/>
        <v>68.75</v>
      </c>
      <c r="B278">
        <f t="shared" ca="1" si="74"/>
        <v>4755.7687091565831</v>
      </c>
      <c r="C278">
        <f t="shared" ca="1" si="72"/>
        <v>116.90243493910384</v>
      </c>
      <c r="D278">
        <f t="shared" ca="1" si="73"/>
        <v>0.50078092425246723</v>
      </c>
      <c r="E278">
        <f ca="1">MIN(VLOOKUP(C277+0.01,Gearing!$A$2:$F$7,2,TRUE)+1,5)</f>
        <v>5</v>
      </c>
      <c r="F278">
        <f ca="1">Misc!$B$4*V277/Misc!$B$2*VLOOKUP(E277,Gearing!$B$2:$F$7,5,FALSE)</f>
        <v>3478.3840501440718</v>
      </c>
      <c r="G278">
        <f t="shared" ca="1" si="61"/>
        <v>2.9550976728136327</v>
      </c>
      <c r="H278">
        <f t="shared" ca="1" si="62"/>
        <v>261.50329934480993</v>
      </c>
      <c r="I278">
        <f t="shared" si="64"/>
        <v>0.19223050000000003</v>
      </c>
      <c r="J278">
        <f t="shared" ca="1" si="65"/>
        <v>4982.8224964832652</v>
      </c>
      <c r="K278">
        <f t="shared" ca="1" si="66"/>
        <v>-28244226.427110661</v>
      </c>
      <c r="L278">
        <f t="shared" ca="1" si="75"/>
        <v>4755.7687091565831</v>
      </c>
      <c r="M278">
        <f ca="1">2*$Y$1*VLOOKUP(E277,Gearing!$B$3:$D$7,3)+B276</f>
        <v>4760.1895461644444</v>
      </c>
      <c r="N278">
        <f ca="1">2*B277-B276+Misc!$B$6*$Y$1^2</f>
        <v>4755.8803859869358</v>
      </c>
      <c r="O278">
        <f t="shared" ca="1" si="67"/>
        <v>0</v>
      </c>
      <c r="P278">
        <f t="shared" ca="1" si="68"/>
        <v>0</v>
      </c>
      <c r="Q278">
        <f t="shared" ca="1" si="69"/>
        <v>0</v>
      </c>
      <c r="R278">
        <f t="shared" ca="1" si="70"/>
        <v>0</v>
      </c>
      <c r="S278">
        <f t="shared" ca="1" si="71"/>
        <v>1</v>
      </c>
      <c r="T278">
        <f ca="1">C278/Misc!$B$2*60/2/PI()</f>
        <v>3721.1200760074139</v>
      </c>
      <c r="U278">
        <f ca="1">C278/Misc!$B$2*60/2/PI()*VLOOKUP(E278,Gearing!$B$2:$F$7,5,FALSE)</f>
        <v>7444.9337891760833</v>
      </c>
      <c r="V278">
        <f ca="1">FORECAST(U278,OFFSET(Engine!$E$3:$E$26,MATCH(U278,Engine!$A$3:$A$26,1)-1,0,2),OFFSET(Engine!$A$3:$A$26,MATCH(U278,Engine!$A$3:$A$26,1)-1,0,2))</f>
        <v>612.99804094866101</v>
      </c>
    </row>
    <row r="279" spans="1:22" x14ac:dyDescent="0.25">
      <c r="A279">
        <f t="shared" si="63"/>
        <v>69</v>
      </c>
      <c r="B279">
        <f t="shared" ca="1" si="74"/>
        <v>4785.0099672952419</v>
      </c>
      <c r="C279">
        <f t="shared" ca="1" si="72"/>
        <v>117.02696318012022</v>
      </c>
      <c r="D279">
        <f t="shared" ca="1" si="73"/>
        <v>0.49544500387855805</v>
      </c>
      <c r="E279">
        <f ca="1">MIN(VLOOKUP(C278+0.01,Gearing!$A$2:$F$7,2,TRUE)+1,5)</f>
        <v>5</v>
      </c>
      <c r="F279">
        <f ca="1">Misc!$B$4*V278/Misc!$B$2*VLOOKUP(E278,Gearing!$B$2:$F$7,5,FALSE)</f>
        <v>3474.9128168921138</v>
      </c>
      <c r="G279">
        <f t="shared" ca="1" si="61"/>
        <v>2.9732673482457712</v>
      </c>
      <c r="H279">
        <f t="shared" ca="1" si="62"/>
        <v>261.78186108652517</v>
      </c>
      <c r="I279">
        <f t="shared" si="64"/>
        <v>0.19223050000000003</v>
      </c>
      <c r="J279">
        <f t="shared" ca="1" si="65"/>
        <v>4971.5924063089506</v>
      </c>
      <c r="K279">
        <f t="shared" ca="1" si="66"/>
        <v>-28390035.250324663</v>
      </c>
      <c r="L279">
        <f t="shared" ca="1" si="75"/>
        <v>4785.0099672952419</v>
      </c>
      <c r="M279">
        <f ca="1">2*$Y$1*VLOOKUP(E278,Gearing!$B$3:$D$7,3)+B277</f>
        <v>4789.3678698256899</v>
      </c>
      <c r="N279">
        <f ca="1">2*B278-B277+Misc!$B$6*$Y$1^2</f>
        <v>4785.1219809874765</v>
      </c>
      <c r="O279">
        <f t="shared" ca="1" si="67"/>
        <v>0</v>
      </c>
      <c r="P279">
        <f t="shared" ca="1" si="68"/>
        <v>0</v>
      </c>
      <c r="Q279">
        <f t="shared" ca="1" si="69"/>
        <v>0</v>
      </c>
      <c r="R279">
        <f t="shared" ca="1" si="70"/>
        <v>0</v>
      </c>
      <c r="S279">
        <f t="shared" ca="1" si="71"/>
        <v>1</v>
      </c>
      <c r="T279">
        <f ca="1">C279/Misc!$B$2*60/2/PI()</f>
        <v>3725.0839330298736</v>
      </c>
      <c r="U279">
        <f ca="1">C279/Misc!$B$2*60/2/PI()*VLOOKUP(E279,Gearing!$B$2:$F$7,5,FALSE)</f>
        <v>7452.8643725701122</v>
      </c>
      <c r="V279">
        <f ca="1">FORECAST(U279,OFFSET(Engine!$E$3:$E$26,MATCH(U279,Engine!$A$3:$A$26,1)-1,0,2),OFFSET(Engine!$A$3:$A$26,MATCH(U279,Engine!$A$3:$A$26,1)-1,0,2))</f>
        <v>612.39221454291339</v>
      </c>
    </row>
    <row r="280" spans="1:22" x14ac:dyDescent="0.25">
      <c r="A280">
        <f t="shared" si="63"/>
        <v>69.25</v>
      </c>
      <c r="B280">
        <f t="shared" ca="1" si="74"/>
        <v>4814.2821907466432</v>
      </c>
      <c r="C280">
        <f t="shared" ca="1" si="72"/>
        <v>117.15016411707984</v>
      </c>
      <c r="D280">
        <f t="shared" ca="1" si="73"/>
        <v>0.49016249179840088</v>
      </c>
      <c r="E280">
        <f ca="1">MIN(VLOOKUP(C279+0.01,Gearing!$A$2:$F$7,2,TRUE)+1,5)</f>
        <v>5</v>
      </c>
      <c r="F280">
        <f ca="1">Misc!$B$4*V279/Misc!$B$2*VLOOKUP(E279,Gearing!$B$2:$F$7,5,FALSE)</f>
        <v>3471.4785580502976</v>
      </c>
      <c r="G280">
        <f t="shared" ca="1" si="61"/>
        <v>2.9914562646312057</v>
      </c>
      <c r="H280">
        <f t="shared" ca="1" si="62"/>
        <v>262.05745373362527</v>
      </c>
      <c r="I280">
        <f t="shared" si="64"/>
        <v>0.19223050000000003</v>
      </c>
      <c r="J280">
        <f t="shared" ca="1" si="65"/>
        <v>4960.3502829637036</v>
      </c>
      <c r="K280">
        <f t="shared" ca="1" si="66"/>
        <v>-28535666.770010941</v>
      </c>
      <c r="L280">
        <f t="shared" ca="1" si="75"/>
        <v>4814.2821907466432</v>
      </c>
      <c r="M280">
        <f ca="1">2*$Y$1*VLOOKUP(E279,Gearing!$B$3:$D$7,3)+B278</f>
        <v>4818.577829156583</v>
      </c>
      <c r="N280">
        <f ca="1">2*B279-B278+Misc!$B$6*$Y$1^2</f>
        <v>4814.3945379339011</v>
      </c>
      <c r="O280">
        <f t="shared" ca="1" si="67"/>
        <v>0</v>
      </c>
      <c r="P280">
        <f t="shared" ca="1" si="68"/>
        <v>0</v>
      </c>
      <c r="Q280">
        <f t="shared" ca="1" si="69"/>
        <v>0</v>
      </c>
      <c r="R280">
        <f t="shared" ca="1" si="70"/>
        <v>0</v>
      </c>
      <c r="S280">
        <f t="shared" ca="1" si="71"/>
        <v>1</v>
      </c>
      <c r="T280">
        <f ca="1">C280/Misc!$B$2*60/2/PI()</f>
        <v>3729.0055406520082</v>
      </c>
      <c r="U280">
        <f ca="1">C280/Misc!$B$2*60/2/PI()*VLOOKUP(E280,Gearing!$B$2:$F$7,5,FALSE)</f>
        <v>7460.7104265800781</v>
      </c>
      <c r="V280">
        <f ca="1">FORECAST(U280,OFFSET(Engine!$E$3:$E$26,MATCH(U280,Engine!$A$3:$A$26,1)-1,0,2),OFFSET(Engine!$A$3:$A$26,MATCH(U280,Engine!$A$3:$A$26,1)-1,0,2))</f>
        <v>611.79284543423751</v>
      </c>
    </row>
    <row r="281" spans="1:22" x14ac:dyDescent="0.25">
      <c r="A281">
        <f t="shared" si="63"/>
        <v>69.5</v>
      </c>
      <c r="B281">
        <f t="shared" ca="1" si="74"/>
        <v>4843.5850493537819</v>
      </c>
      <c r="C281">
        <f t="shared" ca="1" si="72"/>
        <v>117.27205104465975</v>
      </c>
      <c r="D281">
        <f t="shared" ca="1" si="73"/>
        <v>0.48493292884086259</v>
      </c>
      <c r="E281">
        <f ca="1">MIN(VLOOKUP(C280+0.01,Gearing!$A$2:$F$7,2,TRUE)+1,5)</f>
        <v>5</v>
      </c>
      <c r="F281">
        <f ca="1">Misc!$B$4*V280/Misc!$B$2*VLOOKUP(E280,Gearing!$B$2:$F$7,5,FALSE)</f>
        <v>3468.0809038023926</v>
      </c>
      <c r="G281">
        <f t="shared" ca="1" si="61"/>
        <v>3.0096642168198855</v>
      </c>
      <c r="H281">
        <f t="shared" ca="1" si="62"/>
        <v>262.33010702545579</v>
      </c>
      <c r="I281">
        <f t="shared" si="64"/>
        <v>0.19223050000000003</v>
      </c>
      <c r="J281">
        <f t="shared" ca="1" si="65"/>
        <v>4949.0962546633546</v>
      </c>
      <c r="K281">
        <f t="shared" ca="1" si="66"/>
        <v>-28681118.325379975</v>
      </c>
      <c r="L281">
        <f t="shared" ca="1" si="75"/>
        <v>4843.5850493537819</v>
      </c>
      <c r="M281">
        <f ca="1">2*$Y$1*VLOOKUP(E280,Gearing!$B$3:$D$7,3)+B279</f>
        <v>4847.8190872952418</v>
      </c>
      <c r="N281">
        <f ca="1">2*B280-B279+Misc!$B$6*$Y$1^2</f>
        <v>4843.6977266980448</v>
      </c>
      <c r="O281">
        <f t="shared" ca="1" si="67"/>
        <v>0</v>
      </c>
      <c r="P281">
        <f t="shared" ca="1" si="68"/>
        <v>0</v>
      </c>
      <c r="Q281">
        <f t="shared" ca="1" si="69"/>
        <v>0</v>
      </c>
      <c r="R281">
        <f t="shared" ca="1" si="70"/>
        <v>0</v>
      </c>
      <c r="S281">
        <f t="shared" ca="1" si="71"/>
        <v>1</v>
      </c>
      <c r="T281">
        <f ca="1">C281/Misc!$B$2*60/2/PI()</f>
        <v>3732.8853220565343</v>
      </c>
      <c r="U281">
        <f ca="1">C281/Misc!$B$2*60/2/PI()*VLOOKUP(E281,Gearing!$B$2:$F$7,5,FALSE)</f>
        <v>7468.4727978777455</v>
      </c>
      <c r="V281">
        <f ca="1">FORECAST(U281,OFFSET(Engine!$E$3:$E$26,MATCH(U281,Engine!$A$3:$A$26,1)-1,0,2),OFFSET(Engine!$A$3:$A$26,MATCH(U281,Engine!$A$3:$A$26,1)-1,0,2))</f>
        <v>611.19986894440126</v>
      </c>
    </row>
    <row r="282" spans="1:22" x14ac:dyDescent="0.25">
      <c r="A282">
        <f t="shared" si="63"/>
        <v>69.75</v>
      </c>
      <c r="B282">
        <f t="shared" ca="1" si="74"/>
        <v>4872.9182162689731</v>
      </c>
      <c r="C282">
        <f t="shared" ca="1" si="72"/>
        <v>117.39263714302615</v>
      </c>
      <c r="D282">
        <f t="shared" ca="1" si="73"/>
        <v>0.47975585809035692</v>
      </c>
      <c r="E282">
        <f ca="1">MIN(VLOOKUP(C281+0.01,Gearing!$A$2:$F$7,2,TRUE)+1,5)</f>
        <v>5</v>
      </c>
      <c r="F282">
        <f ca="1">Misc!$B$4*V281/Misc!$B$2*VLOOKUP(E281,Gearing!$B$2:$F$7,5,FALSE)</f>
        <v>3464.7194875057612</v>
      </c>
      <c r="G282">
        <f t="shared" ca="1" si="61"/>
        <v>3.0278910017180749</v>
      </c>
      <c r="H282">
        <f t="shared" ca="1" si="62"/>
        <v>262.5998504452088</v>
      </c>
      <c r="I282">
        <f t="shared" si="64"/>
        <v>0.19223050000000003</v>
      </c>
      <c r="J282">
        <f t="shared" ca="1" si="65"/>
        <v>4937.8304483403954</v>
      </c>
      <c r="K282">
        <f t="shared" ca="1" si="66"/>
        <v>-28826387.285634045</v>
      </c>
      <c r="L282">
        <f t="shared" ca="1" si="75"/>
        <v>4872.9182162689731</v>
      </c>
      <c r="M282">
        <f ca="1">2*$Y$1*VLOOKUP(E281,Gearing!$B$3:$D$7,3)+B280</f>
        <v>4877.0913107466431</v>
      </c>
      <c r="N282">
        <f ca="1">2*B281-B280+Misc!$B$6*$Y$1^2</f>
        <v>4873.0312204609208</v>
      </c>
      <c r="O282">
        <f t="shared" ca="1" si="67"/>
        <v>0</v>
      </c>
      <c r="P282">
        <f t="shared" ca="1" si="68"/>
        <v>0</v>
      </c>
      <c r="Q282">
        <f t="shared" ca="1" si="69"/>
        <v>0</v>
      </c>
      <c r="R282">
        <f t="shared" ca="1" si="70"/>
        <v>0</v>
      </c>
      <c r="S282">
        <f t="shared" ca="1" si="71"/>
        <v>1</v>
      </c>
      <c r="T282">
        <f ca="1">C282/Misc!$B$2*60/2/PI()</f>
        <v>3736.72369678117</v>
      </c>
      <c r="U282">
        <f ca="1">C282/Misc!$B$2*60/2/PI()*VLOOKUP(E282,Gearing!$B$2:$F$7,5,FALSE)</f>
        <v>7476.1523258422449</v>
      </c>
      <c r="V282">
        <f ca="1">FORECAST(U282,OFFSET(Engine!$E$3:$E$26,MATCH(U282,Engine!$A$3:$A$26,1)-1,0,2),OFFSET(Engine!$A$3:$A$26,MATCH(U282,Engine!$A$3:$A$26,1)-1,0,2))</f>
        <v>610.61322095226569</v>
      </c>
    </row>
    <row r="283" spans="1:22" x14ac:dyDescent="0.25">
      <c r="A283">
        <f t="shared" si="63"/>
        <v>70</v>
      </c>
      <c r="B283">
        <f t="shared" ca="1" si="74"/>
        <v>4902.2813679252949</v>
      </c>
      <c r="C283">
        <f t="shared" ca="1" si="72"/>
        <v>117.51193547840012</v>
      </c>
      <c r="D283">
        <f t="shared" ca="1" si="73"/>
        <v>0.47463082490139641</v>
      </c>
      <c r="E283">
        <f ca="1">MIN(VLOOKUP(C282+0.01,Gearing!$A$2:$F$7,2,TRUE)+1,5)</f>
        <v>5</v>
      </c>
      <c r="F283">
        <f ca="1">Misc!$B$4*V282/Misc!$B$2*VLOOKUP(E282,Gearing!$B$2:$F$7,5,FALSE)</f>
        <v>3461.3939456757721</v>
      </c>
      <c r="G283">
        <f t="shared" ca="1" si="61"/>
        <v>3.046136418270609</v>
      </c>
      <c r="H283">
        <f t="shared" ca="1" si="62"/>
        <v>262.86671322118855</v>
      </c>
      <c r="I283">
        <f t="shared" si="64"/>
        <v>0.19223050000000003</v>
      </c>
      <c r="J283">
        <f t="shared" ca="1" si="65"/>
        <v>4926.5529896550142</v>
      </c>
      <c r="K283">
        <f t="shared" ca="1" si="66"/>
        <v>-28971471.049679048</v>
      </c>
      <c r="L283">
        <f t="shared" ca="1" si="75"/>
        <v>4902.2813679252949</v>
      </c>
      <c r="M283">
        <f ca="1">2*$Y$1*VLOOKUP(E282,Gearing!$B$3:$D$7,3)+B281</f>
        <v>4906.3941693537818</v>
      </c>
      <c r="N283">
        <f ca="1">2*B282-B281+Misc!$B$6*$Y$1^2</f>
        <v>4902.3946956841646</v>
      </c>
      <c r="O283">
        <f t="shared" ca="1" si="67"/>
        <v>0</v>
      </c>
      <c r="P283">
        <f t="shared" ca="1" si="68"/>
        <v>0</v>
      </c>
      <c r="Q283">
        <f t="shared" ca="1" si="69"/>
        <v>0</v>
      </c>
      <c r="R283">
        <f t="shared" ca="1" si="70"/>
        <v>0</v>
      </c>
      <c r="S283">
        <f t="shared" ca="1" si="71"/>
        <v>1</v>
      </c>
      <c r="T283">
        <f ca="1">C283/Misc!$B$2*60/2/PI()</f>
        <v>3740.5210807366502</v>
      </c>
      <c r="U283">
        <f ca="1">C283/Misc!$B$2*60/2/PI()*VLOOKUP(E283,Gearing!$B$2:$F$7,5,FALSE)</f>
        <v>7483.7498425961148</v>
      </c>
      <c r="V283">
        <f ca="1">FORECAST(U283,OFFSET(Engine!$E$3:$E$26,MATCH(U283,Engine!$A$3:$A$26,1)-1,0,2),OFFSET(Engine!$A$3:$A$26,MATCH(U283,Engine!$A$3:$A$26,1)-1,0,2))</f>
        <v>610.03283789103091</v>
      </c>
    </row>
    <row r="284" spans="1:22" x14ac:dyDescent="0.25">
      <c r="A284">
        <f t="shared" si="63"/>
        <v>70.25</v>
      </c>
      <c r="B284">
        <f t="shared" ca="1" si="74"/>
        <v>4931.6741840081731</v>
      </c>
      <c r="C284">
        <f t="shared" ca="1" si="72"/>
        <v>117.62995900363785</v>
      </c>
      <c r="D284">
        <f t="shared" ca="1" si="73"/>
        <v>0.46955737700045574</v>
      </c>
      <c r="E284">
        <f ca="1">MIN(VLOOKUP(C283+0.01,Gearing!$A$2:$F$7,2,TRUE)+1,5)</f>
        <v>5</v>
      </c>
      <c r="F284">
        <f ca="1">Misc!$B$4*V283/Misc!$B$2*VLOOKUP(E283,Gearing!$B$2:$F$7,5,FALSE)</f>
        <v>3458.1039179701852</v>
      </c>
      <c r="G284">
        <f t="shared" ca="1" si="61"/>
        <v>3.06440026744324</v>
      </c>
      <c r="H284">
        <f t="shared" ca="1" si="62"/>
        <v>263.13072432810901</v>
      </c>
      <c r="I284">
        <f t="shared" si="64"/>
        <v>0.19223050000000003</v>
      </c>
      <c r="J284">
        <f t="shared" ca="1" si="65"/>
        <v>4915.2640030060729</v>
      </c>
      <c r="K284">
        <f t="shared" ca="1" si="66"/>
        <v>-29116367.045837928</v>
      </c>
      <c r="L284">
        <f t="shared" ca="1" si="75"/>
        <v>4931.6741840081731</v>
      </c>
      <c r="M284">
        <f ca="1">2*$Y$1*VLOOKUP(E283,Gearing!$B$3:$D$7,3)+B282</f>
        <v>4935.727336268973</v>
      </c>
      <c r="N284">
        <f ca="1">2*B283-B282+Misc!$B$6*$Y$1^2</f>
        <v>4931.7878320816171</v>
      </c>
      <c r="O284">
        <f t="shared" ca="1" si="67"/>
        <v>0</v>
      </c>
      <c r="P284">
        <f t="shared" ca="1" si="68"/>
        <v>0</v>
      </c>
      <c r="Q284">
        <f t="shared" ca="1" si="69"/>
        <v>0</v>
      </c>
      <c r="R284">
        <f t="shared" ca="1" si="70"/>
        <v>0</v>
      </c>
      <c r="S284">
        <f t="shared" ca="1" si="71"/>
        <v>1</v>
      </c>
      <c r="T284">
        <f ca="1">C284/Misc!$B$2*60/2/PI()</f>
        <v>3744.2778862251935</v>
      </c>
      <c r="U284">
        <f ca="1">C284/Misc!$B$2*60/2/PI()*VLOOKUP(E284,Gearing!$B$2:$F$7,5,FALSE)</f>
        <v>7491.2661730422496</v>
      </c>
      <c r="V284">
        <f ca="1">FORECAST(U284,OFFSET(Engine!$E$3:$E$26,MATCH(U284,Engine!$A$3:$A$26,1)-1,0,2),OFFSET(Engine!$A$3:$A$26,MATCH(U284,Engine!$A$3:$A$26,1)-1,0,2))</f>
        <v>609.45865674541403</v>
      </c>
    </row>
    <row r="285" spans="1:22" x14ac:dyDescent="0.25">
      <c r="A285">
        <f t="shared" si="63"/>
        <v>70.5</v>
      </c>
      <c r="B285">
        <f t="shared" ca="1" si="74"/>
        <v>4961.0963474271139</v>
      </c>
      <c r="C285">
        <f t="shared" ca="1" si="72"/>
        <v>117.74672055880728</v>
      </c>
      <c r="D285">
        <f t="shared" ca="1" si="73"/>
        <v>0.46453506435500458</v>
      </c>
      <c r="E285">
        <f ca="1">MIN(VLOOKUP(C284+0.01,Gearing!$A$2:$F$7,2,TRUE)+1,5)</f>
        <v>5</v>
      </c>
      <c r="F285">
        <f ca="1">Misc!$B$4*V284/Misc!$B$2*VLOOKUP(E284,Gearing!$B$2:$F$7,5,FALSE)</f>
        <v>3454.8490471731525</v>
      </c>
      <c r="G285">
        <f t="shared" ca="1" si="61"/>
        <v>3.0826823522050688</v>
      </c>
      <c r="H285">
        <f t="shared" ca="1" si="62"/>
        <v>263.39191248838421</v>
      </c>
      <c r="I285">
        <f t="shared" si="64"/>
        <v>0.19223050000000003</v>
      </c>
      <c r="J285">
        <f t="shared" ca="1" si="65"/>
        <v>4903.9636115420335</v>
      </c>
      <c r="K285">
        <f t="shared" ca="1" si="66"/>
        <v>-29261072.731565837</v>
      </c>
      <c r="L285">
        <f t="shared" ca="1" si="75"/>
        <v>4961.0963474271139</v>
      </c>
      <c r="M285">
        <f ca="1">2*$Y$1*VLOOKUP(E284,Gearing!$B$3:$D$7,3)+B283</f>
        <v>4965.0904879252948</v>
      </c>
      <c r="N285">
        <f ca="1">2*B284-B283+Misc!$B$6*$Y$1^2</f>
        <v>4961.2103125910517</v>
      </c>
      <c r="O285">
        <f t="shared" ca="1" si="67"/>
        <v>0</v>
      </c>
      <c r="P285">
        <f t="shared" ca="1" si="68"/>
        <v>0</v>
      </c>
      <c r="Q285">
        <f t="shared" ca="1" si="69"/>
        <v>0</v>
      </c>
      <c r="R285">
        <f t="shared" ca="1" si="70"/>
        <v>0</v>
      </c>
      <c r="S285">
        <f t="shared" ca="1" si="71"/>
        <v>1</v>
      </c>
      <c r="T285">
        <f ca="1">C285/Misc!$B$2*60/2/PI()</f>
        <v>3747.9945219588553</v>
      </c>
      <c r="U285">
        <f ca="1">C285/Misc!$B$2*60/2/PI()*VLOOKUP(E285,Gearing!$B$2:$F$7,5,FALSE)</f>
        <v>7498.7021349006181</v>
      </c>
      <c r="V285">
        <f ca="1">FORECAST(U285,OFFSET(Engine!$E$3:$E$26,MATCH(U285,Engine!$A$3:$A$26,1)-1,0,2),OFFSET(Engine!$A$3:$A$26,MATCH(U285,Engine!$A$3:$A$26,1)-1,0,2))</f>
        <v>608.89061504884432</v>
      </c>
    </row>
    <row r="286" spans="1:22" x14ac:dyDescent="0.25">
      <c r="A286">
        <f t="shared" si="63"/>
        <v>70.75</v>
      </c>
      <c r="B286">
        <f t="shared" ca="1" si="74"/>
        <v>4990.5475442875768</v>
      </c>
      <c r="C286">
        <f t="shared" ca="1" si="72"/>
        <v>117.86223287178291</v>
      </c>
      <c r="D286">
        <f t="shared" ca="1" si="73"/>
        <v>0.45956343944999389</v>
      </c>
      <c r="E286">
        <f ca="1">MIN(VLOOKUP(C285+0.01,Gearing!$A$2:$F$7,2,TRUE)+1,5)</f>
        <v>5</v>
      </c>
      <c r="F286">
        <f ca="1">Misc!$B$4*V285/Misc!$B$2*VLOOKUP(E285,Gearing!$B$2:$F$7,5,FALSE)</f>
        <v>3451.6289791793224</v>
      </c>
      <c r="G286">
        <f t="shared" ca="1" si="61"/>
        <v>3.1009824775110708</v>
      </c>
      <c r="H286">
        <f t="shared" ca="1" si="62"/>
        <v>263.65030617345855</v>
      </c>
      <c r="I286">
        <f t="shared" si="64"/>
        <v>0.19223050000000003</v>
      </c>
      <c r="J286">
        <f t="shared" ca="1" si="65"/>
        <v>4892.6519371718241</v>
      </c>
      <c r="K286">
        <f t="shared" ca="1" si="66"/>
        <v>-29405585.59316694</v>
      </c>
      <c r="L286">
        <f t="shared" ca="1" si="75"/>
        <v>4990.5475442875768</v>
      </c>
      <c r="M286">
        <f ca="1">2*$Y$1*VLOOKUP(E285,Gearing!$B$3:$D$7,3)+B284</f>
        <v>4994.483304008173</v>
      </c>
      <c r="N286">
        <f ca="1">2*B285-B284+Misc!$B$6*$Y$1^2</f>
        <v>4990.6618233460549</v>
      </c>
      <c r="O286">
        <f t="shared" ca="1" si="67"/>
        <v>0</v>
      </c>
      <c r="P286">
        <f t="shared" ca="1" si="68"/>
        <v>0</v>
      </c>
      <c r="Q286">
        <f t="shared" ca="1" si="69"/>
        <v>0</v>
      </c>
      <c r="R286">
        <f t="shared" ca="1" si="70"/>
        <v>0</v>
      </c>
      <c r="S286">
        <f t="shared" ca="1" si="71"/>
        <v>1</v>
      </c>
      <c r="T286">
        <f ca="1">C286/Misc!$B$2*60/2/PI()</f>
        <v>3751.6713930784649</v>
      </c>
      <c r="U286">
        <f ca="1">C286/Misc!$B$2*60/2/PI()*VLOOKUP(E286,Gearing!$B$2:$F$7,5,FALSE)</f>
        <v>7506.0585387461497</v>
      </c>
      <c r="V286">
        <f ca="1">FORECAST(U286,OFFSET(Engine!$E$3:$E$26,MATCH(U286,Engine!$A$3:$A$26,1)-1,0,2),OFFSET(Engine!$A$3:$A$26,MATCH(U286,Engine!$A$3:$A$26,1)-1,0,2))</f>
        <v>608.56724718587918</v>
      </c>
    </row>
    <row r="287" spans="1:22" x14ac:dyDescent="0.25">
      <c r="A287">
        <f t="shared" si="63"/>
        <v>71</v>
      </c>
      <c r="B287">
        <f t="shared" ca="1" si="74"/>
        <v>5020.0274638630053</v>
      </c>
      <c r="C287">
        <f t="shared" ca="1" si="72"/>
        <v>117.97660767938032</v>
      </c>
      <c r="D287">
        <f t="shared" ca="1" si="73"/>
        <v>0.4554350213293219</v>
      </c>
      <c r="E287">
        <f ca="1">MIN(VLOOKUP(C286+0.01,Gearing!$A$2:$F$7,2,TRUE)+1,5)</f>
        <v>5</v>
      </c>
      <c r="F287">
        <f ca="1">Misc!$B$4*V286/Misc!$B$2*VLOOKUP(E286,Gearing!$B$2:$F$7,5,FALSE)</f>
        <v>3449.7958980656381</v>
      </c>
      <c r="G287">
        <f t="shared" ca="1" si="61"/>
        <v>3.1193004502847157</v>
      </c>
      <c r="H287">
        <f t="shared" ca="1" si="62"/>
        <v>263.90615533146996</v>
      </c>
      <c r="I287">
        <f t="shared" si="64"/>
        <v>0.19223050000000003</v>
      </c>
      <c r="J287">
        <f t="shared" ca="1" si="65"/>
        <v>4881.3291005756537</v>
      </c>
      <c r="K287">
        <f t="shared" ca="1" si="66"/>
        <v>-29549903.483646765</v>
      </c>
      <c r="L287">
        <f t="shared" ca="1" si="75"/>
        <v>5020.0274638630053</v>
      </c>
      <c r="M287">
        <f ca="1">2*$Y$1*VLOOKUP(E286,Gearing!$B$3:$D$7,3)+B285</f>
        <v>5023.9054674271138</v>
      </c>
      <c r="N287">
        <f ca="1">2*B286-B285+Misc!$B$6*$Y$1^2</f>
        <v>5020.14205364804</v>
      </c>
      <c r="O287">
        <f t="shared" ca="1" si="67"/>
        <v>0</v>
      </c>
      <c r="P287">
        <f t="shared" ca="1" si="68"/>
        <v>0</v>
      </c>
      <c r="Q287">
        <f t="shared" ca="1" si="69"/>
        <v>0</v>
      </c>
      <c r="R287">
        <f t="shared" ca="1" si="70"/>
        <v>0</v>
      </c>
      <c r="S287">
        <f t="shared" ca="1" si="71"/>
        <v>1</v>
      </c>
      <c r="T287">
        <f ca="1">C287/Misc!$B$2*60/2/PI()</f>
        <v>3755.3120562773283</v>
      </c>
      <c r="U287">
        <f ca="1">C287/Misc!$B$2*60/2/PI()*VLOOKUP(E287,Gearing!$B$2:$F$7,5,FALSE)</f>
        <v>7513.3425005400704</v>
      </c>
      <c r="V287">
        <f ca="1">FORECAST(U287,OFFSET(Engine!$E$3:$E$26,MATCH(U287,Engine!$A$3:$A$26,1)-1,0,2),OFFSET(Engine!$A$3:$A$26,MATCH(U287,Engine!$A$3:$A$26,1)-1,0,2))</f>
        <v>608.29767264926102</v>
      </c>
    </row>
    <row r="288" spans="1:22" x14ac:dyDescent="0.25">
      <c r="A288">
        <f t="shared" si="63"/>
        <v>71.25</v>
      </c>
      <c r="B288">
        <f t="shared" ca="1" si="74"/>
        <v>5049.5358481272669</v>
      </c>
      <c r="C288">
        <f t="shared" ca="1" si="72"/>
        <v>118.08997579529387</v>
      </c>
      <c r="D288">
        <f t="shared" ca="1" si="73"/>
        <v>0.45150990597903728</v>
      </c>
      <c r="E288">
        <f ca="1">MIN(VLOOKUP(C287+0.01,Gearing!$A$2:$F$7,2,TRUE)+1,5)</f>
        <v>5</v>
      </c>
      <c r="F288">
        <f ca="1">Misc!$B$4*V287/Misc!$B$2*VLOOKUP(E287,Gearing!$B$2:$F$7,5,FALSE)</f>
        <v>3448.2677561307105</v>
      </c>
      <c r="G288">
        <f t="shared" ca="1" si="61"/>
        <v>3.1376361101959973</v>
      </c>
      <c r="H288">
        <f t="shared" ca="1" si="62"/>
        <v>264.15975258431877</v>
      </c>
      <c r="I288">
        <f t="shared" si="64"/>
        <v>0.19223050000000003</v>
      </c>
      <c r="J288">
        <f t="shared" ca="1" si="65"/>
        <v>4869.995221215765</v>
      </c>
      <c r="K288">
        <f t="shared" ca="1" si="66"/>
        <v>-29694024.349759579</v>
      </c>
      <c r="L288">
        <f t="shared" ca="1" si="75"/>
        <v>5049.5358481272669</v>
      </c>
      <c r="M288">
        <f ca="1">2*$Y$1*VLOOKUP(E287,Gearing!$B$3:$D$7,3)+B286</f>
        <v>5053.3566642875767</v>
      </c>
      <c r="N288">
        <f ca="1">2*B287-B286+Misc!$B$6*$Y$1^2</f>
        <v>5049.6506959384342</v>
      </c>
      <c r="O288">
        <f t="shared" ca="1" si="67"/>
        <v>0</v>
      </c>
      <c r="P288">
        <f t="shared" ca="1" si="68"/>
        <v>0</v>
      </c>
      <c r="Q288">
        <f t="shared" ca="1" si="69"/>
        <v>0</v>
      </c>
      <c r="R288">
        <f t="shared" ca="1" si="70"/>
        <v>0</v>
      </c>
      <c r="S288">
        <f t="shared" ca="1" si="71"/>
        <v>1</v>
      </c>
      <c r="T288">
        <f ca="1">C288/Misc!$B$2*60/2/PI()</f>
        <v>3758.9206754846587</v>
      </c>
      <c r="U288">
        <f ca="1">C288/Misc!$B$2*60/2/PI()*VLOOKUP(E288,Gearing!$B$2:$F$7,5,FALSE)</f>
        <v>7520.562351154982</v>
      </c>
      <c r="V288">
        <f ca="1">FORECAST(U288,OFFSET(Engine!$E$3:$E$26,MATCH(U288,Engine!$A$3:$A$26,1)-1,0,2),OFFSET(Engine!$A$3:$A$26,MATCH(U288,Engine!$A$3:$A$26,1)-1,0,2))</f>
        <v>608.03047082434318</v>
      </c>
    </row>
    <row r="289" spans="1:22" x14ac:dyDescent="0.25">
      <c r="A289">
        <f t="shared" si="63"/>
        <v>71.5</v>
      </c>
      <c r="B289">
        <f t="shared" ca="1" si="74"/>
        <v>5079.0724517606523</v>
      </c>
      <c r="C289">
        <f t="shared" ca="1" si="72"/>
        <v>118.20236652397034</v>
      </c>
      <c r="D289">
        <f t="shared" ca="1" si="73"/>
        <v>0.4476159234327497</v>
      </c>
      <c r="E289">
        <f ca="1">MIN(VLOOKUP(C288+0.01,Gearing!$A$2:$F$7,2,TRUE)+1,5)</f>
        <v>5</v>
      </c>
      <c r="F289">
        <f ca="1">Misc!$B$4*V288/Misc!$B$2*VLOOKUP(E288,Gearing!$B$2:$F$7,5,FALSE)</f>
        <v>3446.7530644284871</v>
      </c>
      <c r="G289">
        <f t="shared" ca="1" si="61"/>
        <v>3.1559893048103156</v>
      </c>
      <c r="H289">
        <f t="shared" ca="1" si="62"/>
        <v>264.41116348418564</v>
      </c>
      <c r="I289">
        <f t="shared" si="64"/>
        <v>0.19223050000000003</v>
      </c>
      <c r="J289">
        <f t="shared" ca="1" si="65"/>
        <v>4858.6503982931426</v>
      </c>
      <c r="K289">
        <f t="shared" ca="1" si="66"/>
        <v>-29837946.061162375</v>
      </c>
      <c r="L289">
        <f t="shared" ca="1" si="75"/>
        <v>5079.0724517606523</v>
      </c>
      <c r="M289">
        <f ca="1">2*$Y$1*VLOOKUP(E288,Gearing!$B$3:$D$7,3)+B287</f>
        <v>5082.8365838630052</v>
      </c>
      <c r="N289">
        <f ca="1">2*B288-B287+Misc!$B$6*$Y$1^2</f>
        <v>5079.1875448915289</v>
      </c>
      <c r="O289">
        <f t="shared" ca="1" si="67"/>
        <v>0</v>
      </c>
      <c r="P289">
        <f t="shared" ca="1" si="68"/>
        <v>0</v>
      </c>
      <c r="Q289">
        <f t="shared" ca="1" si="69"/>
        <v>0</v>
      </c>
      <c r="R289">
        <f t="shared" ca="1" si="70"/>
        <v>0</v>
      </c>
      <c r="S289">
        <f t="shared" ca="1" si="71"/>
        <v>1</v>
      </c>
      <c r="T289">
        <f ca="1">C289/Misc!$B$2*60/2/PI()</f>
        <v>3762.4981834899709</v>
      </c>
      <c r="U289">
        <f ca="1">C289/Misc!$B$2*60/2/PI()*VLOOKUP(E289,Gearing!$B$2:$F$7,5,FALSE)</f>
        <v>7527.7199568451415</v>
      </c>
      <c r="V289">
        <f ca="1">FORECAST(U289,OFFSET(Engine!$E$3:$E$26,MATCH(U289,Engine!$A$3:$A$26,1)-1,0,2),OFFSET(Engine!$A$3:$A$26,MATCH(U289,Engine!$A$3:$A$26,1)-1,0,2))</f>
        <v>607.76557264230837</v>
      </c>
    </row>
    <row r="290" spans="1:22" x14ac:dyDescent="0.25">
      <c r="A290">
        <f t="shared" si="63"/>
        <v>71.75</v>
      </c>
      <c r="B290">
        <f t="shared" ca="1" si="74"/>
        <v>5108.6370313892521</v>
      </c>
      <c r="C290">
        <f t="shared" ca="1" si="72"/>
        <v>118.31378760326697</v>
      </c>
      <c r="D290">
        <f t="shared" ca="1" si="73"/>
        <v>0.44375271094031632</v>
      </c>
      <c r="E290">
        <f ca="1">MIN(VLOOKUP(C289+0.01,Gearing!$A$2:$F$7,2,TRUE)+1,5)</f>
        <v>5</v>
      </c>
      <c r="F290">
        <f ca="1">Misc!$B$4*V289/Misc!$B$2*VLOOKUP(E289,Gearing!$B$2:$F$7,5,FALSE)</f>
        <v>3445.2514314273449</v>
      </c>
      <c r="G290">
        <f t="shared" ca="1" si="61"/>
        <v>3.1743598829021344</v>
      </c>
      <c r="H290">
        <f t="shared" ca="1" si="62"/>
        <v>264.66040534016412</v>
      </c>
      <c r="I290">
        <f t="shared" si="64"/>
        <v>0.19223050000000003</v>
      </c>
      <c r="J290">
        <f t="shared" ca="1" si="65"/>
        <v>4847.2947261236477</v>
      </c>
      <c r="K290">
        <f t="shared" ca="1" si="66"/>
        <v>-29981666.486302689</v>
      </c>
      <c r="L290">
        <f t="shared" ca="1" si="75"/>
        <v>5108.6370313892521</v>
      </c>
      <c r="M290">
        <f ca="1">2*$Y$1*VLOOKUP(E289,Gearing!$B$3:$D$7,3)+B288</f>
        <v>5112.3449681272668</v>
      </c>
      <c r="N290">
        <f ca="1">2*B289-B288+Misc!$B$6*$Y$1^2</f>
        <v>5108.7523678940379</v>
      </c>
      <c r="O290">
        <f t="shared" ca="1" si="67"/>
        <v>0</v>
      </c>
      <c r="P290">
        <f t="shared" ca="1" si="68"/>
        <v>0</v>
      </c>
      <c r="Q290">
        <f t="shared" ca="1" si="69"/>
        <v>0</v>
      </c>
      <c r="R290">
        <f t="shared" ca="1" si="70"/>
        <v>0</v>
      </c>
      <c r="S290">
        <f t="shared" ca="1" si="71"/>
        <v>1</v>
      </c>
      <c r="T290">
        <f ca="1">C290/Misc!$B$2*60/2/PI()</f>
        <v>3766.0448265969094</v>
      </c>
      <c r="U290">
        <f ca="1">C290/Misc!$B$2*60/2/PI()*VLOOKUP(E290,Gearing!$B$2:$F$7,5,FALSE)</f>
        <v>7534.8158103961305</v>
      </c>
      <c r="V290">
        <f ca="1">FORECAST(U290,OFFSET(Engine!$E$3:$E$26,MATCH(U290,Engine!$A$3:$A$26,1)-1,0,2),OFFSET(Engine!$A$3:$A$26,MATCH(U290,Engine!$A$3:$A$26,1)-1,0,2))</f>
        <v>607.50295986549304</v>
      </c>
    </row>
    <row r="291" spans="1:22" x14ac:dyDescent="0.25">
      <c r="A291">
        <f t="shared" si="63"/>
        <v>72</v>
      </c>
      <c r="B291">
        <f t="shared" ca="1" si="74"/>
        <v>5138.2293455622857</v>
      </c>
      <c r="C291">
        <f t="shared" ca="1" si="72"/>
        <v>118.42424670157197</v>
      </c>
      <c r="D291">
        <f t="shared" ca="1" si="73"/>
        <v>0.43992007549968548</v>
      </c>
      <c r="E291">
        <f ca="1">MIN(VLOOKUP(C290+0.01,Gearing!$A$2:$F$7,2,TRUE)+1,5)</f>
        <v>5</v>
      </c>
      <c r="F291">
        <f ca="1">Misc!$B$4*V290/Misc!$B$2*VLOOKUP(E290,Gearing!$B$2:$F$7,5,FALSE)</f>
        <v>3443.7627537431176</v>
      </c>
      <c r="G291">
        <f t="shared" ca="1" si="61"/>
        <v>3.1927476944408939</v>
      </c>
      <c r="H291">
        <f t="shared" ca="1" si="62"/>
        <v>264.90749530595019</v>
      </c>
      <c r="I291">
        <f t="shared" si="64"/>
        <v>0.19223050000000003</v>
      </c>
      <c r="J291">
        <f t="shared" ca="1" si="65"/>
        <v>4835.9282982750565</v>
      </c>
      <c r="K291">
        <f t="shared" ca="1" si="66"/>
        <v>-30125183.513020732</v>
      </c>
      <c r="L291">
        <f t="shared" ca="1" si="75"/>
        <v>5138.2293455622857</v>
      </c>
      <c r="M291">
        <f ca="1">2*$Y$1*VLOOKUP(E290,Gearing!$B$3:$D$7,3)+B289</f>
        <v>5141.8815717606522</v>
      </c>
      <c r="N291">
        <f ca="1">2*B290-B289+Misc!$B$6*$Y$1^2</f>
        <v>5138.3449235178523</v>
      </c>
      <c r="O291">
        <f t="shared" ca="1" si="67"/>
        <v>0</v>
      </c>
      <c r="P291">
        <f t="shared" ca="1" si="68"/>
        <v>0</v>
      </c>
      <c r="Q291">
        <f t="shared" ca="1" si="69"/>
        <v>0</v>
      </c>
      <c r="R291">
        <f t="shared" ca="1" si="70"/>
        <v>0</v>
      </c>
      <c r="S291">
        <f t="shared" ca="1" si="71"/>
        <v>1</v>
      </c>
      <c r="T291">
        <f ca="1">C291/Misc!$B$2*60/2/PI()</f>
        <v>3769.5608488978523</v>
      </c>
      <c r="U291">
        <f ca="1">C291/Misc!$B$2*60/2/PI()*VLOOKUP(E291,Gearing!$B$2:$F$7,5,FALSE)</f>
        <v>7541.8504001694</v>
      </c>
      <c r="V291">
        <f ca="1">FORECAST(U291,OFFSET(Engine!$E$3:$E$26,MATCH(U291,Engine!$A$3:$A$26,1)-1,0,2),OFFSET(Engine!$A$3:$A$26,MATCH(U291,Engine!$A$3:$A$26,1)-1,0,2))</f>
        <v>607.24261441996771</v>
      </c>
    </row>
    <row r="292" spans="1:22" x14ac:dyDescent="0.25">
      <c r="A292">
        <f t="shared" si="63"/>
        <v>72.25</v>
      </c>
      <c r="B292">
        <f t="shared" ca="1" si="74"/>
        <v>5167.8491547400381</v>
      </c>
      <c r="C292">
        <f t="shared" ca="1" si="72"/>
        <v>118.53375143910125</v>
      </c>
      <c r="D292">
        <f t="shared" ca="1" si="73"/>
        <v>0.43611782473453786</v>
      </c>
      <c r="E292">
        <f ca="1">MIN(VLOOKUP(C291+0.01,Gearing!$A$2:$F$7,2,TRUE)+1,5)</f>
        <v>5</v>
      </c>
      <c r="F292">
        <f ca="1">Misc!$B$4*V291/Misc!$B$2*VLOOKUP(E291,Gearing!$B$2:$F$7,5,FALSE)</f>
        <v>3442.2869289198029</v>
      </c>
      <c r="G292">
        <f t="shared" ca="1" si="61"/>
        <v>3.2111525905835161</v>
      </c>
      <c r="H292">
        <f t="shared" ca="1" si="62"/>
        <v>265.15245042748131</v>
      </c>
      <c r="I292">
        <f t="shared" si="64"/>
        <v>0.19223050000000003</v>
      </c>
      <c r="J292">
        <f t="shared" ca="1" si="65"/>
        <v>4824.5512075757779</v>
      </c>
      <c r="K292">
        <f t="shared" ca="1" si="66"/>
        <v>-30268495.048428349</v>
      </c>
      <c r="L292">
        <f t="shared" ca="1" si="75"/>
        <v>5167.8491547400381</v>
      </c>
      <c r="M292">
        <f ca="1">2*$Y$1*VLOOKUP(E291,Gearing!$B$3:$D$7,3)+B290</f>
        <v>5171.446151389252</v>
      </c>
      <c r="N292">
        <f ca="1">2*B291-B290+Misc!$B$6*$Y$1^2</f>
        <v>5167.9649722353197</v>
      </c>
      <c r="O292">
        <f t="shared" ca="1" si="67"/>
        <v>0</v>
      </c>
      <c r="P292">
        <f t="shared" ca="1" si="68"/>
        <v>0</v>
      </c>
      <c r="Q292">
        <f t="shared" ca="1" si="69"/>
        <v>0</v>
      </c>
      <c r="R292">
        <f t="shared" ca="1" si="70"/>
        <v>0</v>
      </c>
      <c r="S292">
        <f t="shared" ca="1" si="71"/>
        <v>1</v>
      </c>
      <c r="T292">
        <f ca="1">C292/Misc!$B$2*60/2/PI()</f>
        <v>3773.0464929518052</v>
      </c>
      <c r="U292">
        <f ca="1">C292/Misc!$B$2*60/2/PI()*VLOOKUP(E292,Gearing!$B$2:$F$7,5,FALSE)</f>
        <v>7548.8242114585419</v>
      </c>
      <c r="V292">
        <f ca="1">FORECAST(U292,OFFSET(Engine!$E$3:$E$26,MATCH(U292,Engine!$A$3:$A$26,1)-1,0,2),OFFSET(Engine!$A$3:$A$26,MATCH(U292,Engine!$A$3:$A$26,1)-1,0,2))</f>
        <v>606.98451834534217</v>
      </c>
    </row>
    <row r="293" spans="1:22" x14ac:dyDescent="0.25">
      <c r="A293">
        <f t="shared" si="63"/>
        <v>72.5</v>
      </c>
      <c r="B293">
        <f t="shared" ca="1" si="74"/>
        <v>5197.4962212818364</v>
      </c>
      <c r="C293">
        <f t="shared" ca="1" si="72"/>
        <v>118.64230938799483</v>
      </c>
      <c r="D293">
        <f t="shared" ca="1" si="73"/>
        <v>0.4323457664140733</v>
      </c>
      <c r="E293">
        <f ca="1">MIN(VLOOKUP(C292+0.01,Gearing!$A$2:$F$7,2,TRUE)+1,5)</f>
        <v>5</v>
      </c>
      <c r="F293">
        <f ca="1">Misc!$B$4*V292/Misc!$B$2*VLOOKUP(E292,Gearing!$B$2:$F$7,5,FALSE)</f>
        <v>3440.8238551450195</v>
      </c>
      <c r="G293">
        <f t="shared" ca="1" si="61"/>
        <v>3.229574423666933</v>
      </c>
      <c r="H293">
        <f t="shared" ca="1" si="62"/>
        <v>265.39528764315236</v>
      </c>
      <c r="I293">
        <f t="shared" si="64"/>
        <v>0.19223050000000003</v>
      </c>
      <c r="J293">
        <f t="shared" ca="1" si="65"/>
        <v>4813.1635461194901</v>
      </c>
      <c r="K293">
        <f t="shared" ca="1" si="66"/>
        <v>-30411599.018767953</v>
      </c>
      <c r="L293">
        <f t="shared" ca="1" si="75"/>
        <v>5197.4962212818364</v>
      </c>
      <c r="M293">
        <f ca="1">2*$Y$1*VLOOKUP(E292,Gearing!$B$3:$D$7,3)+B291</f>
        <v>5201.0384655622856</v>
      </c>
      <c r="N293">
        <f ca="1">2*B292-B291+Misc!$B$6*$Y$1^2</f>
        <v>5197.6122764177908</v>
      </c>
      <c r="O293">
        <f t="shared" ca="1" si="67"/>
        <v>0</v>
      </c>
      <c r="P293">
        <f t="shared" ca="1" si="68"/>
        <v>0</v>
      </c>
      <c r="Q293">
        <f t="shared" ca="1" si="69"/>
        <v>0</v>
      </c>
      <c r="R293">
        <f t="shared" ca="1" si="70"/>
        <v>0</v>
      </c>
      <c r="S293">
        <f t="shared" ca="1" si="71"/>
        <v>1</v>
      </c>
      <c r="T293">
        <f ca="1">C293/Misc!$B$2*60/2/PI()</f>
        <v>3776.5019997874715</v>
      </c>
      <c r="U293">
        <f ca="1">C293/Misc!$B$2*60/2/PI()*VLOOKUP(E293,Gearing!$B$2:$F$7,5,FALSE)</f>
        <v>7555.7377264954403</v>
      </c>
      <c r="V293">
        <f ca="1">FORECAST(U293,OFFSET(Engine!$E$3:$E$26,MATCH(U293,Engine!$A$3:$A$26,1)-1,0,2),OFFSET(Engine!$A$3:$A$26,MATCH(U293,Engine!$A$3:$A$26,1)-1,0,2))</f>
        <v>606.72865379453833</v>
      </c>
    </row>
    <row r="294" spans="1:22" x14ac:dyDescent="0.25">
      <c r="A294">
        <f t="shared" si="63"/>
        <v>72.75</v>
      </c>
      <c r="B294">
        <f t="shared" ca="1" si="74"/>
        <v>5227.1703094340355</v>
      </c>
      <c r="C294">
        <f t="shared" ca="1" si="72"/>
        <v>118.74992807239323</v>
      </c>
      <c r="D294">
        <f t="shared" ca="1" si="73"/>
        <v>0.4286037087731529</v>
      </c>
      <c r="E294">
        <f ca="1">MIN(VLOOKUP(C293+0.01,Gearing!$A$2:$F$7,2,TRUE)+1,5)</f>
        <v>5</v>
      </c>
      <c r="F294">
        <f ca="1">Misc!$B$4*V293/Misc!$B$2*VLOOKUP(E293,Gearing!$B$2:$F$7,5,FALSE)</f>
        <v>3439.37343124872</v>
      </c>
      <c r="G294">
        <f t="shared" ca="1" si="61"/>
        <v>3.2480130472006206</v>
      </c>
      <c r="H294">
        <f t="shared" ca="1" si="62"/>
        <v>265.63602378398627</v>
      </c>
      <c r="I294">
        <f t="shared" si="64"/>
        <v>0.19223050000000003</v>
      </c>
      <c r="J294">
        <f t="shared" ca="1" si="65"/>
        <v>4801.7654052697635</v>
      </c>
      <c r="K294">
        <f t="shared" ca="1" si="66"/>
        <v>-30554493.369271684</v>
      </c>
      <c r="L294">
        <f t="shared" ca="1" si="75"/>
        <v>5227.1703094340355</v>
      </c>
      <c r="M294">
        <f ca="1">2*$Y$1*VLOOKUP(E293,Gearing!$B$3:$D$7,3)+B292</f>
        <v>5230.658274740038</v>
      </c>
      <c r="N294">
        <f ca="1">2*B293-B292+Misc!$B$6*$Y$1^2</f>
        <v>5227.286600323635</v>
      </c>
      <c r="O294">
        <f t="shared" ca="1" si="67"/>
        <v>0</v>
      </c>
      <c r="P294">
        <f t="shared" ca="1" si="68"/>
        <v>0</v>
      </c>
      <c r="Q294">
        <f t="shared" ca="1" si="69"/>
        <v>0</v>
      </c>
      <c r="R294">
        <f t="shared" ca="1" si="70"/>
        <v>0</v>
      </c>
      <c r="S294">
        <f t="shared" ca="1" si="71"/>
        <v>1</v>
      </c>
      <c r="T294">
        <f ca="1">C294/Misc!$B$2*60/2/PI()</f>
        <v>3779.9276089056821</v>
      </c>
      <c r="U294">
        <f ca="1">C294/Misc!$B$2*60/2/PI()*VLOOKUP(E294,Gearing!$B$2:$F$7,5,FALSE)</f>
        <v>7562.591424455125</v>
      </c>
      <c r="V294">
        <f ca="1">FORECAST(U294,OFFSET(Engine!$E$3:$E$26,MATCH(U294,Engine!$A$3:$A$26,1)-1,0,2),OFFSET(Engine!$A$3:$A$26,MATCH(U294,Engine!$A$3:$A$26,1)-1,0,2))</f>
        <v>606.47500303360971</v>
      </c>
    </row>
    <row r="295" spans="1:22" x14ac:dyDescent="0.25">
      <c r="A295">
        <f t="shared" si="63"/>
        <v>73</v>
      </c>
      <c r="B295">
        <f t="shared" ca="1" si="74"/>
        <v>5256.871185318033</v>
      </c>
      <c r="C295">
        <f t="shared" ca="1" si="72"/>
        <v>118.85661496852117</v>
      </c>
      <c r="D295">
        <f t="shared" ca="1" si="73"/>
        <v>0.42489146025036462</v>
      </c>
      <c r="E295">
        <f ca="1">MIN(VLOOKUP(C294+0.01,Gearing!$A$2:$F$7,2,TRUE)+1,5)</f>
        <v>5</v>
      </c>
      <c r="F295">
        <f ca="1">Misc!$B$4*V294/Misc!$B$2*VLOOKUP(E294,Gearing!$B$2:$F$7,5,FALSE)</f>
        <v>3437.9355567021694</v>
      </c>
      <c r="G295">
        <f t="shared" ca="1" si="61"/>
        <v>3.2664683158591532</v>
      </c>
      <c r="H295">
        <f t="shared" ca="1" si="62"/>
        <v>265.87467557382155</v>
      </c>
      <c r="I295">
        <f t="shared" si="64"/>
        <v>0.19223050000000003</v>
      </c>
      <c r="J295">
        <f t="shared" ca="1" si="65"/>
        <v>4790.356875664681</v>
      </c>
      <c r="K295">
        <f t="shared" ca="1" si="66"/>
        <v>-30697176.06402107</v>
      </c>
      <c r="L295">
        <f t="shared" ca="1" si="75"/>
        <v>5256.871185318033</v>
      </c>
      <c r="M295">
        <f ca="1">2*$Y$1*VLOOKUP(E294,Gearing!$B$3:$D$7,3)+B293</f>
        <v>5260.3053412818363</v>
      </c>
      <c r="N295">
        <f ca="1">2*B294-B293+Misc!$B$6*$Y$1^2</f>
        <v>5256.987710086235</v>
      </c>
      <c r="O295">
        <f t="shared" ca="1" si="67"/>
        <v>0</v>
      </c>
      <c r="P295">
        <f t="shared" ca="1" si="68"/>
        <v>0</v>
      </c>
      <c r="Q295">
        <f t="shared" ca="1" si="69"/>
        <v>0</v>
      </c>
      <c r="R295">
        <f t="shared" ca="1" si="70"/>
        <v>0</v>
      </c>
      <c r="S295">
        <f t="shared" ca="1" si="71"/>
        <v>1</v>
      </c>
      <c r="T295">
        <f ca="1">C295/Misc!$B$2*60/2/PI()</f>
        <v>3783.3235582820607</v>
      </c>
      <c r="U295">
        <f ca="1">C295/Misc!$B$2*60/2/PI()*VLOOKUP(E295,Gearing!$B$2:$F$7,5,FALSE)</f>
        <v>7569.3857814611101</v>
      </c>
      <c r="V295">
        <f ca="1">FORECAST(U295,OFFSET(Engine!$E$3:$E$26,MATCH(U295,Engine!$A$3:$A$26,1)-1,0,2),OFFSET(Engine!$A$3:$A$26,MATCH(U295,Engine!$A$3:$A$26,1)-1,0,2))</f>
        <v>606.22354844154472</v>
      </c>
    </row>
    <row r="296" spans="1:22" x14ac:dyDescent="0.25">
      <c r="A296">
        <f t="shared" si="63"/>
        <v>73.25</v>
      </c>
      <c r="B296">
        <f t="shared" ca="1" si="74"/>
        <v>5286.5986169182961</v>
      </c>
      <c r="C296">
        <f t="shared" ca="1" si="72"/>
        <v>118.96237750476939</v>
      </c>
      <c r="D296">
        <f t="shared" ca="1" si="73"/>
        <v>0.42120882973540574</v>
      </c>
      <c r="E296">
        <f ca="1">MIN(VLOOKUP(C295+0.01,Gearing!$A$2:$F$7,2,TRUE)+1,5)</f>
        <v>5</v>
      </c>
      <c r="F296">
        <f ca="1">Misc!$B$4*V295/Misc!$B$2*VLOOKUP(E295,Gearing!$B$2:$F$7,5,FALSE)</f>
        <v>3436.5101316168284</v>
      </c>
      <c r="G296">
        <f t="shared" ca="1" si="61"/>
        <v>3.2849400854747626</v>
      </c>
      <c r="H296">
        <f t="shared" ca="1" si="62"/>
        <v>266.1112596294949</v>
      </c>
      <c r="I296">
        <f t="shared" si="64"/>
        <v>0.19223050000000003</v>
      </c>
      <c r="J296">
        <f t="shared" ca="1" si="65"/>
        <v>4778.9380472214434</v>
      </c>
      <c r="K296">
        <f t="shared" ca="1" si="66"/>
        <v>-30839645.085807014</v>
      </c>
      <c r="L296">
        <f t="shared" ca="1" si="75"/>
        <v>5286.5986169182961</v>
      </c>
      <c r="M296">
        <f ca="1">2*$Y$1*VLOOKUP(E295,Gearing!$B$3:$D$7,3)+B294</f>
        <v>5289.9794294340354</v>
      </c>
      <c r="N296">
        <f ca="1">2*B295-B294+Misc!$B$6*$Y$1^2</f>
        <v>5286.7153737020308</v>
      </c>
      <c r="O296">
        <f t="shared" ca="1" si="67"/>
        <v>0</v>
      </c>
      <c r="P296">
        <f t="shared" ca="1" si="68"/>
        <v>0</v>
      </c>
      <c r="Q296">
        <f t="shared" ca="1" si="69"/>
        <v>0</v>
      </c>
      <c r="R296">
        <f t="shared" ca="1" si="70"/>
        <v>0</v>
      </c>
      <c r="S296">
        <f t="shared" ca="1" si="71"/>
        <v>1</v>
      </c>
      <c r="T296">
        <f ca="1">C296/Misc!$B$2*60/2/PI()</f>
        <v>3786.6900843696285</v>
      </c>
      <c r="U296">
        <f ca="1">C296/Misc!$B$2*60/2/PI()*VLOOKUP(E296,Gearing!$B$2:$F$7,5,FALSE)</f>
        <v>7576.1212705906009</v>
      </c>
      <c r="V296">
        <f ca="1">FORECAST(U296,OFFSET(Engine!$E$3:$E$26,MATCH(U296,Engine!$A$3:$A$26,1)-1,0,2),OFFSET(Engine!$A$3:$A$26,MATCH(U296,Engine!$A$3:$A$26,1)-1,0,2))</f>
        <v>605.97427251007366</v>
      </c>
    </row>
    <row r="297" spans="1:22" x14ac:dyDescent="0.25">
      <c r="A297">
        <f t="shared" si="63"/>
        <v>73.5</v>
      </c>
      <c r="B297">
        <f t="shared" ca="1" si="74"/>
        <v>5316.3523740704177</v>
      </c>
      <c r="C297">
        <f t="shared" ca="1" si="72"/>
        <v>119.06722306177471</v>
      </c>
      <c r="D297">
        <f t="shared" ca="1" si="73"/>
        <v>0.41755562630714849</v>
      </c>
      <c r="E297">
        <f ca="1">MIN(VLOOKUP(C296+0.01,Gearing!$A$2:$F$7,2,TRUE)+1,5)</f>
        <v>5</v>
      </c>
      <c r="F297">
        <f ca="1">Misc!$B$4*V296/Misc!$B$2*VLOOKUP(E296,Gearing!$B$2:$F$7,5,FALSE)</f>
        <v>3435.0970567432601</v>
      </c>
      <c r="G297">
        <f t="shared" ca="1" si="61"/>
        <v>3.3034282130299166</v>
      </c>
      <c r="H297">
        <f t="shared" ca="1" si="62"/>
        <v>266.34579246102072</v>
      </c>
      <c r="I297">
        <f t="shared" si="64"/>
        <v>0.19223050000000003</v>
      </c>
      <c r="J297">
        <f t="shared" ca="1" si="65"/>
        <v>4767.5090091409747</v>
      </c>
      <c r="K297">
        <f t="shared" ca="1" si="66"/>
        <v>-30981898.435990345</v>
      </c>
      <c r="L297">
        <f t="shared" ca="1" si="75"/>
        <v>5316.3523740704177</v>
      </c>
      <c r="M297">
        <f ca="1">2*$Y$1*VLOOKUP(E296,Gearing!$B$3:$D$7,3)+B295</f>
        <v>5319.6803053180329</v>
      </c>
      <c r="N297">
        <f ca="1">2*B296-B295+Misc!$B$6*$Y$1^2</f>
        <v>5316.4693610185595</v>
      </c>
      <c r="O297">
        <f t="shared" ca="1" si="67"/>
        <v>0</v>
      </c>
      <c r="P297">
        <f t="shared" ca="1" si="68"/>
        <v>0</v>
      </c>
      <c r="Q297">
        <f t="shared" ca="1" si="69"/>
        <v>0</v>
      </c>
      <c r="R297">
        <f t="shared" ca="1" si="70"/>
        <v>0</v>
      </c>
      <c r="S297">
        <f t="shared" ca="1" si="71"/>
        <v>1</v>
      </c>
      <c r="T297">
        <f ca="1">C297/Misc!$B$2*60/2/PI()</f>
        <v>3790.0274221013524</v>
      </c>
      <c r="U297">
        <f ca="1">C297/Misc!$B$2*60/2/PI()*VLOOKUP(E297,Gearing!$B$2:$F$7,5,FALSE)</f>
        <v>7582.7983618795934</v>
      </c>
      <c r="V297">
        <f ca="1">FORECAST(U297,OFFSET(Engine!$E$3:$E$26,MATCH(U297,Engine!$A$3:$A$26,1)-1,0,2),OFFSET(Engine!$A$3:$A$26,MATCH(U297,Engine!$A$3:$A$26,1)-1,0,2))</f>
        <v>605.72715784347974</v>
      </c>
    </row>
    <row r="298" spans="1:22" x14ac:dyDescent="0.25">
      <c r="A298">
        <f t="shared" si="63"/>
        <v>73.75</v>
      </c>
      <c r="B298">
        <f t="shared" ca="1" si="74"/>
        <v>5346.1322284491835</v>
      </c>
      <c r="C298">
        <f t="shared" ca="1" si="72"/>
        <v>119.1711589725237</v>
      </c>
      <c r="D298">
        <f t="shared" ca="1" si="73"/>
        <v>0.41393165968474932</v>
      </c>
      <c r="E298">
        <f ca="1">MIN(VLOOKUP(C297+0.01,Gearing!$A$2:$F$7,2,TRUE)+1,5)</f>
        <v>5</v>
      </c>
      <c r="F298">
        <f ca="1">Misc!$B$4*V297/Misc!$B$2*VLOOKUP(E297,Gearing!$B$2:$F$7,5,FALSE)</f>
        <v>3433.6962334700556</v>
      </c>
      <c r="G298">
        <f t="shared" ca="1" si="61"/>
        <v>3.3219325566499043</v>
      </c>
      <c r="H298">
        <f t="shared" ca="1" si="62"/>
        <v>266.57829047182287</v>
      </c>
      <c r="I298">
        <f t="shared" si="64"/>
        <v>0.19223050000000003</v>
      </c>
      <c r="J298">
        <f t="shared" ca="1" si="65"/>
        <v>4756.0698499125128</v>
      </c>
      <c r="K298">
        <f t="shared" ca="1" si="66"/>
        <v>-31123934.13436256</v>
      </c>
      <c r="L298">
        <f t="shared" ca="1" si="75"/>
        <v>5346.1322284491835</v>
      </c>
      <c r="M298">
        <f ca="1">2*$Y$1*VLOOKUP(E297,Gearing!$B$3:$D$7,3)+B296</f>
        <v>5349.407736918296</v>
      </c>
      <c r="N298">
        <f ca="1">2*B297-B296+Misc!$B$6*$Y$1^2</f>
        <v>5346.2494437225396</v>
      </c>
      <c r="O298">
        <f t="shared" ca="1" si="67"/>
        <v>0</v>
      </c>
      <c r="P298">
        <f t="shared" ca="1" si="68"/>
        <v>0</v>
      </c>
      <c r="Q298">
        <f t="shared" ca="1" si="69"/>
        <v>0</v>
      </c>
      <c r="R298">
        <f t="shared" ca="1" si="70"/>
        <v>0</v>
      </c>
      <c r="S298">
        <f t="shared" ca="1" si="71"/>
        <v>1</v>
      </c>
      <c r="T298">
        <f ca="1">C298/Misc!$B$2*60/2/PI()</f>
        <v>3793.3358048934447</v>
      </c>
      <c r="U298">
        <f ca="1">C298/Misc!$B$2*60/2/PI()*VLOOKUP(E298,Gearing!$B$2:$F$7,5,FALSE)</f>
        <v>7589.4175223294769</v>
      </c>
      <c r="V298">
        <f ca="1">FORECAST(U298,OFFSET(Engine!$E$3:$E$26,MATCH(U298,Engine!$A$3:$A$26,1)-1,0,2),OFFSET(Engine!$A$3:$A$26,MATCH(U298,Engine!$A$3:$A$26,1)-1,0,2))</f>
        <v>605.48218715835515</v>
      </c>
    </row>
    <row r="299" spans="1:22" x14ac:dyDescent="0.25">
      <c r="A299">
        <f t="shared" si="63"/>
        <v>74</v>
      </c>
      <c r="B299">
        <f t="shared" ca="1" si="74"/>
        <v>5375.9379535566795</v>
      </c>
      <c r="C299">
        <f t="shared" ca="1" si="72"/>
        <v>119.27419252246182</v>
      </c>
      <c r="D299">
        <f t="shared" ca="1" si="73"/>
        <v>0.41033673982019536</v>
      </c>
      <c r="E299">
        <f ca="1">MIN(VLOOKUP(C298+0.01,Gearing!$A$2:$F$7,2,TRUE)+1,5)</f>
        <v>5</v>
      </c>
      <c r="F299">
        <f ca="1">Misc!$B$4*V298/Misc!$B$2*VLOOKUP(E298,Gearing!$B$2:$F$7,5,FALSE)</f>
        <v>3432.3075638224582</v>
      </c>
      <c r="G299">
        <f t="shared" ca="1" si="61"/>
        <v>3.3404529755954475</v>
      </c>
      <c r="H299">
        <f t="shared" ca="1" si="62"/>
        <v>266.80876995897864</v>
      </c>
      <c r="I299">
        <f t="shared" si="64"/>
        <v>0.19223050000000003</v>
      </c>
      <c r="J299">
        <f t="shared" ca="1" si="65"/>
        <v>4744.620657318198</v>
      </c>
      <c r="K299">
        <f t="shared" ca="1" si="66"/>
        <v>-31265750.219007414</v>
      </c>
      <c r="L299">
        <f t="shared" ca="1" si="75"/>
        <v>5375.9379535566795</v>
      </c>
      <c r="M299">
        <f ca="1">2*$Y$1*VLOOKUP(E298,Gearing!$B$3:$D$7,3)+B297</f>
        <v>5379.1614940704176</v>
      </c>
      <c r="N299">
        <f ca="1">2*B298-B297+Misc!$B$6*$Y$1^2</f>
        <v>5376.0553953279496</v>
      </c>
      <c r="O299">
        <f t="shared" ca="1" si="67"/>
        <v>0</v>
      </c>
      <c r="P299">
        <f t="shared" ca="1" si="68"/>
        <v>0</v>
      </c>
      <c r="Q299">
        <f t="shared" ca="1" si="69"/>
        <v>0</v>
      </c>
      <c r="R299">
        <f t="shared" ca="1" si="70"/>
        <v>0</v>
      </c>
      <c r="S299">
        <f t="shared" ca="1" si="71"/>
        <v>1</v>
      </c>
      <c r="T299">
        <f ca="1">C299/Misc!$B$2*60/2/PI()</f>
        <v>3796.6154646488358</v>
      </c>
      <c r="U299">
        <f ca="1">C299/Misc!$B$2*60/2/PI()*VLOOKUP(E299,Gearing!$B$2:$F$7,5,FALSE)</f>
        <v>7595.9792159139824</v>
      </c>
      <c r="V299">
        <f ca="1">FORECAST(U299,OFFSET(Engine!$E$3:$E$26,MATCH(U299,Engine!$A$3:$A$26,1)-1,0,2),OFFSET(Engine!$A$3:$A$26,MATCH(U299,Engine!$A$3:$A$26,1)-1,0,2))</f>
        <v>605.23934328334326</v>
      </c>
    </row>
    <row r="300" spans="1:22" x14ac:dyDescent="0.25">
      <c r="A300">
        <f t="shared" si="63"/>
        <v>74.25</v>
      </c>
      <c r="B300">
        <f t="shared" ca="1" si="74"/>
        <v>5405.7693247104144</v>
      </c>
      <c r="C300">
        <f t="shared" ca="1" si="72"/>
        <v>119.37633094957891</v>
      </c>
      <c r="D300">
        <f t="shared" ca="1" si="73"/>
        <v>0.4067706771165831</v>
      </c>
      <c r="E300">
        <f ca="1">MIN(VLOOKUP(C299+0.01,Gearing!$A$2:$F$7,2,TRUE)+1,5)</f>
        <v>5</v>
      </c>
      <c r="F300">
        <f ca="1">Misc!$B$4*V299/Misc!$B$2*VLOOKUP(E299,Gearing!$B$2:$F$7,5,FALSE)</f>
        <v>3430.9309504608941</v>
      </c>
      <c r="G300">
        <f t="shared" ca="1" si="61"/>
        <v>3.3589893302553175</v>
      </c>
      <c r="H300">
        <f t="shared" ca="1" si="62"/>
        <v>267.03724711341027</v>
      </c>
      <c r="I300">
        <f t="shared" si="64"/>
        <v>0.19223050000000003</v>
      </c>
      <c r="J300">
        <f t="shared" ca="1" si="65"/>
        <v>4733.1615184376451</v>
      </c>
      <c r="K300">
        <f t="shared" ca="1" si="66"/>
        <v>-31407344.746162571</v>
      </c>
      <c r="L300">
        <f t="shared" ca="1" si="75"/>
        <v>5405.7693247104144</v>
      </c>
      <c r="M300">
        <f ca="1">2*$Y$1*VLOOKUP(E299,Gearing!$B$3:$D$7,3)+B298</f>
        <v>5408.9413484491834</v>
      </c>
      <c r="N300">
        <f ca="1">2*B299-B298+Misc!$B$6*$Y$1^2</f>
        <v>5405.8869911641759</v>
      </c>
      <c r="O300">
        <f t="shared" ca="1" si="67"/>
        <v>0</v>
      </c>
      <c r="P300">
        <f t="shared" ca="1" si="68"/>
        <v>0</v>
      </c>
      <c r="Q300">
        <f t="shared" ca="1" si="69"/>
        <v>0</v>
      </c>
      <c r="R300">
        <f t="shared" ca="1" si="70"/>
        <v>0</v>
      </c>
      <c r="S300">
        <f t="shared" ca="1" si="71"/>
        <v>1</v>
      </c>
      <c r="T300">
        <f ca="1">C300/Misc!$B$2*60/2/PI()</f>
        <v>3799.8666317598995</v>
      </c>
      <c r="U300">
        <f ca="1">C300/Misc!$B$2*60/2/PI()*VLOOKUP(E300,Gearing!$B$2:$F$7,5,FALSE)</f>
        <v>7602.4839035846326</v>
      </c>
      <c r="V300">
        <f ca="1">FORECAST(U300,OFFSET(Engine!$E$3:$E$26,MATCH(U300,Engine!$A$3:$A$26,1)-1,0,2),OFFSET(Engine!$A$3:$A$26,MATCH(U300,Engine!$A$3:$A$26,1)-1,0,2))</f>
        <v>604.99860915893794</v>
      </c>
    </row>
    <row r="301" spans="1:22" x14ac:dyDescent="0.25">
      <c r="A301">
        <f t="shared" si="63"/>
        <v>74.5</v>
      </c>
      <c r="B301">
        <f t="shared" ca="1" si="74"/>
        <v>5435.626119031469</v>
      </c>
      <c r="C301">
        <f t="shared" ca="1" si="72"/>
        <v>119.47758144452382</v>
      </c>
      <c r="D301">
        <f t="shared" ca="1" si="73"/>
        <v>0.40323328244267032</v>
      </c>
      <c r="E301">
        <f ca="1">MIN(VLOOKUP(C300+0.01,Gearing!$A$2:$F$7,2,TRUE)+1,5)</f>
        <v>5</v>
      </c>
      <c r="F301">
        <f ca="1">Misc!$B$4*V300/Misc!$B$2*VLOOKUP(E300,Gearing!$B$2:$F$7,5,FALSE)</f>
        <v>3429.56629667984</v>
      </c>
      <c r="G301">
        <f t="shared" ca="1" si="61"/>
        <v>3.3775414821389762</v>
      </c>
      <c r="H301">
        <f t="shared" ca="1" si="62"/>
        <v>267.26373802014098</v>
      </c>
      <c r="I301">
        <f t="shared" si="64"/>
        <v>0.19223050000000003</v>
      </c>
      <c r="J301">
        <f t="shared" ca="1" si="65"/>
        <v>4721.692519652509</v>
      </c>
      <c r="K301">
        <f t="shared" ca="1" si="66"/>
        <v>-31548715.790082004</v>
      </c>
      <c r="L301">
        <f t="shared" ca="1" si="75"/>
        <v>5435.626119031469</v>
      </c>
      <c r="M301">
        <f ca="1">2*$Y$1*VLOOKUP(E300,Gearing!$B$3:$D$7,3)+B299</f>
        <v>5438.7470735566794</v>
      </c>
      <c r="N301">
        <f ca="1">2*B300-B299+Misc!$B$6*$Y$1^2</f>
        <v>5435.7440083641495</v>
      </c>
      <c r="O301">
        <f t="shared" ca="1" si="67"/>
        <v>0</v>
      </c>
      <c r="P301">
        <f t="shared" ca="1" si="68"/>
        <v>0</v>
      </c>
      <c r="Q301">
        <f t="shared" ca="1" si="69"/>
        <v>0</v>
      </c>
      <c r="R301">
        <f t="shared" ca="1" si="70"/>
        <v>0</v>
      </c>
      <c r="S301">
        <f t="shared" ca="1" si="71"/>
        <v>1</v>
      </c>
      <c r="T301">
        <f ca="1">C301/Misc!$B$2*60/2/PI()</f>
        <v>3803.0895351120957</v>
      </c>
      <c r="U301">
        <f ca="1">C301/Misc!$B$2*60/2/PI()*VLOOKUP(E301,Gearing!$B$2:$F$7,5,FALSE)</f>
        <v>7608.9320432780341</v>
      </c>
      <c r="V301">
        <f ca="1">FORECAST(U301,OFFSET(Engine!$E$3:$E$26,MATCH(U301,Engine!$A$3:$A$26,1)-1,0,2),OFFSET(Engine!$A$3:$A$26,MATCH(U301,Engine!$A$3:$A$26,1)-1,0,2))</f>
        <v>604.75996783721257</v>
      </c>
    </row>
    <row r="302" spans="1:22" x14ac:dyDescent="0.25">
      <c r="A302">
        <f t="shared" si="63"/>
        <v>74.75</v>
      </c>
      <c r="B302">
        <f t="shared" ca="1" si="74"/>
        <v>5465.5081154326763</v>
      </c>
      <c r="C302">
        <f t="shared" ca="1" si="72"/>
        <v>119.57795115070985</v>
      </c>
      <c r="D302">
        <f t="shared" ca="1" si="73"/>
        <v>0.39972436704556458</v>
      </c>
      <c r="E302">
        <f ca="1">MIN(VLOOKUP(C301+0.01,Gearing!$A$2:$F$7,2,TRUE)+1,5)</f>
        <v>5</v>
      </c>
      <c r="F302">
        <f ca="1">Misc!$B$4*V301/Misc!$B$2*VLOOKUP(E301,Gearing!$B$2:$F$7,5,FALSE)</f>
        <v>3428.2135064062854</v>
      </c>
      <c r="G302">
        <f t="shared" ca="1" si="61"/>
        <v>3.3961092938692268</v>
      </c>
      <c r="H302">
        <f t="shared" ca="1" si="62"/>
        <v>267.48825865853132</v>
      </c>
      <c r="I302">
        <f t="shared" si="64"/>
        <v>0.19223050000000003</v>
      </c>
      <c r="J302">
        <f t="shared" ca="1" si="65"/>
        <v>4710.2137466510421</v>
      </c>
      <c r="K302">
        <f t="shared" ca="1" si="66"/>
        <v>-31689861.44289875</v>
      </c>
      <c r="L302">
        <f t="shared" ca="1" si="75"/>
        <v>5465.5081154326763</v>
      </c>
      <c r="M302">
        <f ca="1">2*$Y$1*VLOOKUP(E301,Gearing!$B$3:$D$7,3)+B300</f>
        <v>5468.5784447104143</v>
      </c>
      <c r="N302">
        <f ca="1">2*B301-B300+Misc!$B$6*$Y$1^2</f>
        <v>5465.6262258525239</v>
      </c>
      <c r="O302">
        <f t="shared" ca="1" si="67"/>
        <v>0</v>
      </c>
      <c r="P302">
        <f t="shared" ca="1" si="68"/>
        <v>0</v>
      </c>
      <c r="Q302">
        <f t="shared" ca="1" si="69"/>
        <v>0</v>
      </c>
      <c r="R302">
        <f t="shared" ca="1" si="70"/>
        <v>0</v>
      </c>
      <c r="S302">
        <f t="shared" ca="1" si="71"/>
        <v>1</v>
      </c>
      <c r="T302">
        <f ca="1">C302/Misc!$B$2*60/2/PI()</f>
        <v>3806.284402087334</v>
      </c>
      <c r="U302">
        <f ca="1">C302/Misc!$B$2*60/2/PI()*VLOOKUP(E302,Gearing!$B$2:$F$7,5,FALSE)</f>
        <v>7615.3240899226012</v>
      </c>
      <c r="V302">
        <f ca="1">FORECAST(U302,OFFSET(Engine!$E$3:$E$26,MATCH(U302,Engine!$A$3:$A$26,1)-1,0,2),OFFSET(Engine!$A$3:$A$26,MATCH(U302,Engine!$A$3:$A$26,1)-1,0,2))</f>
        <v>604.52340248157202</v>
      </c>
    </row>
    <row r="303" spans="1:22" x14ac:dyDescent="0.25">
      <c r="A303">
        <f t="shared" si="63"/>
        <v>75</v>
      </c>
      <c r="B303">
        <f t="shared" ca="1" si="74"/>
        <v>5495.4150946068239</v>
      </c>
      <c r="C303">
        <f t="shared" ca="1" si="72"/>
        <v>119.67744716444031</v>
      </c>
      <c r="D303">
        <f t="shared" ca="1" si="73"/>
        <v>0.39624374279810581</v>
      </c>
      <c r="E303">
        <f ca="1">MIN(VLOOKUP(C302+0.01,Gearing!$A$2:$F$7,2,TRUE)+1,5)</f>
        <v>5</v>
      </c>
      <c r="F303">
        <f ca="1">Misc!$B$4*V302/Misc!$B$2*VLOOKUP(E302,Gearing!$B$2:$F$7,5,FALSE)</f>
        <v>3426.8724841983258</v>
      </c>
      <c r="G303">
        <f t="shared" ca="1" si="61"/>
        <v>3.4146926291748838</v>
      </c>
      <c r="H303">
        <f t="shared" ca="1" si="62"/>
        <v>267.71082490255975</v>
      </c>
      <c r="I303">
        <f t="shared" si="64"/>
        <v>0.19223050000000003</v>
      </c>
      <c r="J303">
        <f t="shared" ca="1" si="65"/>
        <v>4698.7252844326376</v>
      </c>
      <c r="K303">
        <f t="shared" ca="1" si="66"/>
        <v>-31830779.814488206</v>
      </c>
      <c r="L303">
        <f t="shared" ca="1" si="75"/>
        <v>5495.4150946068239</v>
      </c>
      <c r="M303">
        <f ca="1">2*$Y$1*VLOOKUP(E302,Gearing!$B$3:$D$7,3)+B301</f>
        <v>5498.4352390314689</v>
      </c>
      <c r="N303">
        <f ca="1">2*B302-B301+Misc!$B$6*$Y$1^2</f>
        <v>5495.5334243338839</v>
      </c>
      <c r="O303">
        <f t="shared" ca="1" si="67"/>
        <v>0</v>
      </c>
      <c r="P303">
        <f t="shared" ca="1" si="68"/>
        <v>0</v>
      </c>
      <c r="Q303">
        <f t="shared" ca="1" si="69"/>
        <v>0</v>
      </c>
      <c r="R303">
        <f t="shared" ca="1" si="70"/>
        <v>0</v>
      </c>
      <c r="S303">
        <f t="shared" ca="1" si="71"/>
        <v>1</v>
      </c>
      <c r="T303">
        <f ca="1">C303/Misc!$B$2*60/2/PI()</f>
        <v>3809.4514585679617</v>
      </c>
      <c r="U303">
        <f ca="1">C303/Misc!$B$2*60/2/PI()*VLOOKUP(E303,Gearing!$B$2:$F$7,5,FALSE)</f>
        <v>7621.6604954465402</v>
      </c>
      <c r="V303">
        <f ca="1">FORECAST(U303,OFFSET(Engine!$E$3:$E$26,MATCH(U303,Engine!$A$3:$A$26,1)-1,0,2),OFFSET(Engine!$A$3:$A$26,MATCH(U303,Engine!$A$3:$A$26,1)-1,0,2))</f>
        <v>604.28889636645681</v>
      </c>
    </row>
    <row r="304" spans="1:22" x14ac:dyDescent="0.25">
      <c r="A304">
        <f t="shared" si="63"/>
        <v>75.25</v>
      </c>
      <c r="B304">
        <f t="shared" ca="1" si="74"/>
        <v>5525.3468390148964</v>
      </c>
      <c r="C304">
        <f t="shared" ca="1" si="72"/>
        <v>119.77607653502309</v>
      </c>
      <c r="D304">
        <f t="shared" ca="1" si="73"/>
        <v>0.39279122186417226</v>
      </c>
      <c r="E304">
        <f ca="1">MIN(VLOOKUP(C303+0.01,Gearing!$A$2:$F$7,2,TRUE)+1,5)</f>
        <v>5</v>
      </c>
      <c r="F304">
        <f ca="1">Misc!$B$4*V303/Misc!$B$2*VLOOKUP(E303,Gearing!$B$2:$F$7,5,FALSE)</f>
        <v>3425.5431352434862</v>
      </c>
      <c r="G304">
        <f t="shared" ca="1" si="61"/>
        <v>3.4332913528834705</v>
      </c>
      <c r="H304">
        <f t="shared" ca="1" si="62"/>
        <v>267.93145252107888</v>
      </c>
      <c r="I304">
        <f t="shared" si="64"/>
        <v>0.19223050000000003</v>
      </c>
      <c r="J304">
        <f t="shared" ca="1" si="65"/>
        <v>4687.2272173123656</v>
      </c>
      <c r="K304">
        <f t="shared" ca="1" si="66"/>
        <v>-31971469.032331958</v>
      </c>
      <c r="L304">
        <f t="shared" ca="1" si="75"/>
        <v>5525.3468390148964</v>
      </c>
      <c r="M304">
        <f ca="1">2*$Y$1*VLOOKUP(E303,Gearing!$B$3:$D$7,3)+B302</f>
        <v>5528.3172354326762</v>
      </c>
      <c r="N304">
        <f ca="1">2*B303-B302+Misc!$B$6*$Y$1^2</f>
        <v>5525.4653862809719</v>
      </c>
      <c r="O304">
        <f t="shared" ca="1" si="67"/>
        <v>0</v>
      </c>
      <c r="P304">
        <f t="shared" ca="1" si="68"/>
        <v>0</v>
      </c>
      <c r="Q304">
        <f t="shared" ca="1" si="69"/>
        <v>0</v>
      </c>
      <c r="R304">
        <f t="shared" ca="1" si="70"/>
        <v>0</v>
      </c>
      <c r="S304">
        <f t="shared" ca="1" si="71"/>
        <v>1</v>
      </c>
      <c r="T304">
        <f ca="1">C304/Misc!$B$2*60/2/PI()</f>
        <v>3812.5909289404208</v>
      </c>
      <c r="U304">
        <f ca="1">C304/Misc!$B$2*60/2/PI()*VLOOKUP(E304,Gearing!$B$2:$F$7,5,FALSE)</f>
        <v>7627.9417087851634</v>
      </c>
      <c r="V304">
        <f ca="1">FORECAST(U304,OFFSET(Engine!$E$3:$E$26,MATCH(U304,Engine!$A$3:$A$26,1)-1,0,2),OFFSET(Engine!$A$3:$A$26,MATCH(U304,Engine!$A$3:$A$26,1)-1,0,2))</f>
        <v>604.0564328770721</v>
      </c>
    </row>
    <row r="305" spans="1:22" x14ac:dyDescent="0.25">
      <c r="A305">
        <f t="shared" si="63"/>
        <v>75.5</v>
      </c>
      <c r="B305">
        <f t="shared" ca="1" si="74"/>
        <v>5555.3031328743355</v>
      </c>
      <c r="C305">
        <f t="shared" ca="1" si="72"/>
        <v>119.87384626489074</v>
      </c>
      <c r="D305">
        <f t="shared" ca="1" si="73"/>
        <v>0.38936661707703024</v>
      </c>
      <c r="E305">
        <f ca="1">MIN(VLOOKUP(C304+0.01,Gearing!$A$2:$F$7,2,TRUE)+1,5)</f>
        <v>5</v>
      </c>
      <c r="F305">
        <f ca="1">Misc!$B$4*V304/Misc!$B$2*VLOOKUP(E304,Gearing!$B$2:$F$7,5,FALSE)</f>
        <v>3424.2253653571879</v>
      </c>
      <c r="G305">
        <f t="shared" ca="1" si="61"/>
        <v>3.451905330913922</v>
      </c>
      <c r="H305">
        <f t="shared" ca="1" si="62"/>
        <v>268.15015717808416</v>
      </c>
      <c r="I305">
        <f t="shared" si="64"/>
        <v>0.19223050000000003</v>
      </c>
      <c r="J305">
        <f t="shared" ca="1" si="65"/>
        <v>4675.7196289254935</v>
      </c>
      <c r="K305">
        <f t="shared" ca="1" si="66"/>
        <v>-32111927.241382051</v>
      </c>
      <c r="L305">
        <f t="shared" ca="1" si="75"/>
        <v>5555.3031328743355</v>
      </c>
      <c r="M305">
        <f ca="1">2*$Y$1*VLOOKUP(E304,Gearing!$B$3:$D$7,3)+B303</f>
        <v>5558.2242146068238</v>
      </c>
      <c r="N305">
        <f ca="1">2*B304-B303+Misc!$B$6*$Y$1^2</f>
        <v>5555.4218959229693</v>
      </c>
      <c r="O305">
        <f t="shared" ca="1" si="67"/>
        <v>0</v>
      </c>
      <c r="P305">
        <f t="shared" ca="1" si="68"/>
        <v>0</v>
      </c>
      <c r="Q305">
        <f t="shared" ca="1" si="69"/>
        <v>0</v>
      </c>
      <c r="R305">
        <f t="shared" ca="1" si="70"/>
        <v>0</v>
      </c>
      <c r="S305">
        <f t="shared" ca="1" si="71"/>
        <v>1</v>
      </c>
      <c r="T305">
        <f ca="1">C305/Misc!$B$2*60/2/PI()</f>
        <v>3815.7030360990593</v>
      </c>
      <c r="U305">
        <f ca="1">C305/Misc!$B$2*60/2/PI()*VLOOKUP(E305,Gearing!$B$2:$F$7,5,FALSE)</f>
        <v>7634.1681758885161</v>
      </c>
      <c r="V305">
        <f ca="1">FORECAST(U305,OFFSET(Engine!$E$3:$E$26,MATCH(U305,Engine!$A$3:$A$26,1)-1,0,2),OFFSET(Engine!$A$3:$A$26,MATCH(U305,Engine!$A$3:$A$26,1)-1,0,2))</f>
        <v>603.82599550910629</v>
      </c>
    </row>
    <row r="306" spans="1:22" x14ac:dyDescent="0.25">
      <c r="A306">
        <f t="shared" si="63"/>
        <v>75.75</v>
      </c>
      <c r="B306">
        <f t="shared" ca="1" si="74"/>
        <v>5585.2837621473418</v>
      </c>
      <c r="C306">
        <f t="shared" ca="1" si="72"/>
        <v>119.97076330972595</v>
      </c>
      <c r="D306">
        <f t="shared" ca="1" si="73"/>
        <v>0.38596974160464015</v>
      </c>
      <c r="E306">
        <f ca="1">MIN(VLOOKUP(C305+0.01,Gearing!$A$2:$F$7,2,TRUE)+1,5)</f>
        <v>5</v>
      </c>
      <c r="F306">
        <f ca="1">Misc!$B$4*V305/Misc!$B$2*VLOOKUP(E305,Gearing!$B$2:$F$7,5,FALSE)</f>
        <v>3422.9190809811466</v>
      </c>
      <c r="G306">
        <f t="shared" ca="1" si="61"/>
        <v>3.470534430269316</v>
      </c>
      <c r="H306">
        <f t="shared" ca="1" si="62"/>
        <v>268.3669544329947</v>
      </c>
      <c r="I306">
        <f t="shared" si="64"/>
        <v>0.19223050000000003</v>
      </c>
      <c r="J306">
        <f t="shared" ca="1" si="65"/>
        <v>4664.2026022319997</v>
      </c>
      <c r="K306">
        <f t="shared" ca="1" si="66"/>
        <v>-32252152.603925899</v>
      </c>
      <c r="L306">
        <f t="shared" ca="1" si="75"/>
        <v>5585.2837621473418</v>
      </c>
      <c r="M306">
        <f ca="1">2*$Y$1*VLOOKUP(E305,Gearing!$B$3:$D$7,3)+B304</f>
        <v>5588.1559590148963</v>
      </c>
      <c r="N306">
        <f ca="1">2*B305-B304+Misc!$B$6*$Y$1^2</f>
        <v>5585.4027392337748</v>
      </c>
      <c r="O306">
        <f t="shared" ca="1" si="67"/>
        <v>0</v>
      </c>
      <c r="P306">
        <f t="shared" ca="1" si="68"/>
        <v>0</v>
      </c>
      <c r="Q306">
        <f t="shared" ca="1" si="69"/>
        <v>0</v>
      </c>
      <c r="R306">
        <f t="shared" ca="1" si="70"/>
        <v>0</v>
      </c>
      <c r="S306">
        <f t="shared" ca="1" si="71"/>
        <v>1</v>
      </c>
      <c r="T306">
        <f ca="1">C306/Misc!$B$2*60/2/PI()</f>
        <v>3818.7880014501366</v>
      </c>
      <c r="U306">
        <f ca="1">C306/Misc!$B$2*60/2/PI()*VLOOKUP(E306,Gearing!$B$2:$F$7,5,FALSE)</f>
        <v>7640.3403397293869</v>
      </c>
      <c r="V306">
        <f ca="1">FORECAST(U306,OFFSET(Engine!$E$3:$E$26,MATCH(U306,Engine!$A$3:$A$26,1)-1,0,2),OFFSET(Engine!$A$3:$A$26,MATCH(U306,Engine!$A$3:$A$26,1)-1,0,2))</f>
        <v>603.59756786843377</v>
      </c>
    </row>
    <row r="307" spans="1:22" x14ac:dyDescent="0.25">
      <c r="A307">
        <f t="shared" si="63"/>
        <v>76</v>
      </c>
      <c r="B307">
        <f t="shared" ca="1" si="74"/>
        <v>5615.2885145291984</v>
      </c>
      <c r="C307">
        <f t="shared" ca="1" si="72"/>
        <v>120.06683457859435</v>
      </c>
      <c r="D307">
        <f t="shared" ca="1" si="73"/>
        <v>0.38260040934255812</v>
      </c>
      <c r="E307">
        <f ca="1">MIN(VLOOKUP(C306+0.01,Gearing!$A$2:$F$7,2,TRUE)+1,5)</f>
        <v>5</v>
      </c>
      <c r="F307">
        <f ca="1">Misc!$B$4*V306/Misc!$B$2*VLOOKUP(E306,Gearing!$B$2:$F$7,5,FALSE)</f>
        <v>3421.6241891816926</v>
      </c>
      <c r="G307">
        <f t="shared" ca="1" si="61"/>
        <v>3.4891785190296161</v>
      </c>
      <c r="H307">
        <f t="shared" ca="1" si="62"/>
        <v>268.58185974095016</v>
      </c>
      <c r="I307">
        <f t="shared" si="64"/>
        <v>0.19223050000000003</v>
      </c>
      <c r="J307">
        <f t="shared" ca="1" si="65"/>
        <v>4652.6762195210704</v>
      </c>
      <c r="K307">
        <f t="shared" ca="1" si="66"/>
        <v>-32392143.299451567</v>
      </c>
      <c r="L307">
        <f t="shared" ca="1" si="75"/>
        <v>5615.2885145291984</v>
      </c>
      <c r="M307">
        <f ca="1">2*$Y$1*VLOOKUP(E306,Gearing!$B$3:$D$7,3)+B305</f>
        <v>5618.1122528743354</v>
      </c>
      <c r="N307">
        <f ca="1">2*B306-B305+Misc!$B$6*$Y$1^2</f>
        <v>5615.4077039203485</v>
      </c>
      <c r="O307">
        <f t="shared" ca="1" si="67"/>
        <v>0</v>
      </c>
      <c r="P307">
        <f t="shared" ca="1" si="68"/>
        <v>0</v>
      </c>
      <c r="Q307">
        <f t="shared" ca="1" si="69"/>
        <v>0</v>
      </c>
      <c r="R307">
        <f t="shared" ca="1" si="70"/>
        <v>0</v>
      </c>
      <c r="S307">
        <f t="shared" ca="1" si="71"/>
        <v>1</v>
      </c>
      <c r="T307">
        <f ca="1">C307/Misc!$B$2*60/2/PI()</f>
        <v>3821.8460449160393</v>
      </c>
      <c r="U307">
        <f ca="1">C307/Misc!$B$2*60/2/PI()*VLOOKUP(E307,Gearing!$B$2:$F$7,5,FALSE)</f>
        <v>7646.4586403117473</v>
      </c>
      <c r="V307">
        <f ca="1">FORECAST(U307,OFFSET(Engine!$E$3:$E$26,MATCH(U307,Engine!$A$3:$A$26,1)-1,0,2),OFFSET(Engine!$A$3:$A$26,MATCH(U307,Engine!$A$3:$A$26,1)-1,0,2))</f>
        <v>603.37113367080292</v>
      </c>
    </row>
    <row r="308" spans="1:22" x14ac:dyDescent="0.25">
      <c r="A308">
        <f t="shared" si="63"/>
        <v>76.25</v>
      </c>
      <c r="B308">
        <f t="shared" ca="1" si="74"/>
        <v>5645.317179436639</v>
      </c>
      <c r="C308">
        <f t="shared" ca="1" si="72"/>
        <v>120.1620669340773</v>
      </c>
      <c r="D308">
        <f t="shared" ca="1" si="73"/>
        <v>0.37925843452103436</v>
      </c>
      <c r="E308">
        <f ca="1">MIN(VLOOKUP(C307+0.01,Gearing!$A$2:$F$7,2,TRUE)+1,5)</f>
        <v>5</v>
      </c>
      <c r="F308">
        <f ca="1">Misc!$B$4*V307/Misc!$B$2*VLOOKUP(E307,Gearing!$B$2:$F$7,5,FALSE)</f>
        <v>3420.340597648003</v>
      </c>
      <c r="G308">
        <f t="shared" ca="1" si="61"/>
        <v>3.5078374663444478</v>
      </c>
      <c r="H308">
        <f t="shared" ca="1" si="62"/>
        <v>268.79488845310777</v>
      </c>
      <c r="I308">
        <f t="shared" si="64"/>
        <v>0.19223050000000003</v>
      </c>
      <c r="J308">
        <f t="shared" ca="1" si="65"/>
        <v>4641.1405624155896</v>
      </c>
      <c r="K308">
        <f t="shared" ca="1" si="66"/>
        <v>-32531897.5245138</v>
      </c>
      <c r="L308">
        <f t="shared" ca="1" si="75"/>
        <v>5645.317179436639</v>
      </c>
      <c r="M308">
        <f ca="1">2*$Y$1*VLOOKUP(E307,Gearing!$B$3:$D$7,3)+B306</f>
        <v>5648.0928821473417</v>
      </c>
      <c r="N308">
        <f ca="1">2*B307-B306+Misc!$B$6*$Y$1^2</f>
        <v>5645.4365794110554</v>
      </c>
      <c r="O308">
        <f t="shared" ca="1" si="67"/>
        <v>0</v>
      </c>
      <c r="P308">
        <f t="shared" ca="1" si="68"/>
        <v>0</v>
      </c>
      <c r="Q308">
        <f t="shared" ca="1" si="69"/>
        <v>0</v>
      </c>
      <c r="R308">
        <f t="shared" ca="1" si="70"/>
        <v>0</v>
      </c>
      <c r="S308">
        <f t="shared" ca="1" si="71"/>
        <v>1</v>
      </c>
      <c r="T308">
        <f ca="1">C308/Misc!$B$2*60/2/PI()</f>
        <v>3824.8773849395184</v>
      </c>
      <c r="U308">
        <f ca="1">C308/Misc!$B$2*60/2/PI()*VLOOKUP(E308,Gearing!$B$2:$F$7,5,FALSE)</f>
        <v>7652.5235146792247</v>
      </c>
      <c r="V308">
        <f ca="1">FORECAST(U308,OFFSET(Engine!$E$3:$E$26,MATCH(U308,Engine!$A$3:$A$26,1)-1,0,2),OFFSET(Engine!$A$3:$A$26,MATCH(U308,Engine!$A$3:$A$26,1)-1,0,2))</f>
        <v>603.14667674152236</v>
      </c>
    </row>
    <row r="309" spans="1:22" x14ac:dyDescent="0.25">
      <c r="A309">
        <f t="shared" si="63"/>
        <v>76.5</v>
      </c>
      <c r="B309">
        <f t="shared" ca="1" si="74"/>
        <v>5675.3695479962371</v>
      </c>
      <c r="C309">
        <f t="shared" ca="1" si="72"/>
        <v>120.25646719241195</v>
      </c>
      <c r="D309">
        <f t="shared" ca="1" si="73"/>
        <v>0.37594363215612248</v>
      </c>
      <c r="E309">
        <f ca="1">MIN(VLOOKUP(C308+0.01,Gearing!$A$2:$F$7,2,TRUE)+1,5)</f>
        <v>5</v>
      </c>
      <c r="F309">
        <f ca="1">Misc!$B$4*V308/Misc!$B$2*VLOOKUP(E308,Gearing!$B$2:$F$7,5,FALSE)</f>
        <v>3419.0682146903182</v>
      </c>
      <c r="G309">
        <f t="shared" ca="1" si="61"/>
        <v>3.5265111424258806</v>
      </c>
      <c r="H309">
        <f t="shared" ca="1" si="62"/>
        <v>269.00605581695584</v>
      </c>
      <c r="I309">
        <f t="shared" si="64"/>
        <v>0.19223050000000003</v>
      </c>
      <c r="J309">
        <f t="shared" ca="1" si="65"/>
        <v>4629.59571187661</v>
      </c>
      <c r="K309">
        <f t="shared" ca="1" si="66"/>
        <v>-32671413.492600393</v>
      </c>
      <c r="L309">
        <f t="shared" ca="1" si="75"/>
        <v>5675.3695479962371</v>
      </c>
      <c r="M309">
        <f ca="1">2*$Y$1*VLOOKUP(E308,Gearing!$B$3:$D$7,3)+B307</f>
        <v>5678.0976345291983</v>
      </c>
      <c r="N309">
        <f ca="1">2*B308-B307+Misc!$B$6*$Y$1^2</f>
        <v>5675.4891568440798</v>
      </c>
      <c r="O309">
        <f t="shared" ca="1" si="67"/>
        <v>0</v>
      </c>
      <c r="P309">
        <f t="shared" ca="1" si="68"/>
        <v>0</v>
      </c>
      <c r="Q309">
        <f t="shared" ca="1" si="69"/>
        <v>0</v>
      </c>
      <c r="R309">
        <f t="shared" ca="1" si="70"/>
        <v>0</v>
      </c>
      <c r="S309">
        <f t="shared" ca="1" si="71"/>
        <v>1</v>
      </c>
      <c r="T309">
        <f ca="1">C309/Misc!$B$2*60/2/PI()</f>
        <v>3827.8822384881405</v>
      </c>
      <c r="U309">
        <f ca="1">C309/Misc!$B$2*60/2/PI()*VLOOKUP(E309,Gearing!$B$2:$F$7,5,FALSE)</f>
        <v>7658.5353969240095</v>
      </c>
      <c r="V309">
        <f ca="1">FORECAST(U309,OFFSET(Engine!$E$3:$E$26,MATCH(U309,Engine!$A$3:$A$26,1)-1,0,2),OFFSET(Engine!$A$3:$A$26,MATCH(U309,Engine!$A$3:$A$26,1)-1,0,2))</f>
        <v>602.92418101513158</v>
      </c>
    </row>
    <row r="310" spans="1:22" x14ac:dyDescent="0.25">
      <c r="A310">
        <f t="shared" si="63"/>
        <v>76.75</v>
      </c>
      <c r="B310">
        <f t="shared" ca="1" si="74"/>
        <v>5705.445413032845</v>
      </c>
      <c r="C310">
        <f t="shared" ca="1" si="72"/>
        <v>120.35004212363128</v>
      </c>
      <c r="D310">
        <f t="shared" ca="1" si="73"/>
        <v>0.37265581759857014</v>
      </c>
      <c r="E310">
        <f ca="1">MIN(VLOOKUP(C309+0.01,Gearing!$A$2:$F$7,2,TRUE)+1,5)</f>
        <v>5</v>
      </c>
      <c r="F310">
        <f ca="1">Misc!$B$4*V309/Misc!$B$2*VLOOKUP(E309,Gearing!$B$2:$F$7,5,FALSE)</f>
        <v>3417.8069492380787</v>
      </c>
      <c r="G310">
        <f t="shared" ca="1" si="61"/>
        <v>3.5451994185412476</v>
      </c>
      <c r="H310">
        <f t="shared" ca="1" si="62"/>
        <v>269.21537697662689</v>
      </c>
      <c r="I310">
        <f t="shared" si="64"/>
        <v>0.19223050000000003</v>
      </c>
      <c r="J310">
        <f t="shared" ca="1" si="65"/>
        <v>4618.0417482078183</v>
      </c>
      <c r="K310">
        <f t="shared" ca="1" si="66"/>
        <v>-32810689.433999363</v>
      </c>
      <c r="L310">
        <f t="shared" ca="1" si="75"/>
        <v>5705.445413032845</v>
      </c>
      <c r="M310">
        <f ca="1">2*$Y$1*VLOOKUP(E309,Gearing!$B$3:$D$7,3)+B308</f>
        <v>5708.1262994366389</v>
      </c>
      <c r="N310">
        <f ca="1">2*B309-B308+Misc!$B$6*$Y$1^2</f>
        <v>5705.5652290558355</v>
      </c>
      <c r="O310">
        <f t="shared" ca="1" si="67"/>
        <v>0</v>
      </c>
      <c r="P310">
        <f t="shared" ca="1" si="68"/>
        <v>0</v>
      </c>
      <c r="Q310">
        <f t="shared" ca="1" si="69"/>
        <v>0</v>
      </c>
      <c r="R310">
        <f t="shared" ca="1" si="70"/>
        <v>0</v>
      </c>
      <c r="S310">
        <f t="shared" ca="1" si="71"/>
        <v>1</v>
      </c>
      <c r="T310">
        <f ca="1">C310/Misc!$B$2*60/2/PI()</f>
        <v>3830.860821058749</v>
      </c>
      <c r="U310">
        <f ca="1">C310/Misc!$B$2*60/2/PI()*VLOOKUP(E310,Gearing!$B$2:$F$7,5,FALSE)</f>
        <v>7664.4947181957832</v>
      </c>
      <c r="V310">
        <f ca="1">FORECAST(U310,OFFSET(Engine!$E$3:$E$26,MATCH(U310,Engine!$A$3:$A$26,1)-1,0,2),OFFSET(Engine!$A$3:$A$26,MATCH(U310,Engine!$A$3:$A$26,1)-1,0,2))</f>
        <v>602.70363053507026</v>
      </c>
    </row>
    <row r="311" spans="1:22" x14ac:dyDescent="0.25">
      <c r="A311">
        <f t="shared" si="63"/>
        <v>77</v>
      </c>
      <c r="B311">
        <f t="shared" ca="1" si="74"/>
        <v>5735.5445690580527</v>
      </c>
      <c r="C311">
        <f t="shared" ca="1" si="72"/>
        <v>120.44279845170058</v>
      </c>
      <c r="D311">
        <f t="shared" ca="1" si="73"/>
        <v>0.36939480695582461</v>
      </c>
      <c r="E311">
        <f ca="1">MIN(VLOOKUP(C310+0.01,Gearing!$A$2:$F$7,2,TRUE)+1,5)</f>
        <v>5</v>
      </c>
      <c r="F311">
        <f ca="1">Misc!$B$4*V310/Misc!$B$2*VLOOKUP(E310,Gearing!$B$2:$F$7,5,FALSE)</f>
        <v>3416.5567108380496</v>
      </c>
      <c r="G311">
        <f t="shared" ca="1" si="61"/>
        <v>3.5639021670059678</v>
      </c>
      <c r="H311">
        <f t="shared" ca="1" si="62"/>
        <v>269.42286697320282</v>
      </c>
      <c r="I311">
        <f t="shared" si="64"/>
        <v>0.19223050000000003</v>
      </c>
      <c r="J311">
        <f t="shared" ca="1" si="65"/>
        <v>4606.478751059979</v>
      </c>
      <c r="K311">
        <f t="shared" ca="1" si="66"/>
        <v>-32949723.595666416</v>
      </c>
      <c r="L311">
        <f t="shared" ca="1" si="75"/>
        <v>5735.5445690580527</v>
      </c>
      <c r="M311">
        <f ca="1">2*$Y$1*VLOOKUP(E310,Gearing!$B$3:$D$7,3)+B309</f>
        <v>5738.178667996237</v>
      </c>
      <c r="N311">
        <f ca="1">2*B310-B309+Misc!$B$6*$Y$1^2</f>
        <v>5735.6645905694531</v>
      </c>
      <c r="O311">
        <f t="shared" ca="1" si="67"/>
        <v>0</v>
      </c>
      <c r="P311">
        <f t="shared" ca="1" si="68"/>
        <v>0</v>
      </c>
      <c r="Q311">
        <f t="shared" ca="1" si="69"/>
        <v>0</v>
      </c>
      <c r="R311">
        <f t="shared" ca="1" si="70"/>
        <v>0</v>
      </c>
      <c r="S311">
        <f t="shared" ca="1" si="71"/>
        <v>1</v>
      </c>
      <c r="T311">
        <f ca="1">C311/Misc!$B$2*60/2/PI()</f>
        <v>3833.8133466818053</v>
      </c>
      <c r="U311">
        <f ca="1">C311/Misc!$B$2*60/2/PI()*VLOOKUP(E311,Gearing!$B$2:$F$7,5,FALSE)</f>
        <v>7670.4019067104</v>
      </c>
      <c r="V311">
        <f ca="1">FORECAST(U311,OFFSET(Engine!$E$3:$E$26,MATCH(U311,Engine!$A$3:$A$26,1)-1,0,2),OFFSET(Engine!$A$3:$A$26,MATCH(U311,Engine!$A$3:$A$26,1)-1,0,2))</f>
        <v>602.48500945335718</v>
      </c>
    </row>
    <row r="312" spans="1:22" x14ac:dyDescent="0.25">
      <c r="A312">
        <f t="shared" si="63"/>
        <v>77.25</v>
      </c>
      <c r="B312">
        <f t="shared" ca="1" si="74"/>
        <v>5765.6668122586952</v>
      </c>
      <c r="C312">
        <f t="shared" ca="1" si="72"/>
        <v>120.53474285467564</v>
      </c>
      <c r="D312">
        <f t="shared" ca="1" si="73"/>
        <v>0.36616041684465017</v>
      </c>
      <c r="E312">
        <f ca="1">MIN(VLOOKUP(C311+0.01,Gearing!$A$2:$F$7,2,TRUE)+1,5)</f>
        <v>5</v>
      </c>
      <c r="F312">
        <f ca="1">Misc!$B$4*V311/Misc!$B$2*VLOOKUP(E311,Gearing!$B$2:$F$7,5,FALSE)</f>
        <v>3415.3174096524986</v>
      </c>
      <c r="G312">
        <f t="shared" ca="1" si="61"/>
        <v>3.5826192611764145</v>
      </c>
      <c r="H312">
        <f t="shared" ca="1" si="62"/>
        <v>269.62854074506902</v>
      </c>
      <c r="I312">
        <f t="shared" si="64"/>
        <v>0.19223050000000003</v>
      </c>
      <c r="J312">
        <f t="shared" ca="1" si="65"/>
        <v>4594.9067994353718</v>
      </c>
      <c r="K312">
        <f t="shared" ca="1" si="66"/>
        <v>-33088514.241093267</v>
      </c>
      <c r="L312">
        <f t="shared" ca="1" si="75"/>
        <v>5765.6668122586952</v>
      </c>
      <c r="M312">
        <f ca="1">2*$Y$1*VLOOKUP(E311,Gearing!$B$3:$D$7,3)+B310</f>
        <v>5768.2545330328448</v>
      </c>
      <c r="N312">
        <f ca="1">2*B311-B310+Misc!$B$6*$Y$1^2</f>
        <v>5765.7870375832608</v>
      </c>
      <c r="O312">
        <f t="shared" ca="1" si="67"/>
        <v>0</v>
      </c>
      <c r="P312">
        <f t="shared" ca="1" si="68"/>
        <v>0</v>
      </c>
      <c r="Q312">
        <f t="shared" ca="1" si="69"/>
        <v>0</v>
      </c>
      <c r="R312">
        <f t="shared" ca="1" si="70"/>
        <v>0</v>
      </c>
      <c r="S312">
        <f t="shared" ca="1" si="71"/>
        <v>1</v>
      </c>
      <c r="T312">
        <f ca="1">C312/Misc!$B$2*60/2/PI()</f>
        <v>3836.740027926428</v>
      </c>
      <c r="U312">
        <f ca="1">C312/Misc!$B$2*60/2/PI()*VLOOKUP(E312,Gearing!$B$2:$F$7,5,FALSE)</f>
        <v>7676.2573877599707</v>
      </c>
      <c r="V312">
        <f ca="1">FORECAST(U312,OFFSET(Engine!$E$3:$E$26,MATCH(U312,Engine!$A$3:$A$26,1)-1,0,2),OFFSET(Engine!$A$3:$A$26,MATCH(U312,Engine!$A$3:$A$26,1)-1,0,2))</f>
        <v>602.26830203021666</v>
      </c>
    </row>
    <row r="313" spans="1:22" x14ac:dyDescent="0.25">
      <c r="A313">
        <f t="shared" si="63"/>
        <v>77.5</v>
      </c>
      <c r="B313">
        <f t="shared" ca="1" si="74"/>
        <v>5795.8119404853906</v>
      </c>
      <c r="C313">
        <f t="shared" ca="1" si="72"/>
        <v>120.62588196484103</v>
      </c>
      <c r="D313">
        <f t="shared" ca="1" si="73"/>
        <v>0.36295246447843965</v>
      </c>
      <c r="E313">
        <f ca="1">MIN(VLOOKUP(C312+0.01,Gearing!$A$2:$F$7,2,TRUE)+1,5)</f>
        <v>5</v>
      </c>
      <c r="F313">
        <f ca="1">Misc!$B$4*V312/Misc!$B$2*VLOOKUP(E312,Gearing!$B$2:$F$7,5,FALSE)</f>
        <v>3414.0889564570839</v>
      </c>
      <c r="G313">
        <f t="shared" ca="1" si="61"/>
        <v>3.6013505754427833</v>
      </c>
      <c r="H313">
        <f t="shared" ca="1" si="62"/>
        <v>269.83241312822349</v>
      </c>
      <c r="I313">
        <f t="shared" si="64"/>
        <v>0.19223050000000003</v>
      </c>
      <c r="J313">
        <f t="shared" ca="1" si="65"/>
        <v>4583.3259716922094</v>
      </c>
      <c r="K313">
        <f t="shared" ca="1" si="66"/>
        <v>-33227059.650176287</v>
      </c>
      <c r="L313">
        <f t="shared" ca="1" si="75"/>
        <v>5795.8119404853906</v>
      </c>
      <c r="M313">
        <f ca="1">2*$Y$1*VLOOKUP(E312,Gearing!$B$3:$D$7,3)+B311</f>
        <v>5798.3536890580526</v>
      </c>
      <c r="N313">
        <f ca="1">2*B312-B311+Misc!$B$6*$Y$1^2</f>
        <v>5795.9323679593381</v>
      </c>
      <c r="O313">
        <f t="shared" ca="1" si="67"/>
        <v>0</v>
      </c>
      <c r="P313">
        <f t="shared" ca="1" si="68"/>
        <v>0</v>
      </c>
      <c r="Q313">
        <f t="shared" ca="1" si="69"/>
        <v>0</v>
      </c>
      <c r="R313">
        <f t="shared" ca="1" si="70"/>
        <v>0</v>
      </c>
      <c r="S313">
        <f t="shared" ca="1" si="71"/>
        <v>1</v>
      </c>
      <c r="T313">
        <f ca="1">C313/Misc!$B$2*60/2/PI()</f>
        <v>3839.6410759047917</v>
      </c>
      <c r="U313">
        <f ca="1">C313/Misc!$B$2*60/2/PI()*VLOOKUP(E313,Gearing!$B$2:$F$7,5,FALSE)</f>
        <v>7682.0615837216646</v>
      </c>
      <c r="V313">
        <f ca="1">FORECAST(U313,OFFSET(Engine!$E$3:$E$26,MATCH(U313,Engine!$A$3:$A$26,1)-1,0,2),OFFSET(Engine!$A$3:$A$26,MATCH(U313,Engine!$A$3:$A$26,1)-1,0,2))</f>
        <v>602.05349263375319</v>
      </c>
    </row>
    <row r="314" spans="1:22" x14ac:dyDescent="0.25">
      <c r="A314">
        <f t="shared" si="63"/>
        <v>77.75</v>
      </c>
      <c r="B314">
        <f t="shared" ca="1" si="74"/>
        <v>5825.9797532411158</v>
      </c>
      <c r="C314">
        <f t="shared" ca="1" si="72"/>
        <v>120.71622236886651</v>
      </c>
      <c r="D314">
        <f t="shared" ca="1" si="73"/>
        <v>0.35977076772542205</v>
      </c>
      <c r="E314">
        <f ca="1">MIN(VLOOKUP(C313+0.01,Gearing!$A$2:$F$7,2,TRUE)+1,5)</f>
        <v>5</v>
      </c>
      <c r="F314">
        <f ca="1">Misc!$B$4*V313/Misc!$B$2*VLOOKUP(E313,Gearing!$B$2:$F$7,5,FALSE)</f>
        <v>3412.8712626390015</v>
      </c>
      <c r="G314">
        <f t="shared" ca="1" si="61"/>
        <v>3.6200959852220009</v>
      </c>
      <c r="H314">
        <f t="shared" ca="1" si="62"/>
        <v>270.03449885662695</v>
      </c>
      <c r="I314">
        <f t="shared" si="64"/>
        <v>0.19223050000000003</v>
      </c>
      <c r="J314">
        <f t="shared" ca="1" si="65"/>
        <v>4571.7363455490458</v>
      </c>
      <c r="K314">
        <f t="shared" ca="1" si="66"/>
        <v>-33365358.119085953</v>
      </c>
      <c r="L314">
        <f t="shared" ca="1" si="75"/>
        <v>5825.9797532411158</v>
      </c>
      <c r="M314">
        <f ca="1">2*$Y$1*VLOOKUP(E313,Gearing!$B$3:$D$7,3)+B312</f>
        <v>5828.4759322586951</v>
      </c>
      <c r="N314">
        <f ca="1">2*B313-B312+Misc!$B$6*$Y$1^2</f>
        <v>5826.1003812120862</v>
      </c>
      <c r="O314">
        <f t="shared" ca="1" si="67"/>
        <v>0</v>
      </c>
      <c r="P314">
        <f t="shared" ca="1" si="68"/>
        <v>0</v>
      </c>
      <c r="Q314">
        <f t="shared" ca="1" si="69"/>
        <v>0</v>
      </c>
      <c r="R314">
        <f t="shared" ca="1" si="70"/>
        <v>0</v>
      </c>
      <c r="S314">
        <f t="shared" ca="1" si="71"/>
        <v>1</v>
      </c>
      <c r="T314">
        <f ca="1">C314/Misc!$B$2*60/2/PI()</f>
        <v>3842.5167002771068</v>
      </c>
      <c r="U314">
        <f ca="1">C314/Misc!$B$2*60/2/PI()*VLOOKUP(E314,Gearing!$B$2:$F$7,5,FALSE)</f>
        <v>7687.8149140676705</v>
      </c>
      <c r="V314">
        <f ca="1">FORECAST(U314,OFFSET(Engine!$E$3:$E$26,MATCH(U314,Engine!$A$3:$A$26,1)-1,0,2),OFFSET(Engine!$A$3:$A$26,MATCH(U314,Engine!$A$3:$A$26,1)-1,0,2))</f>
        <v>601.84056573958276</v>
      </c>
    </row>
    <row r="315" spans="1:22" x14ac:dyDescent="0.25">
      <c r="A315">
        <f t="shared" si="63"/>
        <v>78</v>
      </c>
      <c r="B315">
        <f t="shared" ca="1" si="74"/>
        <v>5856.1700516698238</v>
      </c>
      <c r="C315">
        <f t="shared" ca="1" si="72"/>
        <v>120.80577060796531</v>
      </c>
      <c r="D315">
        <f t="shared" ca="1" si="73"/>
        <v>0.3566151450650068</v>
      </c>
      <c r="E315">
        <f ca="1">MIN(VLOOKUP(C314+0.01,Gearing!$A$2:$F$7,2,TRUE)+1,5)</f>
        <v>5</v>
      </c>
      <c r="F315">
        <f ca="1">Misc!$B$4*V314/Misc!$B$2*VLOOKUP(E314,Gearing!$B$2:$F$7,5,FALSE)</f>
        <v>3411.6642401949025</v>
      </c>
      <c r="G315">
        <f t="shared" ca="1" si="61"/>
        <v>3.638855366950648</v>
      </c>
      <c r="H315">
        <f t="shared" ca="1" si="62"/>
        <v>270.23481256255661</v>
      </c>
      <c r="I315">
        <f t="shared" si="64"/>
        <v>0.19223050000000003</v>
      </c>
      <c r="J315">
        <f t="shared" ca="1" si="65"/>
        <v>4560.137998089167</v>
      </c>
      <c r="K315">
        <f t="shared" ca="1" si="66"/>
        <v>-33503407.960136753</v>
      </c>
      <c r="L315">
        <f t="shared" ca="1" si="75"/>
        <v>5856.1700516698238</v>
      </c>
      <c r="M315">
        <f ca="1">2*$Y$1*VLOOKUP(E314,Gearing!$B$3:$D$7,3)+B313</f>
        <v>5858.6210604853904</v>
      </c>
      <c r="N315">
        <f ca="1">2*B314-B313+Misc!$B$6*$Y$1^2</f>
        <v>5856.2908784968413</v>
      </c>
      <c r="O315">
        <f t="shared" ca="1" si="67"/>
        <v>0</v>
      </c>
      <c r="P315">
        <f t="shared" ca="1" si="68"/>
        <v>0</v>
      </c>
      <c r="Q315">
        <f t="shared" ca="1" si="69"/>
        <v>0</v>
      </c>
      <c r="R315">
        <f t="shared" ca="1" si="70"/>
        <v>0</v>
      </c>
      <c r="S315">
        <f t="shared" ca="1" si="71"/>
        <v>1</v>
      </c>
      <c r="T315">
        <f ca="1">C315/Misc!$B$2*60/2/PI()</f>
        <v>3845.3671092566565</v>
      </c>
      <c r="U315">
        <f ca="1">C315/Misc!$B$2*60/2/PI()*VLOOKUP(E315,Gearing!$B$2:$F$7,5,FALSE)</f>
        <v>7693.5177953752773</v>
      </c>
      <c r="V315">
        <f ca="1">FORECAST(U315,OFFSET(Engine!$E$3:$E$26,MATCH(U315,Engine!$A$3:$A$26,1)-1,0,2),OFFSET(Engine!$A$3:$A$26,MATCH(U315,Engine!$A$3:$A$26,1)-1,0,2))</f>
        <v>601.62950593045946</v>
      </c>
    </row>
    <row r="316" spans="1:22" x14ac:dyDescent="0.25">
      <c r="A316">
        <f t="shared" si="63"/>
        <v>78.25</v>
      </c>
      <c r="B316">
        <f t="shared" ca="1" si="74"/>
        <v>5886.3826385450984</v>
      </c>
      <c r="C316">
        <f t="shared" ca="1" si="72"/>
        <v>120.89453317804509</v>
      </c>
      <c r="D316">
        <f t="shared" ca="1" si="73"/>
        <v>0.35348541557323188</v>
      </c>
      <c r="E316">
        <f ca="1">MIN(VLOOKUP(C315+0.01,Gearing!$A$2:$F$7,2,TRUE)+1,5)</f>
        <v>5</v>
      </c>
      <c r="F316">
        <f ca="1">Misc!$B$4*V315/Misc!$B$2*VLOOKUP(E315,Gearing!$B$2:$F$7,5,FALSE)</f>
        <v>3410.467801728772</v>
      </c>
      <c r="G316">
        <f t="shared" ca="1" si="61"/>
        <v>3.6576285980779115</v>
      </c>
      <c r="H316">
        <f t="shared" ca="1" si="62"/>
        <v>270.43336877694412</v>
      </c>
      <c r="I316">
        <f t="shared" si="64"/>
        <v>0.19223050000000003</v>
      </c>
      <c r="J316">
        <f t="shared" ca="1" si="65"/>
        <v>4548.5310057649676</v>
      </c>
      <c r="K316">
        <f t="shared" ca="1" si="66"/>
        <v>-33641207.501657777</v>
      </c>
      <c r="L316">
        <f t="shared" ca="1" si="75"/>
        <v>5886.3826385450984</v>
      </c>
      <c r="M316">
        <f ca="1">2*$Y$1*VLOOKUP(E315,Gearing!$B$3:$D$7,3)+B314</f>
        <v>5888.7888732411157</v>
      </c>
      <c r="N316">
        <f ca="1">2*B315-B314+Misc!$B$6*$Y$1^2</f>
        <v>5886.5036625985322</v>
      </c>
      <c r="O316">
        <f t="shared" ca="1" si="67"/>
        <v>0</v>
      </c>
      <c r="P316">
        <f t="shared" ca="1" si="68"/>
        <v>0</v>
      </c>
      <c r="Q316">
        <f t="shared" ca="1" si="69"/>
        <v>0</v>
      </c>
      <c r="R316">
        <f t="shared" ca="1" si="70"/>
        <v>0</v>
      </c>
      <c r="S316">
        <f t="shared" ca="1" si="71"/>
        <v>1</v>
      </c>
      <c r="T316">
        <f ca="1">C316/Misc!$B$2*60/2/PI()</f>
        <v>3848.1925096146047</v>
      </c>
      <c r="U316">
        <f ca="1">C316/Misc!$B$2*60/2/PI()*VLOOKUP(E316,Gearing!$B$2:$F$7,5,FALSE)</f>
        <v>7699.1706413364873</v>
      </c>
      <c r="V316">
        <f ca="1">FORECAST(U316,OFFSET(Engine!$E$3:$E$26,MATCH(U316,Engine!$A$3:$A$26,1)-1,0,2),OFFSET(Engine!$A$3:$A$26,MATCH(U316,Engine!$A$3:$A$26,1)-1,0,2))</f>
        <v>601.42029789591993</v>
      </c>
    </row>
    <row r="317" spans="1:22" x14ac:dyDescent="0.25">
      <c r="A317">
        <f t="shared" si="63"/>
        <v>78.5</v>
      </c>
      <c r="B317">
        <f t="shared" ca="1" si="74"/>
        <v>5916.6173182588464</v>
      </c>
      <c r="C317">
        <f t="shared" ca="1" si="72"/>
        <v>120.98251652986983</v>
      </c>
      <c r="D317">
        <f t="shared" ca="1" si="73"/>
        <v>0.35038139902462717</v>
      </c>
      <c r="E317">
        <f ca="1">MIN(VLOOKUP(C316+0.01,Gearing!$A$2:$F$7,2,TRUE)+1,5)</f>
        <v>5</v>
      </c>
      <c r="F317">
        <f ca="1">Misc!$B$4*V316/Misc!$B$2*VLOOKUP(E316,Gearing!$B$2:$F$7,5,FALSE)</f>
        <v>3409.2818604499171</v>
      </c>
      <c r="G317">
        <f t="shared" ca="1" si="61"/>
        <v>3.676415557058557</v>
      </c>
      <c r="H317">
        <f t="shared" ca="1" si="62"/>
        <v>270.63018192973743</v>
      </c>
      <c r="I317">
        <f t="shared" si="64"/>
        <v>0.19223050000000003</v>
      </c>
      <c r="J317">
        <f t="shared" ca="1" si="65"/>
        <v>4536.9154444023125</v>
      </c>
      <c r="K317">
        <f t="shared" ca="1" si="66"/>
        <v>-33778755.087863863</v>
      </c>
      <c r="L317">
        <f t="shared" ca="1" si="75"/>
        <v>5916.6173182588464</v>
      </c>
      <c r="M317">
        <f ca="1">2*$Y$1*VLOOKUP(E316,Gearing!$B$3:$D$7,3)+B315</f>
        <v>5918.9791716698237</v>
      </c>
      <c r="N317">
        <f ca="1">2*B316-B315+Misc!$B$6*$Y$1^2</f>
        <v>5916.7385379203733</v>
      </c>
      <c r="O317">
        <f t="shared" ca="1" si="67"/>
        <v>0</v>
      </c>
      <c r="P317">
        <f t="shared" ca="1" si="68"/>
        <v>0</v>
      </c>
      <c r="Q317">
        <f t="shared" ca="1" si="69"/>
        <v>0</v>
      </c>
      <c r="R317">
        <f t="shared" ca="1" si="70"/>
        <v>0</v>
      </c>
      <c r="S317">
        <f t="shared" ca="1" si="71"/>
        <v>1</v>
      </c>
      <c r="T317">
        <f ca="1">C317/Misc!$B$2*60/2/PI()</f>
        <v>3850.9931066851441</v>
      </c>
      <c r="U317">
        <f ca="1">C317/Misc!$B$2*60/2/PI()*VLOOKUP(E317,Gearing!$B$2:$F$7,5,FALSE)</f>
        <v>7704.7738627683257</v>
      </c>
      <c r="V317">
        <f ca="1">FORECAST(U317,OFFSET(Engine!$E$3:$E$26,MATCH(U317,Engine!$A$3:$A$26,1)-1,0,2),OFFSET(Engine!$A$3:$A$26,MATCH(U317,Engine!$A$3:$A$26,1)-1,0,2))</f>
        <v>601.21292643190191</v>
      </c>
    </row>
    <row r="318" spans="1:22" x14ac:dyDescent="0.25">
      <c r="A318">
        <f t="shared" si="63"/>
        <v>78.75</v>
      </c>
      <c r="B318">
        <f t="shared" ca="1" si="74"/>
        <v>5946.8738968100333</v>
      </c>
      <c r="C318">
        <f t="shared" ca="1" si="72"/>
        <v>121.06972706923625</v>
      </c>
      <c r="D318">
        <f t="shared" ca="1" si="73"/>
        <v>0.34730291590676643</v>
      </c>
      <c r="E318">
        <f ca="1">MIN(VLOOKUP(C317+0.01,Gearing!$A$2:$F$7,2,TRUE)+1,5)</f>
        <v>5</v>
      </c>
      <c r="F318">
        <f ca="1">Misc!$B$4*V317/Misc!$B$2*VLOOKUP(E317,Gearing!$B$2:$F$7,5,FALSE)</f>
        <v>3408.1063301708014</v>
      </c>
      <c r="G318">
        <f t="shared" ca="1" si="61"/>
        <v>3.6952161233459306</v>
      </c>
      <c r="H318">
        <f t="shared" ca="1" si="62"/>
        <v>270.82526635029586</v>
      </c>
      <c r="I318">
        <f t="shared" si="64"/>
        <v>0.19223050000000003</v>
      </c>
      <c r="J318">
        <f t="shared" ca="1" si="65"/>
        <v>4525.2913892048855</v>
      </c>
      <c r="K318">
        <f t="shared" ca="1" si="66"/>
        <v>-33916049.078727387</v>
      </c>
      <c r="L318">
        <f t="shared" ca="1" si="75"/>
        <v>5946.8738968100333</v>
      </c>
      <c r="M318">
        <f ca="1">2*$Y$1*VLOOKUP(E317,Gearing!$B$3:$D$7,3)+B316</f>
        <v>5949.1917585450983</v>
      </c>
      <c r="N318">
        <f ca="1">2*B317-B316+Misc!$B$6*$Y$1^2</f>
        <v>5946.9953104725946</v>
      </c>
      <c r="O318">
        <f t="shared" ca="1" si="67"/>
        <v>0</v>
      </c>
      <c r="P318">
        <f t="shared" ca="1" si="68"/>
        <v>0</v>
      </c>
      <c r="Q318">
        <f t="shared" ca="1" si="69"/>
        <v>0</v>
      </c>
      <c r="R318">
        <f t="shared" ca="1" si="70"/>
        <v>0</v>
      </c>
      <c r="S318">
        <f t="shared" ca="1" si="71"/>
        <v>1</v>
      </c>
      <c r="T318">
        <f ca="1">C318/Misc!$B$2*60/2/PI()</f>
        <v>3853.7691043711197</v>
      </c>
      <c r="U318">
        <f ca="1">C318/Misc!$B$2*60/2/PI()*VLOOKUP(E318,Gearing!$B$2:$F$7,5,FALSE)</f>
        <v>7710.3278676240807</v>
      </c>
      <c r="V318">
        <f ca="1">FORECAST(U318,OFFSET(Engine!$E$3:$E$26,MATCH(U318,Engine!$A$3:$A$26,1)-1,0,2),OFFSET(Engine!$A$3:$A$26,MATCH(U318,Engine!$A$3:$A$26,1)-1,0,2))</f>
        <v>601.00737644032802</v>
      </c>
    </row>
    <row r="319" spans="1:22" x14ac:dyDescent="0.25">
      <c r="A319">
        <f t="shared" si="63"/>
        <v>79</v>
      </c>
      <c r="B319">
        <f t="shared" ca="1" si="74"/>
        <v>5977.1521817934645</v>
      </c>
      <c r="C319">
        <f t="shared" ca="1" si="72"/>
        <v>121.15617115713394</v>
      </c>
      <c r="D319">
        <f t="shared" ca="1" si="73"/>
        <v>0.34424978727474809</v>
      </c>
      <c r="E319">
        <f ca="1">MIN(VLOOKUP(C318+0.01,Gearing!$A$2:$F$7,2,TRUE)+1,5)</f>
        <v>5</v>
      </c>
      <c r="F319">
        <f ca="1">Misc!$B$4*V318/Misc!$B$2*VLOOKUP(E318,Gearing!$B$2:$F$7,5,FALSE)</f>
        <v>3406.9411253046865</v>
      </c>
      <c r="G319">
        <f t="shared" ca="1" si="61"/>
        <v>3.7140301773849873</v>
      </c>
      <c r="H319">
        <f t="shared" ca="1" si="62"/>
        <v>271.0186362677477</v>
      </c>
      <c r="I319">
        <f t="shared" si="64"/>
        <v>0.19223050000000003</v>
      </c>
      <c r="J319">
        <f t="shared" ca="1" si="65"/>
        <v>4513.6589147585173</v>
      </c>
      <c r="K319">
        <f t="shared" ca="1" si="66"/>
        <v>-34053087.849850766</v>
      </c>
      <c r="L319">
        <f t="shared" ca="1" si="75"/>
        <v>5977.1521817934645</v>
      </c>
      <c r="M319">
        <f ca="1">2*$Y$1*VLOOKUP(E318,Gearing!$B$3:$D$7,3)+B317</f>
        <v>5979.4264382588462</v>
      </c>
      <c r="N319">
        <f ca="1">2*B318-B317+Misc!$B$6*$Y$1^2</f>
        <v>5977.2737878612206</v>
      </c>
      <c r="O319">
        <f t="shared" ca="1" si="67"/>
        <v>0</v>
      </c>
      <c r="P319">
        <f t="shared" ca="1" si="68"/>
        <v>0</v>
      </c>
      <c r="Q319">
        <f t="shared" ca="1" si="69"/>
        <v>0</v>
      </c>
      <c r="R319">
        <f t="shared" ca="1" si="70"/>
        <v>0</v>
      </c>
      <c r="S319">
        <f t="shared" ca="1" si="71"/>
        <v>1</v>
      </c>
      <c r="T319">
        <f ca="1">C319/Misc!$B$2*60/2/PI()</f>
        <v>3856.520705149117</v>
      </c>
      <c r="U319">
        <f ca="1">C319/Misc!$B$2*60/2/PI()*VLOOKUP(E319,Gearing!$B$2:$F$7,5,FALSE)</f>
        <v>7715.8330610034936</v>
      </c>
      <c r="V319">
        <f ca="1">FORECAST(U319,OFFSET(Engine!$E$3:$E$26,MATCH(U319,Engine!$A$3:$A$26,1)-1,0,2),OFFSET(Engine!$A$3:$A$26,MATCH(U319,Engine!$A$3:$A$26,1)-1,0,2))</f>
        <v>600.80363292872858</v>
      </c>
    </row>
    <row r="320" spans="1:22" x14ac:dyDescent="0.25">
      <c r="A320">
        <f t="shared" si="63"/>
        <v>79.25</v>
      </c>
      <c r="B320">
        <f t="shared" ca="1" si="74"/>
        <v>6007.4519823886003</v>
      </c>
      <c r="C320">
        <f t="shared" ca="1" si="72"/>
        <v>121.24185510990537</v>
      </c>
      <c r="D320">
        <f t="shared" ca="1" si="73"/>
        <v>0.34122183489671443</v>
      </c>
      <c r="E320">
        <f ca="1">MIN(VLOOKUP(C319+0.01,Gearing!$A$2:$F$7,2,TRUE)+1,5)</f>
        <v>5</v>
      </c>
      <c r="F320">
        <f ca="1">Misc!$B$4*V319/Misc!$B$2*VLOOKUP(E319,Gearing!$B$2:$F$7,5,FALSE)</f>
        <v>3405.7861608634958</v>
      </c>
      <c r="G320">
        <f t="shared" ca="1" si="61"/>
        <v>3.7328576006053398</v>
      </c>
      <c r="H320">
        <f t="shared" ca="1" si="62"/>
        <v>271.2103058113488</v>
      </c>
      <c r="I320">
        <f t="shared" si="64"/>
        <v>0.19223050000000003</v>
      </c>
      <c r="J320">
        <f t="shared" ca="1" si="65"/>
        <v>4502.0180950355025</v>
      </c>
      <c r="K320">
        <f t="shared" ca="1" si="66"/>
        <v>-34189869.792339399</v>
      </c>
      <c r="L320">
        <f t="shared" ca="1" si="75"/>
        <v>6007.4519823886003</v>
      </c>
      <c r="M320">
        <f ca="1">2*$Y$1*VLOOKUP(E319,Gearing!$B$3:$D$7,3)+B318</f>
        <v>6009.6830168100332</v>
      </c>
      <c r="N320">
        <f ca="1">2*B319-B318+Misc!$B$6*$Y$1^2</f>
        <v>6007.5737792768959</v>
      </c>
      <c r="O320">
        <f t="shared" ca="1" si="67"/>
        <v>0</v>
      </c>
      <c r="P320">
        <f t="shared" ca="1" si="68"/>
        <v>0</v>
      </c>
      <c r="Q320">
        <f t="shared" ca="1" si="69"/>
        <v>0</v>
      </c>
      <c r="R320">
        <f t="shared" ca="1" si="70"/>
        <v>0</v>
      </c>
      <c r="S320">
        <f t="shared" ca="1" si="71"/>
        <v>1</v>
      </c>
      <c r="T320">
        <f ca="1">C320/Misc!$B$2*60/2/PI()</f>
        <v>3859.2481100745622</v>
      </c>
      <c r="U320">
        <f ca="1">C320/Misc!$B$2*60/2/PI()*VLOOKUP(E320,Gearing!$B$2:$F$7,5,FALSE)</f>
        <v>7721.2898451629553</v>
      </c>
      <c r="V320">
        <f ca="1">FORECAST(U320,OFFSET(Engine!$E$3:$E$26,MATCH(U320,Engine!$A$3:$A$26,1)-1,0,2),OFFSET(Engine!$A$3:$A$26,MATCH(U320,Engine!$A$3:$A$26,1)-1,0,2))</f>
        <v>600.60168100986493</v>
      </c>
    </row>
    <row r="321" spans="1:22" x14ac:dyDescent="0.25">
      <c r="A321">
        <f t="shared" si="63"/>
        <v>79.5</v>
      </c>
      <c r="B321">
        <f t="shared" ca="1" si="74"/>
        <v>6037.7731093484172</v>
      </c>
      <c r="C321">
        <f t="shared" ca="1" si="72"/>
        <v>121.32678519941692</v>
      </c>
      <c r="D321">
        <f t="shared" ca="1" si="73"/>
        <v>0.33821888119564392</v>
      </c>
      <c r="E321">
        <f ca="1">MIN(VLOOKUP(C320+0.01,Gearing!$A$2:$F$7,2,TRUE)+1,5)</f>
        <v>5</v>
      </c>
      <c r="F321">
        <f ca="1">Misc!$B$4*V320/Misc!$B$2*VLOOKUP(E320,Gearing!$B$2:$F$7,5,FALSE)</f>
        <v>3404.6413524556751</v>
      </c>
      <c r="G321">
        <f t="shared" ca="1" si="61"/>
        <v>3.7516982754143409</v>
      </c>
      <c r="H321">
        <f t="shared" ca="1" si="62"/>
        <v>271.40028901086464</v>
      </c>
      <c r="I321">
        <f t="shared" si="64"/>
        <v>0.19223050000000003</v>
      </c>
      <c r="J321">
        <f t="shared" ca="1" si="65"/>
        <v>4490.369003398896</v>
      </c>
      <c r="K321">
        <f t="shared" ca="1" si="66"/>
        <v>-34326393.312675372</v>
      </c>
      <c r="L321">
        <f t="shared" ca="1" si="75"/>
        <v>6037.7731093484172</v>
      </c>
      <c r="M321">
        <f ca="1">2*$Y$1*VLOOKUP(E320,Gearing!$B$3:$D$7,3)+B319</f>
        <v>6039.9613017934644</v>
      </c>
      <c r="N321">
        <f ca="1">2*B320-B319+Misc!$B$6*$Y$1^2</f>
        <v>6037.8950954837364</v>
      </c>
      <c r="O321">
        <f t="shared" ca="1" si="67"/>
        <v>0</v>
      </c>
      <c r="P321">
        <f t="shared" ca="1" si="68"/>
        <v>0</v>
      </c>
      <c r="Q321">
        <f t="shared" ca="1" si="69"/>
        <v>0</v>
      </c>
      <c r="R321">
        <f t="shared" ca="1" si="70"/>
        <v>0</v>
      </c>
      <c r="S321">
        <f t="shared" ca="1" si="71"/>
        <v>1</v>
      </c>
      <c r="T321">
        <f ca="1">C321/Misc!$B$2*60/2/PI()</f>
        <v>3861.9515187871621</v>
      </c>
      <c r="U321">
        <f ca="1">C321/Misc!$B$2*60/2/PI()*VLOOKUP(E321,Gearing!$B$2:$F$7,5,FALSE)</f>
        <v>7726.6986195263944</v>
      </c>
      <c r="V321">
        <f ca="1">FORECAST(U321,OFFSET(Engine!$E$3:$E$26,MATCH(U321,Engine!$A$3:$A$26,1)-1,0,2),OFFSET(Engine!$A$3:$A$26,MATCH(U321,Engine!$A$3:$A$26,1)-1,0,2))</f>
        <v>600.40150590132532</v>
      </c>
    </row>
    <row r="322" spans="1:22" x14ac:dyDescent="0.25">
      <c r="A322">
        <f t="shared" si="63"/>
        <v>79.75</v>
      </c>
      <c r="B322">
        <f t="shared" ca="1" si="74"/>
        <v>6068.1153749883088</v>
      </c>
      <c r="C322">
        <f t="shared" ca="1" si="72"/>
        <v>121.41096765323528</v>
      </c>
      <c r="D322">
        <f t="shared" ca="1" si="73"/>
        <v>0.33524074935121462</v>
      </c>
      <c r="E322">
        <f ca="1">MIN(VLOOKUP(C321+0.01,Gearing!$A$2:$F$7,2,TRUE)+1,5)</f>
        <v>5</v>
      </c>
      <c r="F322">
        <f ca="1">Misc!$B$4*V321/Misc!$B$2*VLOOKUP(E321,Gearing!$B$2:$F$7,5,FALSE)</f>
        <v>3403.506616283908</v>
      </c>
      <c r="G322">
        <f t="shared" ca="1" si="61"/>
        <v>3.7705520851901824</v>
      </c>
      <c r="H322">
        <f t="shared" ca="1" si="62"/>
        <v>271.58859979696507</v>
      </c>
      <c r="I322">
        <f t="shared" si="64"/>
        <v>0.19223050000000003</v>
      </c>
      <c r="J322">
        <f t="shared" ca="1" si="65"/>
        <v>4478.7117126067978</v>
      </c>
      <c r="K322">
        <f t="shared" ca="1" si="66"/>
        <v>-34462656.832591772</v>
      </c>
      <c r="L322">
        <f t="shared" ca="1" si="75"/>
        <v>6068.1153749883088</v>
      </c>
      <c r="M322">
        <f ca="1">2*$Y$1*VLOOKUP(E321,Gearing!$B$3:$D$7,3)+B320</f>
        <v>6070.2611023886002</v>
      </c>
      <c r="N322">
        <f ca="1">2*B321-B320+Misc!$B$6*$Y$1^2</f>
        <v>6068.2375488082344</v>
      </c>
      <c r="O322">
        <f t="shared" ca="1" si="67"/>
        <v>0</v>
      </c>
      <c r="P322">
        <f t="shared" ca="1" si="68"/>
        <v>0</v>
      </c>
      <c r="Q322">
        <f t="shared" ca="1" si="69"/>
        <v>0</v>
      </c>
      <c r="R322">
        <f t="shared" ca="1" si="70"/>
        <v>0</v>
      </c>
      <c r="S322">
        <f t="shared" ca="1" si="71"/>
        <v>1</v>
      </c>
      <c r="T322">
        <f ca="1">C322/Misc!$B$2*60/2/PI()</f>
        <v>3864.6311295165215</v>
      </c>
      <c r="U322">
        <f ca="1">C322/Misc!$B$2*60/2/PI()*VLOOKUP(E322,Gearing!$B$2:$F$7,5,FALSE)</f>
        <v>7732.0597806965152</v>
      </c>
      <c r="V322">
        <f ca="1">FORECAST(U322,OFFSET(Engine!$E$3:$E$26,MATCH(U322,Engine!$A$3:$A$26,1)-1,0,2),OFFSET(Engine!$A$3:$A$26,MATCH(U322,Engine!$A$3:$A$26,1)-1,0,2))</f>
        <v>600.20309292511001</v>
      </c>
    </row>
    <row r="323" spans="1:22" x14ac:dyDescent="0.25">
      <c r="A323">
        <f t="shared" si="63"/>
        <v>80</v>
      </c>
      <c r="B323">
        <f t="shared" ca="1" si="74"/>
        <v>6098.4785931750348</v>
      </c>
      <c r="C323">
        <f t="shared" ca="1" si="72"/>
        <v>121.49440865480938</v>
      </c>
      <c r="D323">
        <f t="shared" ca="1" si="73"/>
        <v>0.33228726324159652</v>
      </c>
      <c r="E323">
        <f ca="1">MIN(VLOOKUP(C322+0.01,Gearing!$A$2:$F$7,2,TRUE)+1,5)</f>
        <v>5</v>
      </c>
      <c r="F323">
        <f ca="1">Misc!$B$4*V322/Misc!$B$2*VLOOKUP(E322,Gearing!$B$2:$F$7,5,FALSE)</f>
        <v>3402.3818691427568</v>
      </c>
      <c r="G323">
        <f t="shared" ref="G323:G386" ca="1" si="76">CONVERT(B323,$B$1,$G$1)</f>
        <v>3.7894189142750307</v>
      </c>
      <c r="H323">
        <f t="shared" ref="H323:H386" ca="1" si="77">CONVERT(C323,$C$1,$H$1)</f>
        <v>271.7752520016316</v>
      </c>
      <c r="I323">
        <f t="shared" si="64"/>
        <v>0.19223050000000003</v>
      </c>
      <c r="J323">
        <f t="shared" ca="1" si="65"/>
        <v>4467.0462948166196</v>
      </c>
      <c r="K323">
        <f t="shared" ca="1" si="66"/>
        <v>-34598658.788947657</v>
      </c>
      <c r="L323">
        <f t="shared" ca="1" si="75"/>
        <v>6098.4785931750348</v>
      </c>
      <c r="M323">
        <f ca="1">2*$Y$1*VLOOKUP(E322,Gearing!$B$3:$D$7,3)+B321</f>
        <v>6100.5822293484171</v>
      </c>
      <c r="N323">
        <f ca="1">2*B322-B321+Misc!$B$6*$Y$1^2</f>
        <v>6098.6009531282007</v>
      </c>
      <c r="O323">
        <f t="shared" ca="1" si="67"/>
        <v>0</v>
      </c>
      <c r="P323">
        <f t="shared" ca="1" si="68"/>
        <v>0</v>
      </c>
      <c r="Q323">
        <f t="shared" ca="1" si="69"/>
        <v>0</v>
      </c>
      <c r="R323">
        <f t="shared" ca="1" si="70"/>
        <v>0</v>
      </c>
      <c r="S323">
        <f t="shared" ca="1" si="71"/>
        <v>1</v>
      </c>
      <c r="T323">
        <f ca="1">C323/Misc!$B$2*60/2/PI()</f>
        <v>3867.2871390879327</v>
      </c>
      <c r="U323">
        <f ca="1">C323/Misc!$B$2*60/2/PI()*VLOOKUP(E323,Gearing!$B$2:$F$7,5,FALSE)</f>
        <v>7737.3737224663782</v>
      </c>
      <c r="V323">
        <f ca="1">FORECAST(U323,OFFSET(Engine!$E$3:$E$26,MATCH(U323,Engine!$A$3:$A$26,1)-1,0,2),OFFSET(Engine!$A$3:$A$26,MATCH(U323,Engine!$A$3:$A$26,1)-1,0,2))</f>
        <v>600.00642750720203</v>
      </c>
    </row>
    <row r="324" spans="1:22" x14ac:dyDescent="0.25">
      <c r="A324">
        <f t="shared" ref="A324:A387" si="78">A323+$Y$1</f>
        <v>80.25</v>
      </c>
      <c r="B324">
        <f t="shared" ca="1" si="74"/>
        <v>6128.8625793157134</v>
      </c>
      <c r="C324">
        <f t="shared" ca="1" si="72"/>
        <v>121.57711434363955</v>
      </c>
      <c r="D324">
        <f t="shared" ca="1" si="73"/>
        <v>0.3293582473997958</v>
      </c>
      <c r="E324">
        <f ca="1">MIN(VLOOKUP(C323+0.01,Gearing!$A$2:$F$7,2,TRUE)+1,5)</f>
        <v>5</v>
      </c>
      <c r="F324">
        <f ca="1">Misc!$B$4*V323/Misc!$B$2*VLOOKUP(E323,Gearing!$B$2:$F$7,5,FALSE)</f>
        <v>3401.2670284162346</v>
      </c>
      <c r="G324">
        <f t="shared" ca="1" si="76"/>
        <v>3.8082986479681864</v>
      </c>
      <c r="H324">
        <f t="shared" ca="1" si="77"/>
        <v>271.96025935853515</v>
      </c>
      <c r="I324">
        <f t="shared" ref="I324:I387" si="79">$Y$3</f>
        <v>0.19223050000000003</v>
      </c>
      <c r="J324">
        <f t="shared" ref="J324:J387" ca="1" si="80">(4*$Y$2-2*$Y$3*B323)</f>
        <v>4455.3728215893325</v>
      </c>
      <c r="K324">
        <f t="shared" ref="K324:K387" ca="1" si="81">4*$Y$2*(B323-2*B324)+$Y$3*B323*B323-4*F324*$Y$1*$Y$1</f>
        <v>-34734397.633603655</v>
      </c>
      <c r="L324">
        <f t="shared" ca="1" si="75"/>
        <v>6128.8625793157134</v>
      </c>
      <c r="M324">
        <f ca="1">2*$Y$1*VLOOKUP(E323,Gearing!$B$3:$D$7,3)+B322</f>
        <v>6130.9244949883087</v>
      </c>
      <c r="N324">
        <f ca="1">2*B323-B322+Misc!$B$6*$Y$1^2</f>
        <v>6128.9851238617612</v>
      </c>
      <c r="O324">
        <f t="shared" ref="O324:O387" ca="1" si="82">IF(AND(E324=1,G324&lt;=5),1,0)</f>
        <v>0</v>
      </c>
      <c r="P324">
        <f t="shared" ref="P324:P387" ca="1" si="83">IF(AND(E324=2,G324&lt;=5),1,0)</f>
        <v>0</v>
      </c>
      <c r="Q324">
        <f t="shared" ref="Q324:Q387" ca="1" si="84">IF(AND(E324=3,G324&lt;=5),1,0)</f>
        <v>0</v>
      </c>
      <c r="R324">
        <f t="shared" ref="R324:R387" ca="1" si="85">IF(AND(E324=4,G324&lt;=5),1,0)</f>
        <v>0</v>
      </c>
      <c r="S324">
        <f t="shared" ref="S324:S387" ca="1" si="86">IF(AND(E324=5,G324&lt;=5),1,0)</f>
        <v>1</v>
      </c>
      <c r="T324">
        <f ca="1">C324/Misc!$B$2*60/2/PI()</f>
        <v>3869.9197429277615</v>
      </c>
      <c r="U324">
        <f ca="1">C324/Misc!$B$2*60/2/PI()*VLOOKUP(E324,Gearing!$B$2:$F$7,5,FALSE)</f>
        <v>7742.6408358301824</v>
      </c>
      <c r="V324">
        <f ca="1">FORECAST(U324,OFFSET(Engine!$E$3:$E$26,MATCH(U324,Engine!$A$3:$A$26,1)-1,0,2),OFFSET(Engine!$A$3:$A$26,MATCH(U324,Engine!$A$3:$A$26,1)-1,0,2))</f>
        <v>599.81149517716869</v>
      </c>
    </row>
    <row r="325" spans="1:22" x14ac:dyDescent="0.25">
      <c r="A325">
        <f t="shared" si="78"/>
        <v>80.5</v>
      </c>
      <c r="B325">
        <f t="shared" ca="1" si="74"/>
        <v>6159.2671503468546</v>
      </c>
      <c r="C325">
        <f t="shared" ref="C325:C388" ca="1" si="87">(B326-B324)/2/$Y$1</f>
        <v>121.65909081545578</v>
      </c>
      <c r="D325">
        <f t="shared" ref="D325:D388" ca="1" si="88">(B326-2*B325+B324)/$Y$1^2</f>
        <v>0.32645352713007014</v>
      </c>
      <c r="E325">
        <f ca="1">MIN(VLOOKUP(C324+0.01,Gearing!$A$2:$F$7,2,TRUE)+1,5)</f>
        <v>5</v>
      </c>
      <c r="F325">
        <f ca="1">Misc!$B$4*V324/Misc!$B$2*VLOOKUP(E324,Gearing!$B$2:$F$7,5,FALSE)</f>
        <v>3400.1620120755442</v>
      </c>
      <c r="G325">
        <f t="shared" ca="1" si="76"/>
        <v>3.8271911725192718</v>
      </c>
      <c r="H325">
        <f t="shared" ca="1" si="77"/>
        <v>272.14363550343546</v>
      </c>
      <c r="I325">
        <f t="shared" si="79"/>
        <v>0.19223050000000003</v>
      </c>
      <c r="J325">
        <f t="shared" ca="1" si="80"/>
        <v>4443.6913638937012</v>
      </c>
      <c r="K325">
        <f t="shared" ca="1" si="81"/>
        <v>-34869871.833298221</v>
      </c>
      <c r="L325">
        <f t="shared" ca="1" si="75"/>
        <v>6159.2671503468546</v>
      </c>
      <c r="M325">
        <f ca="1">2*$Y$1*VLOOKUP(E324,Gearing!$B$3:$D$7,3)+B323</f>
        <v>6161.2877131750347</v>
      </c>
      <c r="N325">
        <f ca="1">2*B324-B323+Misc!$B$6*$Y$1^2</f>
        <v>6159.3898779563924</v>
      </c>
      <c r="O325">
        <f t="shared" ca="1" si="82"/>
        <v>0</v>
      </c>
      <c r="P325">
        <f t="shared" ca="1" si="83"/>
        <v>0</v>
      </c>
      <c r="Q325">
        <f t="shared" ca="1" si="84"/>
        <v>0</v>
      </c>
      <c r="R325">
        <f t="shared" ca="1" si="85"/>
        <v>0</v>
      </c>
      <c r="S325">
        <f t="shared" ca="1" si="86"/>
        <v>1</v>
      </c>
      <c r="T325">
        <f ca="1">C325/Misc!$B$2*60/2/PI()</f>
        <v>3872.5291350691186</v>
      </c>
      <c r="U325">
        <f ca="1">C325/Misc!$B$2*60/2/PI()*VLOOKUP(E325,Gearing!$B$2:$F$7,5,FALSE)</f>
        <v>7747.8615089946034</v>
      </c>
      <c r="V325">
        <f ca="1">FORECAST(U325,OFFSET(Engine!$E$3:$E$26,MATCH(U325,Engine!$A$3:$A$26,1)-1,0,2),OFFSET(Engine!$A$3:$A$26,MATCH(U325,Engine!$A$3:$A$26,1)-1,0,2))</f>
        <v>599.61828156774141</v>
      </c>
    </row>
    <row r="326" spans="1:22" x14ac:dyDescent="0.25">
      <c r="A326">
        <f t="shared" si="78"/>
        <v>80.75</v>
      </c>
      <c r="B326">
        <f t="shared" ref="B326:B389" ca="1" si="89">MIN(L326:N326)</f>
        <v>6189.6921247234413</v>
      </c>
      <c r="C326">
        <f t="shared" ca="1" si="87"/>
        <v>121.74034412240326</v>
      </c>
      <c r="D326">
        <f t="shared" ca="1" si="88"/>
        <v>0.32357292844972108</v>
      </c>
      <c r="E326">
        <f ca="1">MIN(VLOOKUP(C325+0.01,Gearing!$A$2:$F$7,2,TRUE)+1,5)</f>
        <v>5</v>
      </c>
      <c r="F326">
        <f ca="1">Misc!$B$4*V325/Misc!$B$2*VLOOKUP(E325,Gearing!$B$2:$F$7,5,FALSE)</f>
        <v>3399.0667386766963</v>
      </c>
      <c r="G326">
        <f t="shared" ca="1" si="76"/>
        <v>3.8460963751214416</v>
      </c>
      <c r="H326">
        <f t="shared" ca="1" si="77"/>
        <v>272.32539397459567</v>
      </c>
      <c r="I326">
        <f t="shared" si="79"/>
        <v>0.19223050000000003</v>
      </c>
      <c r="J326">
        <f t="shared" ca="1" si="80"/>
        <v>4432.0019921104977</v>
      </c>
      <c r="K326">
        <f t="shared" ca="1" si="81"/>
        <v>-35005079.869524553</v>
      </c>
      <c r="L326">
        <f t="shared" ref="L326:L389" ca="1" si="90">(-J325+SQRT(J325^2-4*I325*K325))/2/I325</f>
        <v>6189.6921247234413</v>
      </c>
      <c r="M326">
        <f ca="1">2*$Y$1*VLOOKUP(E325,Gearing!$B$3:$D$7,3)+B324</f>
        <v>6191.6716993157133</v>
      </c>
      <c r="N326">
        <f ca="1">2*B325-B324+Misc!$B$6*$Y$1^2</f>
        <v>6189.815033877996</v>
      </c>
      <c r="O326">
        <f t="shared" ca="1" si="82"/>
        <v>0</v>
      </c>
      <c r="P326">
        <f t="shared" ca="1" si="83"/>
        <v>0</v>
      </c>
      <c r="Q326">
        <f t="shared" ca="1" si="84"/>
        <v>0</v>
      </c>
      <c r="R326">
        <f t="shared" ca="1" si="85"/>
        <v>0</v>
      </c>
      <c r="S326">
        <f t="shared" ca="1" si="86"/>
        <v>1</v>
      </c>
      <c r="T326">
        <f ca="1">C326/Misc!$B$2*60/2/PI()</f>
        <v>3875.115508157769</v>
      </c>
      <c r="U326">
        <f ca="1">C326/Misc!$B$2*60/2/PI()*VLOOKUP(E326,Gearing!$B$2:$F$7,5,FALSE)</f>
        <v>7753.0361273906237</v>
      </c>
      <c r="V326">
        <f ca="1">FORECAST(U326,OFFSET(Engine!$E$3:$E$26,MATCH(U326,Engine!$A$3:$A$26,1)-1,0,2),OFFSET(Engine!$A$3:$A$26,MATCH(U326,Engine!$A$3:$A$26,1)-1,0,2))</f>
        <v>599.42677241437832</v>
      </c>
    </row>
    <row r="327" spans="1:22" x14ac:dyDescent="0.25">
      <c r="A327">
        <f t="shared" si="78"/>
        <v>81</v>
      </c>
      <c r="B327">
        <f t="shared" ca="1" si="89"/>
        <v>6220.1373224080562</v>
      </c>
      <c r="C327">
        <f t="shared" ca="1" si="87"/>
        <v>121.82088027322607</v>
      </c>
      <c r="D327">
        <f t="shared" ca="1" si="88"/>
        <v>0.32071627813274972</v>
      </c>
      <c r="E327">
        <f ca="1">MIN(VLOOKUP(C326+0.01,Gearing!$A$2:$F$7,2,TRUE)+1,5)</f>
        <v>5</v>
      </c>
      <c r="F327">
        <f ca="1">Misc!$B$4*V326/Misc!$B$2*VLOOKUP(E326,Gearing!$B$2:$F$7,5,FALSE)</f>
        <v>3397.9811273580308</v>
      </c>
      <c r="G327">
        <f t="shared" ca="1" si="76"/>
        <v>3.8650141439046322</v>
      </c>
      <c r="H327">
        <f t="shared" ca="1" si="77"/>
        <v>272.50554821319361</v>
      </c>
      <c r="I327">
        <f t="shared" si="79"/>
        <v>0.19223050000000003</v>
      </c>
      <c r="J327">
        <f t="shared" ca="1" si="80"/>
        <v>4420.3047760367008</v>
      </c>
      <c r="K327">
        <f t="shared" ca="1" si="81"/>
        <v>-35140020.238408193</v>
      </c>
      <c r="L327">
        <f t="shared" ca="1" si="90"/>
        <v>6220.1373224080562</v>
      </c>
      <c r="M327">
        <f ca="1">2*$Y$1*VLOOKUP(E326,Gearing!$B$3:$D$7,3)+B325</f>
        <v>6222.0762703468545</v>
      </c>
      <c r="N327">
        <f ca="1">2*B326-B325+Misc!$B$6*$Y$1^2</f>
        <v>6220.2604116000284</v>
      </c>
      <c r="O327">
        <f t="shared" ca="1" si="82"/>
        <v>0</v>
      </c>
      <c r="P327">
        <f t="shared" ca="1" si="83"/>
        <v>0</v>
      </c>
      <c r="Q327">
        <f t="shared" ca="1" si="84"/>
        <v>0</v>
      </c>
      <c r="R327">
        <f t="shared" ca="1" si="85"/>
        <v>0</v>
      </c>
      <c r="S327">
        <f t="shared" ca="1" si="86"/>
        <v>1</v>
      </c>
      <c r="T327">
        <f ca="1">C327/Misc!$B$2*60/2/PI()</f>
        <v>3877.6790534579786</v>
      </c>
      <c r="U327">
        <f ca="1">C327/Misc!$B$2*60/2/PI()*VLOOKUP(E327,Gearing!$B$2:$F$7,5,FALSE)</f>
        <v>7758.1650736852271</v>
      </c>
      <c r="V327">
        <f ca="1">FORECAST(U327,OFFSET(Engine!$E$3:$E$26,MATCH(U327,Engine!$A$3:$A$26,1)-1,0,2),OFFSET(Engine!$A$3:$A$26,MATCH(U327,Engine!$A$3:$A$26,1)-1,0,2))</f>
        <v>599.23695355483119</v>
      </c>
    </row>
    <row r="328" spans="1:22" x14ac:dyDescent="0.25">
      <c r="A328">
        <f t="shared" si="78"/>
        <v>81.25</v>
      </c>
      <c r="B328">
        <f t="shared" ca="1" si="89"/>
        <v>6250.6025648600544</v>
      </c>
      <c r="C328">
        <f t="shared" ca="1" si="87"/>
        <v>121.90070523345639</v>
      </c>
      <c r="D328">
        <f t="shared" ca="1" si="88"/>
        <v>0.31788340370985679</v>
      </c>
      <c r="E328">
        <f ca="1">MIN(VLOOKUP(C327+0.01,Gearing!$A$2:$F$7,2,TRUE)+1,5)</f>
        <v>5</v>
      </c>
      <c r="F328">
        <f ca="1">Misc!$B$4*V327/Misc!$B$2*VLOOKUP(E327,Gearing!$B$2:$F$7,5,FALSE)</f>
        <v>3396.9050978377613</v>
      </c>
      <c r="G328">
        <f t="shared" ca="1" si="76"/>
        <v>3.8839443679288297</v>
      </c>
      <c r="H328">
        <f t="shared" ca="1" si="77"/>
        <v>272.68411156374464</v>
      </c>
      <c r="I328">
        <f t="shared" si="79"/>
        <v>0.19223050000000003</v>
      </c>
      <c r="J328">
        <f t="shared" ca="1" si="80"/>
        <v>4408.5997848896759</v>
      </c>
      <c r="K328">
        <f t="shared" ca="1" si="81"/>
        <v>-35274691.450585224</v>
      </c>
      <c r="L328">
        <f t="shared" ca="1" si="90"/>
        <v>6250.6025648600544</v>
      </c>
      <c r="M328">
        <f ca="1">2*$Y$1*VLOOKUP(E327,Gearing!$B$3:$D$7,3)+B326</f>
        <v>6252.5012447234412</v>
      </c>
      <c r="N328">
        <f ca="1">2*B327-B326+Misc!$B$6*$Y$1^2</f>
        <v>6250.7258325926714</v>
      </c>
      <c r="O328">
        <f t="shared" ca="1" si="82"/>
        <v>0</v>
      </c>
      <c r="P328">
        <f t="shared" ca="1" si="83"/>
        <v>0</v>
      </c>
      <c r="Q328">
        <f t="shared" ca="1" si="84"/>
        <v>0</v>
      </c>
      <c r="R328">
        <f t="shared" ca="1" si="85"/>
        <v>0</v>
      </c>
      <c r="S328">
        <f t="shared" ca="1" si="86"/>
        <v>1</v>
      </c>
      <c r="T328">
        <f ca="1">C328/Misc!$B$2*60/2/PI()</f>
        <v>3880.2199608585329</v>
      </c>
      <c r="U328">
        <f ca="1">C328/Misc!$B$2*60/2/PI()*VLOOKUP(E328,Gearing!$B$2:$F$7,5,FALSE)</f>
        <v>7763.2487277934415</v>
      </c>
      <c r="V328">
        <f ca="1">FORECAST(U328,OFFSET(Engine!$E$3:$E$26,MATCH(U328,Engine!$A$3:$A$26,1)-1,0,2),OFFSET(Engine!$A$3:$A$26,MATCH(U328,Engine!$A$3:$A$26,1)-1,0,2))</f>
        <v>599.04881092869971</v>
      </c>
    </row>
    <row r="329" spans="1:22" x14ac:dyDescent="0.25">
      <c r="A329">
        <f t="shared" si="78"/>
        <v>81.5</v>
      </c>
      <c r="B329">
        <f t="shared" ca="1" si="89"/>
        <v>6281.0876750247844</v>
      </c>
      <c r="C329">
        <f t="shared" ca="1" si="87"/>
        <v>121.97982492559095</v>
      </c>
      <c r="D329">
        <f t="shared" ca="1" si="88"/>
        <v>0.31507413336657919</v>
      </c>
      <c r="E329">
        <f ca="1">MIN(VLOOKUP(C328+0.01,Gearing!$A$2:$F$7,2,TRUE)+1,5)</f>
        <v>5</v>
      </c>
      <c r="F329">
        <f ca="1">Misc!$B$4*V328/Misc!$B$2*VLOOKUP(E328,Gearing!$B$2:$F$7,5,FALSE)</f>
        <v>3395.838570411448</v>
      </c>
      <c r="G329">
        <f t="shared" ca="1" si="76"/>
        <v>3.9028869371773744</v>
      </c>
      <c r="H329">
        <f t="shared" ca="1" si="77"/>
        <v>272.86109727449656</v>
      </c>
      <c r="I329">
        <f t="shared" si="79"/>
        <v>0.19223050000000003</v>
      </c>
      <c r="J329">
        <f t="shared" ca="1" si="80"/>
        <v>4396.8870873113383</v>
      </c>
      <c r="K329">
        <f t="shared" ca="1" si="81"/>
        <v>-35409092.031081267</v>
      </c>
      <c r="L329">
        <f t="shared" ca="1" si="90"/>
        <v>6281.0876750247844</v>
      </c>
      <c r="M329">
        <f ca="1">2*$Y$1*VLOOKUP(E328,Gearing!$B$3:$D$7,3)+B327</f>
        <v>6282.9464424080561</v>
      </c>
      <c r="N329">
        <f ca="1">2*B328-B327+Misc!$B$6*$Y$1^2</f>
        <v>6281.2111198120529</v>
      </c>
      <c r="O329">
        <f t="shared" ca="1" si="82"/>
        <v>0</v>
      </c>
      <c r="P329">
        <f t="shared" ca="1" si="83"/>
        <v>0</v>
      </c>
      <c r="Q329">
        <f t="shared" ca="1" si="84"/>
        <v>0</v>
      </c>
      <c r="R329">
        <f t="shared" ca="1" si="85"/>
        <v>0</v>
      </c>
      <c r="S329">
        <f t="shared" ca="1" si="86"/>
        <v>1</v>
      </c>
      <c r="T329">
        <f ca="1">C329/Misc!$B$2*60/2/PI()</f>
        <v>3882.7384188783567</v>
      </c>
      <c r="U329">
        <f ca="1">C329/Misc!$B$2*60/2/PI()*VLOOKUP(E329,Gearing!$B$2:$F$7,5,FALSE)</f>
        <v>7768.2874668895811</v>
      </c>
      <c r="V329">
        <f ca="1">FORECAST(U329,OFFSET(Engine!$E$3:$E$26,MATCH(U329,Engine!$A$3:$A$26,1)-1,0,2),OFFSET(Engine!$A$3:$A$26,MATCH(U329,Engine!$A$3:$A$26,1)-1,0,2))</f>
        <v>598.86233057701588</v>
      </c>
    </row>
    <row r="330" spans="1:22" x14ac:dyDescent="0.25">
      <c r="A330">
        <f t="shared" si="78"/>
        <v>81.75</v>
      </c>
      <c r="B330">
        <f t="shared" ca="1" si="89"/>
        <v>6311.5924773228498</v>
      </c>
      <c r="C330">
        <f t="shared" ca="1" si="87"/>
        <v>122.05824522928378</v>
      </c>
      <c r="D330">
        <f t="shared" ca="1" si="88"/>
        <v>0.31228829617612064</v>
      </c>
      <c r="E330">
        <f ca="1">MIN(VLOOKUP(C329+0.01,Gearing!$A$2:$F$7,2,TRUE)+1,5)</f>
        <v>5</v>
      </c>
      <c r="F330">
        <f ca="1">Misc!$B$4*V329/Misc!$B$2*VLOOKUP(E329,Gearing!$B$2:$F$7,5,FALSE)</f>
        <v>3394.781465949643</v>
      </c>
      <c r="G330">
        <f t="shared" ca="1" si="76"/>
        <v>3.9218417425502876</v>
      </c>
      <c r="H330">
        <f t="shared" ca="1" si="77"/>
        <v>273.03651849786104</v>
      </c>
      <c r="I330">
        <f t="shared" si="79"/>
        <v>0.19223050000000003</v>
      </c>
      <c r="J330">
        <f t="shared" ca="1" si="80"/>
        <v>4385.1667513722959</v>
      </c>
      <c r="K330">
        <f t="shared" ca="1" si="81"/>
        <v>-35543220.519190945</v>
      </c>
      <c r="L330">
        <f t="shared" ca="1" si="90"/>
        <v>6311.5924773228498</v>
      </c>
      <c r="M330">
        <f ca="1">2*$Y$1*VLOOKUP(E329,Gearing!$B$3:$D$7,3)+B328</f>
        <v>6313.4116848600543</v>
      </c>
      <c r="N330">
        <f ca="1">2*B329-B328+Misc!$B$6*$Y$1^2</f>
        <v>6311.7160976895148</v>
      </c>
      <c r="O330">
        <f t="shared" ca="1" si="82"/>
        <v>0</v>
      </c>
      <c r="P330">
        <f t="shared" ca="1" si="83"/>
        <v>0</v>
      </c>
      <c r="Q330">
        <f t="shared" ca="1" si="84"/>
        <v>0</v>
      </c>
      <c r="R330">
        <f t="shared" ca="1" si="85"/>
        <v>0</v>
      </c>
      <c r="S330">
        <f t="shared" ca="1" si="86"/>
        <v>1</v>
      </c>
      <c r="T330">
        <f ca="1">C330/Misc!$B$2*60/2/PI()</f>
        <v>3885.2346146726541</v>
      </c>
      <c r="U330">
        <f ca="1">C330/Misc!$B$2*60/2/PI()*VLOOKUP(E330,Gearing!$B$2:$F$7,5,FALSE)</f>
        <v>7773.2816654195312</v>
      </c>
      <c r="V330">
        <f ca="1">FORECAST(U330,OFFSET(Engine!$E$3:$E$26,MATCH(U330,Engine!$A$3:$A$26,1)-1,0,2),OFFSET(Engine!$A$3:$A$26,MATCH(U330,Engine!$A$3:$A$26,1)-1,0,2))</f>
        <v>598.67749864178882</v>
      </c>
    </row>
    <row r="331" spans="1:22" x14ac:dyDescent="0.25">
      <c r="A331">
        <f t="shared" si="78"/>
        <v>82</v>
      </c>
      <c r="B331">
        <f t="shared" ca="1" si="89"/>
        <v>6342.1167976394263</v>
      </c>
      <c r="C331">
        <f t="shared" ca="1" si="87"/>
        <v>122.13597198153911</v>
      </c>
      <c r="D331">
        <f t="shared" ca="1" si="88"/>
        <v>0.30952572186652105</v>
      </c>
      <c r="E331">
        <f ca="1">MIN(VLOOKUP(C330+0.01,Gearing!$A$2:$F$7,2,TRUE)+1,5)</f>
        <v>5</v>
      </c>
      <c r="F331">
        <f ca="1">Misc!$B$4*V330/Misc!$B$2*VLOOKUP(E330,Gearing!$B$2:$F$7,5,FALSE)</f>
        <v>3393.733705895308</v>
      </c>
      <c r="G331">
        <f t="shared" ca="1" si="76"/>
        <v>3.9408086758576331</v>
      </c>
      <c r="H331">
        <f t="shared" ca="1" si="77"/>
        <v>273.21038829084449</v>
      </c>
      <c r="I331">
        <f t="shared" si="79"/>
        <v>0.19223050000000003</v>
      </c>
      <c r="J331">
        <f t="shared" ca="1" si="80"/>
        <v>4373.4388445759796</v>
      </c>
      <c r="K331">
        <f t="shared" ca="1" si="81"/>
        <v>-35677075.468358248</v>
      </c>
      <c r="L331">
        <f t="shared" ca="1" si="90"/>
        <v>6342.1167976394263</v>
      </c>
      <c r="M331">
        <f ca="1">2*$Y$1*VLOOKUP(E330,Gearing!$B$3:$D$7,3)+B329</f>
        <v>6343.8967950247843</v>
      </c>
      <c r="N331">
        <f ca="1">2*B330-B329+Misc!$B$6*$Y$1^2</f>
        <v>6342.2405921209156</v>
      </c>
      <c r="O331">
        <f t="shared" ca="1" si="82"/>
        <v>0</v>
      </c>
      <c r="P331">
        <f t="shared" ca="1" si="83"/>
        <v>0</v>
      </c>
      <c r="Q331">
        <f t="shared" ca="1" si="84"/>
        <v>0</v>
      </c>
      <c r="R331">
        <f t="shared" ca="1" si="85"/>
        <v>0</v>
      </c>
      <c r="S331">
        <f t="shared" ca="1" si="86"/>
        <v>1</v>
      </c>
      <c r="T331">
        <f ca="1">C331/Misc!$B$2*60/2/PI()</f>
        <v>3887.7087340390362</v>
      </c>
      <c r="U331">
        <f ca="1">C331/Misc!$B$2*60/2/PI()*VLOOKUP(E331,Gearing!$B$2:$F$7,5,FALSE)</f>
        <v>7778.2316951130088</v>
      </c>
      <c r="V331">
        <f ca="1">FORECAST(U331,OFFSET(Engine!$E$3:$E$26,MATCH(U331,Engine!$A$3:$A$26,1)-1,0,2),OFFSET(Engine!$A$3:$A$26,MATCH(U331,Engine!$A$3:$A$26,1)-1,0,2))</f>
        <v>598.49430136555111</v>
      </c>
    </row>
    <row r="332" spans="1:22" x14ac:dyDescent="0.25">
      <c r="A332">
        <f t="shared" si="78"/>
        <v>82.25</v>
      </c>
      <c r="B332">
        <f t="shared" ca="1" si="89"/>
        <v>6372.6604633136194</v>
      </c>
      <c r="C332">
        <f t="shared" ca="1" si="87"/>
        <v>122.21301097689684</v>
      </c>
      <c r="D332">
        <f t="shared" ca="1" si="88"/>
        <v>0.30678624099527951</v>
      </c>
      <c r="E332">
        <f ca="1">MIN(VLOOKUP(C331+0.01,Gearing!$A$2:$F$7,2,TRUE)+1,5)</f>
        <v>5</v>
      </c>
      <c r="F332">
        <f ca="1">Misc!$B$4*V331/Misc!$B$2*VLOOKUP(E331,Gearing!$B$2:$F$7,5,FALSE)</f>
        <v>3392.6952122612456</v>
      </c>
      <c r="G332">
        <f t="shared" ca="1" si="76"/>
        <v>3.9597876298129049</v>
      </c>
      <c r="H332">
        <f t="shared" ca="1" si="77"/>
        <v>273.3827196154636</v>
      </c>
      <c r="I332">
        <f t="shared" si="79"/>
        <v>0.19223050000000003</v>
      </c>
      <c r="J332">
        <f t="shared" ca="1" si="80"/>
        <v>4361.7034338627482</v>
      </c>
      <c r="K332">
        <f t="shared" ca="1" si="81"/>
        <v>-35810655.446057394</v>
      </c>
      <c r="L332">
        <f t="shared" ca="1" si="90"/>
        <v>6372.6604633136194</v>
      </c>
      <c r="M332">
        <f ca="1">2*$Y$1*VLOOKUP(E331,Gearing!$B$3:$D$7,3)+B330</f>
        <v>6374.4015973228497</v>
      </c>
      <c r="N332">
        <f ca="1">2*B331-B330+Misc!$B$6*$Y$1^2</f>
        <v>6372.7844304560031</v>
      </c>
      <c r="O332">
        <f t="shared" ca="1" si="82"/>
        <v>0</v>
      </c>
      <c r="P332">
        <f t="shared" ca="1" si="83"/>
        <v>0</v>
      </c>
      <c r="Q332">
        <f t="shared" ca="1" si="84"/>
        <v>0</v>
      </c>
      <c r="R332">
        <f t="shared" ca="1" si="85"/>
        <v>0</v>
      </c>
      <c r="S332">
        <f t="shared" ca="1" si="86"/>
        <v>1</v>
      </c>
      <c r="T332">
        <f ca="1">C332/Misc!$B$2*60/2/PI()</f>
        <v>3890.1609614234394</v>
      </c>
      <c r="U332">
        <f ca="1">C332/Misc!$B$2*60/2/PI()*VLOOKUP(E332,Gearing!$B$2:$F$7,5,FALSE)</f>
        <v>7783.1379249954034</v>
      </c>
      <c r="V332">
        <f ca="1">FORECAST(U332,OFFSET(Engine!$E$3:$E$26,MATCH(U332,Engine!$A$3:$A$26,1)-1,0,2),OFFSET(Engine!$A$3:$A$26,MATCH(U332,Engine!$A$3:$A$26,1)-1,0,2))</f>
        <v>598.31272509092105</v>
      </c>
    </row>
    <row r="333" spans="1:22" x14ac:dyDescent="0.25">
      <c r="A333">
        <f t="shared" si="78"/>
        <v>82.5</v>
      </c>
      <c r="B333">
        <f t="shared" ca="1" si="89"/>
        <v>6403.2233031278747</v>
      </c>
      <c r="C333">
        <f t="shared" ca="1" si="87"/>
        <v>122.289367967629</v>
      </c>
      <c r="D333">
        <f t="shared" ca="1" si="88"/>
        <v>0.30406968486204278</v>
      </c>
      <c r="E333">
        <f ca="1">MIN(VLOOKUP(C332+0.01,Gearing!$A$2:$F$7,2,TRUE)+1,5)</f>
        <v>5</v>
      </c>
      <c r="F333">
        <f ca="1">Misc!$B$4*V332/Misc!$B$2*VLOOKUP(E332,Gearing!$B$2:$F$7,5,FALSE)</f>
        <v>3391.6659076276137</v>
      </c>
      <c r="G333">
        <f t="shared" ca="1" si="76"/>
        <v>3.9787784980264473</v>
      </c>
      <c r="H333">
        <f t="shared" ca="1" si="77"/>
        <v>273.55352533918443</v>
      </c>
      <c r="I333">
        <f t="shared" si="79"/>
        <v>0.19223050000000003</v>
      </c>
      <c r="J333">
        <f t="shared" ca="1" si="80"/>
        <v>4349.9605856139824</v>
      </c>
      <c r="K333">
        <f t="shared" ca="1" si="81"/>
        <v>-35943959.033674471</v>
      </c>
      <c r="L333">
        <f t="shared" ca="1" si="90"/>
        <v>6403.2233031278747</v>
      </c>
      <c r="M333">
        <f ca="1">2*$Y$1*VLOOKUP(E332,Gearing!$B$3:$D$7,3)+B331</f>
        <v>6404.9259176394262</v>
      </c>
      <c r="N333">
        <f ca="1">2*B332-B331+Misc!$B$6*$Y$1^2</f>
        <v>6403.3474414878128</v>
      </c>
      <c r="O333">
        <f t="shared" ca="1" si="82"/>
        <v>0</v>
      </c>
      <c r="P333">
        <f t="shared" ca="1" si="83"/>
        <v>0</v>
      </c>
      <c r="Q333">
        <f t="shared" ca="1" si="84"/>
        <v>0</v>
      </c>
      <c r="R333">
        <f t="shared" ca="1" si="85"/>
        <v>0</v>
      </c>
      <c r="S333">
        <f t="shared" ca="1" si="86"/>
        <v>1</v>
      </c>
      <c r="T333">
        <f ca="1">C333/Misc!$B$2*60/2/PI()</f>
        <v>3892.5914799263692</v>
      </c>
      <c r="U333">
        <f ca="1">C333/Misc!$B$2*60/2/PI()*VLOOKUP(E333,Gearing!$B$2:$F$7,5,FALSE)</f>
        <v>7788.000721400269</v>
      </c>
      <c r="V333">
        <f ca="1">FORECAST(U333,OFFSET(Engine!$E$3:$E$26,MATCH(U333,Engine!$A$3:$A$26,1)-1,0,2),OFFSET(Engine!$A$3:$A$26,MATCH(U333,Engine!$A$3:$A$26,1)-1,0,2))</f>
        <v>598.13275626013933</v>
      </c>
    </row>
    <row r="334" spans="1:22" x14ac:dyDescent="0.25">
      <c r="A334">
        <f t="shared" si="78"/>
        <v>82.75</v>
      </c>
      <c r="B334">
        <f t="shared" ca="1" si="89"/>
        <v>6433.8051472974339</v>
      </c>
      <c r="C334">
        <f t="shared" ca="1" si="87"/>
        <v>122.36504866393625</v>
      </c>
      <c r="D334">
        <f t="shared" ca="1" si="88"/>
        <v>0.30137588559591677</v>
      </c>
      <c r="E334">
        <f ca="1">MIN(VLOOKUP(C333+0.01,Gearing!$A$2:$F$7,2,TRUE)+1,5)</f>
        <v>5</v>
      </c>
      <c r="F334">
        <f ca="1">Misc!$B$4*V333/Misc!$B$2*VLOOKUP(E333,Gearing!$B$2:$F$7,5,FALSE)</f>
        <v>3390.6457151393042</v>
      </c>
      <c r="G334">
        <f t="shared" ca="1" si="76"/>
        <v>3.9977811749989023</v>
      </c>
      <c r="H334">
        <f t="shared" ca="1" si="77"/>
        <v>273.72281823536207</v>
      </c>
      <c r="I334">
        <f t="shared" si="79"/>
        <v>0.19223050000000003</v>
      </c>
      <c r="J334">
        <f t="shared" ca="1" si="80"/>
        <v>4338.210365656154</v>
      </c>
      <c r="K334">
        <f t="shared" ca="1" si="81"/>
        <v>-36076984.826389752</v>
      </c>
      <c r="L334">
        <f t="shared" ca="1" si="90"/>
        <v>6433.8051472974339</v>
      </c>
      <c r="M334">
        <f ca="1">2*$Y$1*VLOOKUP(E333,Gearing!$B$3:$D$7,3)+B332</f>
        <v>6435.4695833136193</v>
      </c>
      <c r="N334">
        <f ca="1">2*B333-B332+Misc!$B$6*$Y$1^2</f>
        <v>6433.9294554421303</v>
      </c>
      <c r="O334">
        <f t="shared" ca="1" si="82"/>
        <v>0</v>
      </c>
      <c r="P334">
        <f t="shared" ca="1" si="83"/>
        <v>0</v>
      </c>
      <c r="Q334">
        <f t="shared" ca="1" si="84"/>
        <v>0</v>
      </c>
      <c r="R334">
        <f t="shared" ca="1" si="85"/>
        <v>0</v>
      </c>
      <c r="S334">
        <f t="shared" ca="1" si="86"/>
        <v>1</v>
      </c>
      <c r="T334">
        <f ca="1">C334/Misc!$B$2*60/2/PI()</f>
        <v>3895.0004713091557</v>
      </c>
      <c r="U334">
        <f ca="1">C334/Misc!$B$2*60/2/PI()*VLOOKUP(E334,Gearing!$B$2:$F$7,5,FALSE)</f>
        <v>7792.8204479818369</v>
      </c>
      <c r="V334">
        <f ca="1">FORECAST(U334,OFFSET(Engine!$E$3:$E$26,MATCH(U334,Engine!$A$3:$A$26,1)-1,0,2),OFFSET(Engine!$A$3:$A$26,MATCH(U334,Engine!$A$3:$A$26,1)-1,0,2))</f>
        <v>597.95438141460727</v>
      </c>
    </row>
    <row r="335" spans="1:22" x14ac:dyDescent="0.25">
      <c r="A335">
        <f t="shared" si="78"/>
        <v>83</v>
      </c>
      <c r="B335">
        <f t="shared" ca="1" si="89"/>
        <v>6464.4058274598428</v>
      </c>
      <c r="C335">
        <f t="shared" ca="1" si="87"/>
        <v>122.44005873414972</v>
      </c>
      <c r="D335">
        <f t="shared" ca="1" si="88"/>
        <v>0.29870467611181084</v>
      </c>
      <c r="E335">
        <f ca="1">MIN(VLOOKUP(C334+0.01,Gearing!$A$2:$F$7,2,TRUE)+1,5)</f>
        <v>5</v>
      </c>
      <c r="F335">
        <f ca="1">Misc!$B$4*V334/Misc!$B$2*VLOOKUP(E334,Gearing!$B$2:$F$7,5,FALSE)</f>
        <v>3389.6345585033196</v>
      </c>
      <c r="G335">
        <f t="shared" ca="1" si="76"/>
        <v>4.0167955561146922</v>
      </c>
      <c r="H335">
        <f t="shared" ca="1" si="77"/>
        <v>273.89061098369211</v>
      </c>
      <c r="I335">
        <f t="shared" si="79"/>
        <v>0.19223050000000003</v>
      </c>
      <c r="J335">
        <f t="shared" ca="1" si="80"/>
        <v>4326.4528392648808</v>
      </c>
      <c r="K335">
        <f t="shared" ca="1" si="81"/>
        <v>-36209731.433060661</v>
      </c>
      <c r="L335">
        <f t="shared" ca="1" si="90"/>
        <v>6464.4058274598428</v>
      </c>
      <c r="M335">
        <f ca="1">2*$Y$1*VLOOKUP(E334,Gearing!$B$3:$D$7,3)+B333</f>
        <v>6466.0324231278746</v>
      </c>
      <c r="N335">
        <f ca="1">2*B334-B333+Misc!$B$6*$Y$1^2</f>
        <v>6464.5303039669934</v>
      </c>
      <c r="O335">
        <f t="shared" ca="1" si="82"/>
        <v>0</v>
      </c>
      <c r="P335">
        <f t="shared" ca="1" si="83"/>
        <v>0</v>
      </c>
      <c r="Q335">
        <f t="shared" ca="1" si="84"/>
        <v>0</v>
      </c>
      <c r="R335">
        <f t="shared" ca="1" si="85"/>
        <v>0</v>
      </c>
      <c r="S335">
        <f t="shared" ca="1" si="86"/>
        <v>1</v>
      </c>
      <c r="T335">
        <f ca="1">C335/Misc!$B$2*60/2/PI()</f>
        <v>3897.3881160003848</v>
      </c>
      <c r="U335">
        <f ca="1">C335/Misc!$B$2*60/2/PI()*VLOOKUP(E335,Gearing!$B$2:$F$7,5,FALSE)</f>
        <v>7797.5974657278894</v>
      </c>
      <c r="V335">
        <f ca="1">FORECAST(U335,OFFSET(Engine!$E$3:$E$26,MATCH(U335,Engine!$A$3:$A$26,1)-1,0,2),OFFSET(Engine!$A$3:$A$26,MATCH(U335,Engine!$A$3:$A$26,1)-1,0,2))</f>
        <v>597.77758719440908</v>
      </c>
    </row>
    <row r="336" spans="1:22" x14ac:dyDescent="0.25">
      <c r="A336">
        <f t="shared" si="78"/>
        <v>83.25</v>
      </c>
      <c r="B336">
        <f t="shared" ca="1" si="89"/>
        <v>6495.0251766645088</v>
      </c>
      <c r="C336">
        <f t="shared" ca="1" si="87"/>
        <v>122.5144038049184</v>
      </c>
      <c r="D336">
        <f t="shared" ca="1" si="88"/>
        <v>0.29605589003767818</v>
      </c>
      <c r="E336">
        <f ca="1">MIN(VLOOKUP(C335+0.01,Gearing!$A$2:$F$7,2,TRUE)+1,5)</f>
        <v>5</v>
      </c>
      <c r="F336">
        <f ca="1">Misc!$B$4*V335/Misc!$B$2*VLOOKUP(E335,Gearing!$B$2:$F$7,5,FALSE)</f>
        <v>3388.6323619860709</v>
      </c>
      <c r="G336">
        <f t="shared" ca="1" si="76"/>
        <v>4.0358215376355266</v>
      </c>
      <c r="H336">
        <f t="shared" ca="1" si="77"/>
        <v>274.0569161706299</v>
      </c>
      <c r="I336">
        <f t="shared" si="79"/>
        <v>0.19223050000000003</v>
      </c>
      <c r="J336">
        <f t="shared" ca="1" si="80"/>
        <v>4314.688071168961</v>
      </c>
      <c r="K336">
        <f t="shared" ca="1" si="81"/>
        <v>-36342197.476105466</v>
      </c>
      <c r="L336">
        <f t="shared" ca="1" si="90"/>
        <v>6495.0251766645088</v>
      </c>
      <c r="M336">
        <f ca="1">2*$Y$1*VLOOKUP(E335,Gearing!$B$3:$D$7,3)+B334</f>
        <v>6496.6142672974338</v>
      </c>
      <c r="N336">
        <f ca="1">2*B335-B334+Misc!$B$6*$Y$1^2</f>
        <v>6495.1498201222521</v>
      </c>
      <c r="O336">
        <f t="shared" ca="1" si="82"/>
        <v>0</v>
      </c>
      <c r="P336">
        <f t="shared" ca="1" si="83"/>
        <v>0</v>
      </c>
      <c r="Q336">
        <f t="shared" ca="1" si="84"/>
        <v>0</v>
      </c>
      <c r="R336">
        <f t="shared" ca="1" si="85"/>
        <v>0</v>
      </c>
      <c r="S336">
        <f t="shared" ca="1" si="86"/>
        <v>1</v>
      </c>
      <c r="T336">
        <f ca="1">C336/Misc!$B$2*60/2/PI()</f>
        <v>3899.7545931018549</v>
      </c>
      <c r="U336">
        <f ca="1">C336/Misc!$B$2*60/2/PI()*VLOOKUP(E336,Gearing!$B$2:$F$7,5,FALSE)</f>
        <v>7802.33213297167</v>
      </c>
      <c r="V336">
        <f ca="1">FORECAST(U336,OFFSET(Engine!$E$3:$E$26,MATCH(U336,Engine!$A$3:$A$26,1)-1,0,2),OFFSET(Engine!$A$3:$A$26,MATCH(U336,Engine!$A$3:$A$26,1)-1,0,2))</f>
        <v>597.60236033787214</v>
      </c>
    </row>
    <row r="337" spans="1:22" x14ac:dyDescent="0.25">
      <c r="A337">
        <f t="shared" si="78"/>
        <v>83.5</v>
      </c>
      <c r="B337">
        <f t="shared" ca="1" si="89"/>
        <v>6525.663029362302</v>
      </c>
      <c r="C337">
        <f t="shared" ca="1" si="87"/>
        <v>122.58808946140925</v>
      </c>
      <c r="D337">
        <f t="shared" ca="1" si="88"/>
        <v>0.29342936188913882</v>
      </c>
      <c r="E337">
        <f ca="1">MIN(VLOOKUP(C336+0.01,Gearing!$A$2:$F$7,2,TRUE)+1,5)</f>
        <v>5</v>
      </c>
      <c r="F337">
        <f ca="1">Misc!$B$4*V336/Misc!$B$2*VLOOKUP(E336,Gearing!$B$2:$F$7,5,FALSE)</f>
        <v>3387.6390504108795</v>
      </c>
      <c r="G337">
        <f t="shared" ca="1" si="76"/>
        <v>4.0548590166939462</v>
      </c>
      <c r="H337">
        <f t="shared" ca="1" si="77"/>
        <v>274.22174628983817</v>
      </c>
      <c r="I337">
        <f t="shared" si="79"/>
        <v>0.19223050000000003</v>
      </c>
      <c r="J337">
        <f t="shared" ca="1" si="80"/>
        <v>4302.9161255543859</v>
      </c>
      <c r="K337">
        <f t="shared" ca="1" si="81"/>
        <v>-36474381.591387644</v>
      </c>
      <c r="L337">
        <f t="shared" ca="1" si="90"/>
        <v>6525.663029362302</v>
      </c>
      <c r="M337">
        <f ca="1">2*$Y$1*VLOOKUP(E336,Gearing!$B$3:$D$7,3)+B335</f>
        <v>6527.2149474598427</v>
      </c>
      <c r="N337">
        <f ca="1">2*B336-B335+Misc!$B$6*$Y$1^2</f>
        <v>6525.787838369175</v>
      </c>
      <c r="O337">
        <f t="shared" ca="1" si="82"/>
        <v>0</v>
      </c>
      <c r="P337">
        <f t="shared" ca="1" si="83"/>
        <v>0</v>
      </c>
      <c r="Q337">
        <f t="shared" ca="1" si="84"/>
        <v>0</v>
      </c>
      <c r="R337">
        <f t="shared" ca="1" si="85"/>
        <v>0</v>
      </c>
      <c r="S337">
        <f t="shared" ca="1" si="86"/>
        <v>1</v>
      </c>
      <c r="T337">
        <f ca="1">C337/Misc!$B$2*60/2/PI()</f>
        <v>3902.1000803949528</v>
      </c>
      <c r="U337">
        <f ca="1">C337/Misc!$B$2*60/2/PI()*VLOOKUP(E337,Gearing!$B$2:$F$7,5,FALSE)</f>
        <v>7807.0248054046442</v>
      </c>
      <c r="V337">
        <f ca="1">FORECAST(U337,OFFSET(Engine!$E$3:$E$26,MATCH(U337,Engine!$A$3:$A$26,1)-1,0,2),OFFSET(Engine!$A$3:$A$26,MATCH(U337,Engine!$A$3:$A$26,1)-1,0,2))</f>
        <v>597.42868768109417</v>
      </c>
    </row>
    <row r="338" spans="1:22" x14ac:dyDescent="0.25">
      <c r="A338">
        <f t="shared" si="78"/>
        <v>83.75</v>
      </c>
      <c r="B338">
        <f t="shared" ca="1" si="89"/>
        <v>6556.3192213952134</v>
      </c>
      <c r="C338">
        <f t="shared" ca="1" si="87"/>
        <v>122.66112124751453</v>
      </c>
      <c r="D338">
        <f t="shared" ca="1" si="88"/>
        <v>0.29082492695306428</v>
      </c>
      <c r="E338">
        <f ca="1">MIN(VLOOKUP(C337+0.01,Gearing!$A$2:$F$7,2,TRUE)+1,5)</f>
        <v>5</v>
      </c>
      <c r="F338">
        <f ca="1">Misc!$B$4*V337/Misc!$B$2*VLOOKUP(E337,Gearing!$B$2:$F$7,5,FALSE)</f>
        <v>3386.6545491553002</v>
      </c>
      <c r="G338">
        <f t="shared" ca="1" si="76"/>
        <v>4.0739078912868925</v>
      </c>
      <c r="H338">
        <f t="shared" ca="1" si="77"/>
        <v>274.38511374265062</v>
      </c>
      <c r="I338">
        <f t="shared" si="79"/>
        <v>0.19223050000000003</v>
      </c>
      <c r="J338">
        <f t="shared" ca="1" si="80"/>
        <v>4291.1370660683397</v>
      </c>
      <c r="K338">
        <f t="shared" ca="1" si="81"/>
        <v>-36606282.428100899</v>
      </c>
      <c r="L338">
        <f t="shared" ca="1" si="90"/>
        <v>6556.3192213952134</v>
      </c>
      <c r="M338">
        <f ca="1">2*$Y$1*VLOOKUP(E337,Gearing!$B$3:$D$7,3)+B336</f>
        <v>6557.8342966645087</v>
      </c>
      <c r="N338">
        <f ca="1">2*B337-B336+Misc!$B$6*$Y$1^2</f>
        <v>6556.4441945600956</v>
      </c>
      <c r="O338">
        <f t="shared" ca="1" si="82"/>
        <v>0</v>
      </c>
      <c r="P338">
        <f t="shared" ca="1" si="83"/>
        <v>0</v>
      </c>
      <c r="Q338">
        <f t="shared" ca="1" si="84"/>
        <v>0</v>
      </c>
      <c r="R338">
        <f t="shared" ca="1" si="85"/>
        <v>0</v>
      </c>
      <c r="S338">
        <f t="shared" ca="1" si="86"/>
        <v>1</v>
      </c>
      <c r="T338">
        <f ca="1">C338/Misc!$B$2*60/2/PI()</f>
        <v>3904.4247543472507</v>
      </c>
      <c r="U338">
        <f ca="1">C338/Misc!$B$2*60/2/PI()*VLOOKUP(E338,Gearing!$B$2:$F$7,5,FALSE)</f>
        <v>7811.6758360896984</v>
      </c>
      <c r="V338">
        <f ca="1">FORECAST(U338,OFFSET(Engine!$E$3:$E$26,MATCH(U338,Engine!$A$3:$A$26,1)-1,0,2),OFFSET(Engine!$A$3:$A$26,MATCH(U338,Engine!$A$3:$A$26,1)-1,0,2))</f>
        <v>597.2565561574545</v>
      </c>
    </row>
    <row r="339" spans="1:22" x14ac:dyDescent="0.25">
      <c r="A339">
        <f t="shared" si="78"/>
        <v>84</v>
      </c>
      <c r="B339">
        <f t="shared" ca="1" si="89"/>
        <v>6586.9935899860593</v>
      </c>
      <c r="C339">
        <f t="shared" ca="1" si="87"/>
        <v>122.73350466604279</v>
      </c>
      <c r="D339">
        <f t="shared" ca="1" si="88"/>
        <v>0.28824242127302568</v>
      </c>
      <c r="E339">
        <f ca="1">MIN(VLOOKUP(C338+0.01,Gearing!$A$2:$F$7,2,TRUE)+1,5)</f>
        <v>5</v>
      </c>
      <c r="F339">
        <f ca="1">Misc!$B$4*V338/Misc!$B$2*VLOOKUP(E338,Gearing!$B$2:$F$7,5,FALSE)</f>
        <v>3385.6787841483506</v>
      </c>
      <c r="G339">
        <f t="shared" ca="1" si="76"/>
        <v>4.0929680602693139</v>
      </c>
      <c r="H339">
        <f t="shared" ca="1" si="77"/>
        <v>274.54703083849944</v>
      </c>
      <c r="I339">
        <f t="shared" si="79"/>
        <v>0.19223050000000003</v>
      </c>
      <c r="J339">
        <f t="shared" ca="1" si="80"/>
        <v>4279.3509558231744</v>
      </c>
      <c r="K339">
        <f t="shared" ca="1" si="81"/>
        <v>-36737898.648654997</v>
      </c>
      <c r="L339">
        <f t="shared" ca="1" si="90"/>
        <v>6586.9935899860593</v>
      </c>
      <c r="M339">
        <f ca="1">2*$Y$1*VLOOKUP(E338,Gearing!$B$3:$D$7,3)+B337</f>
        <v>6588.4721493623019</v>
      </c>
      <c r="N339">
        <f ca="1">2*B338-B337+Misc!$B$6*$Y$1^2</f>
        <v>6587.1187259281251</v>
      </c>
      <c r="O339">
        <f t="shared" ca="1" si="82"/>
        <v>0</v>
      </c>
      <c r="P339">
        <f t="shared" ca="1" si="83"/>
        <v>0</v>
      </c>
      <c r="Q339">
        <f t="shared" ca="1" si="84"/>
        <v>0</v>
      </c>
      <c r="R339">
        <f t="shared" ca="1" si="85"/>
        <v>0</v>
      </c>
      <c r="S339">
        <f t="shared" ca="1" si="86"/>
        <v>1</v>
      </c>
      <c r="T339">
        <f ca="1">C339/Misc!$B$2*60/2/PI()</f>
        <v>3906.7287901185823</v>
      </c>
      <c r="U339">
        <f ca="1">C339/Misc!$B$2*60/2/PI()*VLOOKUP(E339,Gearing!$B$2:$F$7,5,FALSE)</f>
        <v>7816.2855754732927</v>
      </c>
      <c r="V339">
        <f ca="1">FORECAST(U339,OFFSET(Engine!$E$3:$E$26,MATCH(U339,Engine!$A$3:$A$26,1)-1,0,2),OFFSET(Engine!$A$3:$A$26,MATCH(U339,Engine!$A$3:$A$26,1)-1,0,2))</f>
        <v>597.08595279716508</v>
      </c>
    </row>
    <row r="340" spans="1:22" x14ac:dyDescent="0.25">
      <c r="A340">
        <f t="shared" si="78"/>
        <v>84.25</v>
      </c>
      <c r="B340">
        <f t="shared" ca="1" si="89"/>
        <v>6617.6859737282348</v>
      </c>
      <c r="C340">
        <f t="shared" ca="1" si="87"/>
        <v>122.80524517892627</v>
      </c>
      <c r="D340">
        <f t="shared" ca="1" si="88"/>
        <v>0.2856816817948129</v>
      </c>
      <c r="E340">
        <f ca="1">MIN(VLOOKUP(C339+0.01,Gearing!$A$2:$F$7,2,TRUE)+1,5)</f>
        <v>5</v>
      </c>
      <c r="F340">
        <f ca="1">Misc!$B$4*V339/Misc!$B$2*VLOOKUP(E339,Gearing!$B$2:$F$7,5,FALSE)</f>
        <v>3384.7116818679629</v>
      </c>
      <c r="G340">
        <f t="shared" ca="1" si="76"/>
        <v>4.1120394233477962</v>
      </c>
      <c r="H340">
        <f t="shared" ca="1" si="77"/>
        <v>274.70750979537911</v>
      </c>
      <c r="I340">
        <f t="shared" si="79"/>
        <v>0.19223050000000003</v>
      </c>
      <c r="J340">
        <f t="shared" ca="1" si="80"/>
        <v>4267.5578574003694</v>
      </c>
      <c r="K340">
        <f t="shared" ca="1" si="81"/>
        <v>-36869228.928562097</v>
      </c>
      <c r="L340">
        <f t="shared" ca="1" si="90"/>
        <v>6617.6859737282348</v>
      </c>
      <c r="M340">
        <f ca="1">2*$Y$1*VLOOKUP(E339,Gearing!$B$3:$D$7,3)+B338</f>
        <v>6619.1283413952133</v>
      </c>
      <c r="N340">
        <f ca="1">2*B339-B338+Misc!$B$6*$Y$1^2</f>
        <v>6617.8112710769055</v>
      </c>
      <c r="O340">
        <f t="shared" ca="1" si="82"/>
        <v>0</v>
      </c>
      <c r="P340">
        <f t="shared" ca="1" si="83"/>
        <v>0</v>
      </c>
      <c r="Q340">
        <f t="shared" ca="1" si="84"/>
        <v>0</v>
      </c>
      <c r="R340">
        <f t="shared" ca="1" si="85"/>
        <v>0</v>
      </c>
      <c r="S340">
        <f t="shared" ca="1" si="86"/>
        <v>1</v>
      </c>
      <c r="T340">
        <f ca="1">C340/Misc!$B$2*60/2/PI()</f>
        <v>3909.0123615676534</v>
      </c>
      <c r="U340">
        <f ca="1">C340/Misc!$B$2*60/2/PI()*VLOOKUP(E340,Gearing!$B$2:$F$7,5,FALSE)</f>
        <v>7820.8543713986928</v>
      </c>
      <c r="V340">
        <f ca="1">FORECAST(U340,OFFSET(Engine!$E$3:$E$26,MATCH(U340,Engine!$A$3:$A$26,1)-1,0,2),OFFSET(Engine!$A$3:$A$26,MATCH(U340,Engine!$A$3:$A$26,1)-1,0,2))</f>
        <v>596.91686472677998</v>
      </c>
    </row>
    <row r="341" spans="1:22" x14ac:dyDescent="0.25">
      <c r="A341">
        <f t="shared" si="78"/>
        <v>84.5</v>
      </c>
      <c r="B341">
        <f t="shared" ca="1" si="89"/>
        <v>6648.3962125755224</v>
      </c>
      <c r="C341">
        <f t="shared" ca="1" si="87"/>
        <v>122.87634820742642</v>
      </c>
      <c r="D341">
        <f t="shared" ca="1" si="88"/>
        <v>0.28314254620636348</v>
      </c>
      <c r="E341">
        <f ca="1">MIN(VLOOKUP(C340+0.01,Gearing!$A$2:$F$7,2,TRUE)+1,5)</f>
        <v>5</v>
      </c>
      <c r="F341">
        <f ca="1">Misc!$B$4*V340/Misc!$B$2*VLOOKUP(E340,Gearing!$B$2:$F$7,5,FALSE)</f>
        <v>3383.753169338208</v>
      </c>
      <c r="G341">
        <f t="shared" ca="1" si="76"/>
        <v>4.1311218810742281</v>
      </c>
      <c r="H341">
        <f t="shared" ca="1" si="77"/>
        <v>274.86656274030605</v>
      </c>
      <c r="I341">
        <f t="shared" si="79"/>
        <v>0.19223050000000003</v>
      </c>
      <c r="J341">
        <f t="shared" ca="1" si="80"/>
        <v>4255.7578328544687</v>
      </c>
      <c r="K341">
        <f t="shared" ca="1" si="81"/>
        <v>-37000271.956323989</v>
      </c>
      <c r="L341">
        <f t="shared" ca="1" si="90"/>
        <v>6648.3962125755224</v>
      </c>
      <c r="M341">
        <f ca="1">2*$Y$1*VLOOKUP(E340,Gearing!$B$3:$D$7,3)+B339</f>
        <v>6649.8027099860592</v>
      </c>
      <c r="N341">
        <f ca="1">2*B340-B339+Misc!$B$6*$Y$1^2</f>
        <v>6648.5216699704106</v>
      </c>
      <c r="O341">
        <f t="shared" ca="1" si="82"/>
        <v>0</v>
      </c>
      <c r="P341">
        <f t="shared" ca="1" si="83"/>
        <v>0</v>
      </c>
      <c r="Q341">
        <f t="shared" ca="1" si="84"/>
        <v>0</v>
      </c>
      <c r="R341">
        <f t="shared" ca="1" si="85"/>
        <v>0</v>
      </c>
      <c r="S341">
        <f t="shared" ca="1" si="86"/>
        <v>1</v>
      </c>
      <c r="T341">
        <f ca="1">C341/Misc!$B$2*60/2/PI()</f>
        <v>3911.2756412585736</v>
      </c>
      <c r="U341">
        <f ca="1">C341/Misc!$B$2*60/2/PI()*VLOOKUP(E341,Gearing!$B$2:$F$7,5,FALSE)</f>
        <v>7825.3825691190332</v>
      </c>
      <c r="V341">
        <f ca="1">FORECAST(U341,OFFSET(Engine!$E$3:$E$26,MATCH(U341,Engine!$A$3:$A$26,1)-1,0,2),OFFSET(Engine!$A$3:$A$26,MATCH(U341,Engine!$A$3:$A$26,1)-1,0,2))</f>
        <v>596.74927916871252</v>
      </c>
    </row>
    <row r="342" spans="1:22" x14ac:dyDescent="0.25">
      <c r="A342">
        <f t="shared" si="78"/>
        <v>84.75</v>
      </c>
      <c r="B342">
        <f t="shared" ca="1" si="89"/>
        <v>6679.124147831948</v>
      </c>
      <c r="C342">
        <f t="shared" ca="1" si="87"/>
        <v>122.9468191323358</v>
      </c>
      <c r="D342">
        <f t="shared" ca="1" si="88"/>
        <v>0.28062485306872986</v>
      </c>
      <c r="E342">
        <f ca="1">MIN(VLOOKUP(C341+0.01,Gearing!$A$2:$F$7,2,TRUE)+1,5)</f>
        <v>5</v>
      </c>
      <c r="F342">
        <f ca="1">Misc!$B$4*V341/Misc!$B$2*VLOOKUP(E341,Gearing!$B$2:$F$7,5,FALSE)</f>
        <v>3382.8031741265531</v>
      </c>
      <c r="G342">
        <f t="shared" ca="1" si="76"/>
        <v>4.1502153348395048</v>
      </c>
      <c r="H342">
        <f t="shared" ca="1" si="77"/>
        <v>275.02420170977052</v>
      </c>
      <c r="I342">
        <f t="shared" si="79"/>
        <v>0.19223050000000003</v>
      </c>
      <c r="J342">
        <f t="shared" ca="1" si="80"/>
        <v>4243.9509437170018</v>
      </c>
      <c r="K342">
        <f t="shared" ca="1" si="81"/>
        <v>-37131026.433319911</v>
      </c>
      <c r="L342">
        <f t="shared" ca="1" si="90"/>
        <v>6679.124147831948</v>
      </c>
      <c r="M342">
        <f ca="1">2*$Y$1*VLOOKUP(E341,Gearing!$B$3:$D$7,3)+B340</f>
        <v>6680.4950937282347</v>
      </c>
      <c r="N342">
        <f ca="1">2*B341-B340+Misc!$B$6*$Y$1^2</f>
        <v>6679.2497639228104</v>
      </c>
      <c r="O342">
        <f t="shared" ca="1" si="82"/>
        <v>0</v>
      </c>
      <c r="P342">
        <f t="shared" ca="1" si="83"/>
        <v>0</v>
      </c>
      <c r="Q342">
        <f t="shared" ca="1" si="84"/>
        <v>0</v>
      </c>
      <c r="R342">
        <f t="shared" ca="1" si="85"/>
        <v>0</v>
      </c>
      <c r="S342">
        <f t="shared" ca="1" si="86"/>
        <v>1</v>
      </c>
      <c r="T342">
        <f ca="1">C342/Misc!$B$2*60/2/PI()</f>
        <v>3913.5188004672909</v>
      </c>
      <c r="U342">
        <f ca="1">C342/Misc!$B$2*60/2/PI()*VLOOKUP(E342,Gearing!$B$2:$F$7,5,FALSE)</f>
        <v>7829.8705113101914</v>
      </c>
      <c r="V342">
        <f ca="1">FORECAST(U342,OFFSET(Engine!$E$3:$E$26,MATCH(U342,Engine!$A$3:$A$26,1)-1,0,2),OFFSET(Engine!$A$3:$A$26,MATCH(U342,Engine!$A$3:$A$26,1)-1,0,2))</f>
        <v>596.58318344075849</v>
      </c>
    </row>
    <row r="343" spans="1:22" x14ac:dyDescent="0.25">
      <c r="A343">
        <f t="shared" si="78"/>
        <v>85</v>
      </c>
      <c r="B343">
        <f t="shared" ca="1" si="89"/>
        <v>6709.8696221416903</v>
      </c>
      <c r="C343">
        <f t="shared" ca="1" si="87"/>
        <v>123.01666329417822</v>
      </c>
      <c r="D343">
        <f t="shared" ca="1" si="88"/>
        <v>0.27812844167056028</v>
      </c>
      <c r="E343">
        <f ca="1">MIN(VLOOKUP(C342+0.01,Gearing!$A$2:$F$7,2,TRUE)+1,5)</f>
        <v>5</v>
      </c>
      <c r="F343">
        <f ca="1">Misc!$B$4*V342/Misc!$B$2*VLOOKUP(E342,Gearing!$B$2:$F$7,5,FALSE)</f>
        <v>3381.8616243411652</v>
      </c>
      <c r="G343">
        <f t="shared" ca="1" si="76"/>
        <v>4.1693196868672517</v>
      </c>
      <c r="H343">
        <f t="shared" ca="1" si="77"/>
        <v>275.18043865018393</v>
      </c>
      <c r="I343">
        <f t="shared" si="79"/>
        <v>0.19223050000000003</v>
      </c>
      <c r="J343">
        <f t="shared" ca="1" si="80"/>
        <v>4232.1372510003812</v>
      </c>
      <c r="K343">
        <f t="shared" ca="1" si="81"/>
        <v>-37261491.073695086</v>
      </c>
      <c r="L343">
        <f t="shared" ca="1" si="90"/>
        <v>6709.8696221416903</v>
      </c>
      <c r="M343">
        <f ca="1">2*$Y$1*VLOOKUP(E342,Gearing!$B$3:$D$7,3)+B341</f>
        <v>6711.2053325755223</v>
      </c>
      <c r="N343">
        <f ca="1">2*B342-B341+Misc!$B$6*$Y$1^2</f>
        <v>6709.9953955883739</v>
      </c>
      <c r="O343">
        <f t="shared" ca="1" si="82"/>
        <v>0</v>
      </c>
      <c r="P343">
        <f t="shared" ca="1" si="83"/>
        <v>0</v>
      </c>
      <c r="Q343">
        <f t="shared" ca="1" si="84"/>
        <v>0</v>
      </c>
      <c r="R343">
        <f t="shared" ca="1" si="85"/>
        <v>0</v>
      </c>
      <c r="S343">
        <f t="shared" ca="1" si="86"/>
        <v>1</v>
      </c>
      <c r="T343">
        <f ca="1">C343/Misc!$B$2*60/2/PI()</f>
        <v>3915.7420091879567</v>
      </c>
      <c r="U343">
        <f ca="1">C343/Misc!$B$2*60/2/PI()*VLOOKUP(E343,Gearing!$B$2:$F$7,5,FALSE)</f>
        <v>7834.3185380835266</v>
      </c>
      <c r="V343">
        <f ca="1">FORECAST(U343,OFFSET(Engine!$E$3:$E$26,MATCH(U343,Engine!$A$3:$A$26,1)-1,0,2),OFFSET(Engine!$A$3:$A$26,MATCH(U343,Engine!$A$3:$A$26,1)-1,0,2))</f>
        <v>596.41856495562479</v>
      </c>
    </row>
    <row r="344" spans="1:22" x14ac:dyDescent="0.25">
      <c r="A344">
        <f t="shared" si="78"/>
        <v>85.25</v>
      </c>
      <c r="B344">
        <f t="shared" ca="1" si="89"/>
        <v>6740.6324794790371</v>
      </c>
      <c r="C344">
        <f t="shared" ca="1" si="87"/>
        <v>123.08588599342511</v>
      </c>
      <c r="D344">
        <f t="shared" ca="1" si="88"/>
        <v>0.27565315230458509</v>
      </c>
      <c r="E344">
        <f ca="1">MIN(VLOOKUP(C343+0.01,Gearing!$A$2:$F$7,2,TRUE)+1,5)</f>
        <v>5</v>
      </c>
      <c r="F344">
        <f ca="1">Misc!$B$4*V343/Misc!$B$2*VLOOKUP(E343,Gearing!$B$2:$F$7,5,FALSE)</f>
        <v>3380.9284486282331</v>
      </c>
      <c r="G344">
        <f t="shared" ca="1" si="76"/>
        <v>4.1884348402075853</v>
      </c>
      <c r="H344">
        <f t="shared" ca="1" si="77"/>
        <v>275.33528541836324</v>
      </c>
      <c r="I344">
        <f t="shared" si="79"/>
        <v>0.19223050000000003</v>
      </c>
      <c r="J344">
        <f t="shared" ca="1" si="80"/>
        <v>4220.3168152017834</v>
      </c>
      <c r="K344">
        <f t="shared" ca="1" si="81"/>
        <v>-37391664.604249924</v>
      </c>
      <c r="L344">
        <f t="shared" ca="1" si="90"/>
        <v>6740.6324794790371</v>
      </c>
      <c r="M344">
        <f ca="1">2*$Y$1*VLOOKUP(E343,Gearing!$B$3:$D$7,3)+B342</f>
        <v>6741.9332678319479</v>
      </c>
      <c r="N344">
        <f ca="1">2*B343-B342+Misc!$B$6*$Y$1^2</f>
        <v>6740.758408951433</v>
      </c>
      <c r="O344">
        <f t="shared" ca="1" si="82"/>
        <v>0</v>
      </c>
      <c r="P344">
        <f t="shared" ca="1" si="83"/>
        <v>0</v>
      </c>
      <c r="Q344">
        <f t="shared" ca="1" si="84"/>
        <v>0</v>
      </c>
      <c r="R344">
        <f t="shared" ca="1" si="85"/>
        <v>0</v>
      </c>
      <c r="S344">
        <f t="shared" ca="1" si="86"/>
        <v>1</v>
      </c>
      <c r="T344">
        <f ca="1">C344/Misc!$B$2*60/2/PI()</f>
        <v>3917.9454361398184</v>
      </c>
      <c r="U344">
        <f ca="1">C344/Misc!$B$2*60/2/PI()*VLOOKUP(E344,Gearing!$B$2:$F$7,5,FALSE)</f>
        <v>7838.7269869996653</v>
      </c>
      <c r="V344">
        <f ca="1">FORECAST(U344,OFFSET(Engine!$E$3:$E$26,MATCH(U344,Engine!$A$3:$A$26,1)-1,0,2),OFFSET(Engine!$A$3:$A$26,MATCH(U344,Engine!$A$3:$A$26,1)-1,0,2))</f>
        <v>596.25541122041921</v>
      </c>
    </row>
    <row r="345" spans="1:22" x14ac:dyDescent="0.25">
      <c r="A345">
        <f t="shared" si="78"/>
        <v>85.5</v>
      </c>
      <c r="B345">
        <f t="shared" ca="1" si="89"/>
        <v>6771.4125651384029</v>
      </c>
      <c r="C345">
        <f t="shared" ca="1" si="87"/>
        <v>123.1544924906957</v>
      </c>
      <c r="D345">
        <f t="shared" ca="1" si="88"/>
        <v>0.2731988258601632</v>
      </c>
      <c r="E345">
        <f ca="1">MIN(VLOOKUP(C344+0.01,Gearing!$A$2:$F$7,2,TRUE)+1,5)</f>
        <v>5</v>
      </c>
      <c r="F345">
        <f ca="1">Misc!$B$4*V344/Misc!$B$2*VLOOKUP(E344,Gearing!$B$2:$F$7,5,FALSE)</f>
        <v>3380.0035761690774</v>
      </c>
      <c r="G345">
        <f t="shared" ca="1" si="76"/>
        <v>4.2075606987309131</v>
      </c>
      <c r="H345">
        <f t="shared" ca="1" si="77"/>
        <v>275.48875378197857</v>
      </c>
      <c r="I345">
        <f t="shared" si="79"/>
        <v>0.19223050000000003</v>
      </c>
      <c r="J345">
        <f t="shared" ca="1" si="80"/>
        <v>4208.4896963070096</v>
      </c>
      <c r="K345">
        <f t="shared" ca="1" si="81"/>
        <v>-37521545.764330089</v>
      </c>
      <c r="L345">
        <f t="shared" ca="1" si="90"/>
        <v>6771.4125651384029</v>
      </c>
      <c r="M345">
        <f ca="1">2*$Y$1*VLOOKUP(E344,Gearing!$B$3:$D$7,3)+B343</f>
        <v>6772.6787421416902</v>
      </c>
      <c r="N345">
        <f ca="1">2*B344-B343+Misc!$B$6*$Y$1^2</f>
        <v>6771.5386493163842</v>
      </c>
      <c r="O345">
        <f t="shared" ca="1" si="82"/>
        <v>0</v>
      </c>
      <c r="P345">
        <f t="shared" ca="1" si="83"/>
        <v>0</v>
      </c>
      <c r="Q345">
        <f t="shared" ca="1" si="84"/>
        <v>0</v>
      </c>
      <c r="R345">
        <f t="shared" ca="1" si="85"/>
        <v>0</v>
      </c>
      <c r="S345">
        <f t="shared" ca="1" si="86"/>
        <v>1</v>
      </c>
      <c r="T345">
        <f ca="1">C345/Misc!$B$2*60/2/PI()</f>
        <v>3920.1292487735859</v>
      </c>
      <c r="U345">
        <f ca="1">C345/Misc!$B$2*60/2/PI()*VLOOKUP(E345,Gearing!$B$2:$F$7,5,FALSE)</f>
        <v>7843.0961930812409</v>
      </c>
      <c r="V345">
        <f ca="1">FORECAST(U345,OFFSET(Engine!$E$3:$E$26,MATCH(U345,Engine!$A$3:$A$26,1)-1,0,2),OFFSET(Engine!$A$3:$A$26,MATCH(U345,Engine!$A$3:$A$26,1)-1,0,2))</f>
        <v>596.09370983617896</v>
      </c>
    </row>
    <row r="346" spans="1:22" x14ac:dyDescent="0.25">
      <c r="A346">
        <f t="shared" si="78"/>
        <v>85.75</v>
      </c>
      <c r="B346">
        <f t="shared" ca="1" si="89"/>
        <v>6802.209725724385</v>
      </c>
      <c r="C346">
        <f t="shared" ca="1" si="87"/>
        <v>123.22248800696616</v>
      </c>
      <c r="D346">
        <f t="shared" ca="1" si="88"/>
        <v>0.27076530430349521</v>
      </c>
      <c r="E346">
        <f ca="1">MIN(VLOOKUP(C345+0.01,Gearing!$A$2:$F$7,2,TRUE)+1,5)</f>
        <v>5</v>
      </c>
      <c r="F346">
        <f ca="1">Misc!$B$4*V345/Misc!$B$2*VLOOKUP(E345,Gearing!$B$2:$F$7,5,FALSE)</f>
        <v>3379.0869366774796</v>
      </c>
      <c r="G346">
        <f t="shared" ca="1" si="76"/>
        <v>4.2266971671217499</v>
      </c>
      <c r="H346">
        <f t="shared" ca="1" si="77"/>
        <v>275.64085542002096</v>
      </c>
      <c r="I346">
        <f t="shared" si="79"/>
        <v>0.19223050000000003</v>
      </c>
      <c r="J346">
        <f t="shared" ca="1" si="80"/>
        <v>4196.655953794324</v>
      </c>
      <c r="K346">
        <f t="shared" ca="1" si="81"/>
        <v>-37651133.305716984</v>
      </c>
      <c r="L346">
        <f t="shared" ca="1" si="90"/>
        <v>6802.209725724385</v>
      </c>
      <c r="M346">
        <f ca="1">2*$Y$1*VLOOKUP(E345,Gearing!$B$3:$D$7,3)+B344</f>
        <v>6803.441599479037</v>
      </c>
      <c r="N346">
        <f ca="1">2*B345-B344+Misc!$B$6*$Y$1^2</f>
        <v>6802.335963297769</v>
      </c>
      <c r="O346">
        <f t="shared" ca="1" si="82"/>
        <v>0</v>
      </c>
      <c r="P346">
        <f t="shared" ca="1" si="83"/>
        <v>0</v>
      </c>
      <c r="Q346">
        <f t="shared" ca="1" si="84"/>
        <v>0</v>
      </c>
      <c r="R346">
        <f t="shared" ca="1" si="85"/>
        <v>0</v>
      </c>
      <c r="S346">
        <f t="shared" ca="1" si="86"/>
        <v>1</v>
      </c>
      <c r="T346">
        <f ca="1">C346/Misc!$B$2*60/2/PI()</f>
        <v>3922.293613278091</v>
      </c>
      <c r="U346">
        <f ca="1">C346/Misc!$B$2*60/2/PI()*VLOOKUP(E346,Gearing!$B$2:$F$7,5,FALSE)</f>
        <v>7847.4264888262178</v>
      </c>
      <c r="V346">
        <f ca="1">FORECAST(U346,OFFSET(Engine!$E$3:$E$26,MATCH(U346,Engine!$A$3:$A$26,1)-1,0,2),OFFSET(Engine!$A$3:$A$26,MATCH(U346,Engine!$A$3:$A$26,1)-1,0,2))</f>
        <v>595.93344849737764</v>
      </c>
    </row>
    <row r="347" spans="1:22" x14ac:dyDescent="0.25">
      <c r="A347">
        <f t="shared" si="78"/>
        <v>86</v>
      </c>
      <c r="B347">
        <f t="shared" ca="1" si="89"/>
        <v>6833.023809141886</v>
      </c>
      <c r="C347">
        <f t="shared" ca="1" si="87"/>
        <v>123.28987772378059</v>
      </c>
      <c r="D347">
        <f t="shared" ca="1" si="88"/>
        <v>0.2683524302119622</v>
      </c>
      <c r="E347">
        <f ca="1">MIN(VLOOKUP(C346+0.01,Gearing!$A$2:$F$7,2,TRUE)+1,5)</f>
        <v>5</v>
      </c>
      <c r="F347">
        <f ca="1">Misc!$B$4*V346/Misc!$B$2*VLOOKUP(E346,Gearing!$B$2:$F$7,5,FALSE)</f>
        <v>3378.1784603968849</v>
      </c>
      <c r="G347">
        <f t="shared" ca="1" si="76"/>
        <v>4.2458441508725828</v>
      </c>
      <c r="H347">
        <f t="shared" ca="1" si="77"/>
        <v>275.79160192327441</v>
      </c>
      <c r="I347">
        <f t="shared" si="79"/>
        <v>0.19223050000000003</v>
      </c>
      <c r="J347">
        <f t="shared" ca="1" si="80"/>
        <v>4184.815646638277</v>
      </c>
      <c r="K347">
        <f t="shared" ca="1" si="81"/>
        <v>-37780425.992519252</v>
      </c>
      <c r="L347">
        <f t="shared" ca="1" si="90"/>
        <v>6833.023809141886</v>
      </c>
      <c r="M347">
        <f ca="1">2*$Y$1*VLOOKUP(E346,Gearing!$B$3:$D$7,3)+B345</f>
        <v>6834.2216851384028</v>
      </c>
      <c r="N347">
        <f ca="1">2*B346-B345+Misc!$B$6*$Y$1^2</f>
        <v>6833.1501988103673</v>
      </c>
      <c r="O347">
        <f t="shared" ca="1" si="82"/>
        <v>0</v>
      </c>
      <c r="P347">
        <f t="shared" ca="1" si="83"/>
        <v>0</v>
      </c>
      <c r="Q347">
        <f t="shared" ca="1" si="84"/>
        <v>0</v>
      </c>
      <c r="R347">
        <f t="shared" ca="1" si="85"/>
        <v>0</v>
      </c>
      <c r="S347">
        <f t="shared" ca="1" si="86"/>
        <v>1</v>
      </c>
      <c r="T347">
        <f ca="1">C347/Misc!$B$2*60/2/PI()</f>
        <v>3924.4386945870069</v>
      </c>
      <c r="U347">
        <f ca="1">C347/Misc!$B$2*60/2/PI()*VLOOKUP(E347,Gearing!$B$2:$F$7,5,FALSE)</f>
        <v>7851.7182042213344</v>
      </c>
      <c r="V347">
        <f ca="1">FORECAST(U347,OFFSET(Engine!$E$3:$E$26,MATCH(U347,Engine!$A$3:$A$26,1)-1,0,2),OFFSET(Engine!$A$3:$A$26,MATCH(U347,Engine!$A$3:$A$26,1)-1,0,2))</f>
        <v>595.77461499142737</v>
      </c>
    </row>
    <row r="348" spans="1:22" x14ac:dyDescent="0.25">
      <c r="A348">
        <f t="shared" si="78"/>
        <v>86.25</v>
      </c>
      <c r="B348">
        <f t="shared" ca="1" si="89"/>
        <v>6863.8546645862752</v>
      </c>
      <c r="C348">
        <f t="shared" ca="1" si="87"/>
        <v>123.35666678345115</v>
      </c>
      <c r="D348">
        <f t="shared" ca="1" si="88"/>
        <v>0.26596004715247545</v>
      </c>
      <c r="E348">
        <f ca="1">MIN(VLOOKUP(C347+0.01,Gearing!$A$2:$F$7,2,TRUE)+1,5)</f>
        <v>5</v>
      </c>
      <c r="F348">
        <f ca="1">Misc!$B$4*V347/Misc!$B$2*VLOOKUP(E347,Gearing!$B$2:$F$7,5,FALSE)</f>
        <v>3377.27807809758</v>
      </c>
      <c r="G348">
        <f t="shared" ca="1" si="76"/>
        <v>4.2650015562777597</v>
      </c>
      <c r="H348">
        <f t="shared" ca="1" si="77"/>
        <v>275.94100479476367</v>
      </c>
      <c r="I348">
        <f t="shared" si="79"/>
        <v>0.19223050000000003</v>
      </c>
      <c r="J348">
        <f t="shared" ca="1" si="80"/>
        <v>4172.9688333135009</v>
      </c>
      <c r="K348">
        <f t="shared" ca="1" si="81"/>
        <v>-37909422.601064727</v>
      </c>
      <c r="L348">
        <f t="shared" ca="1" si="90"/>
        <v>6863.8546645862752</v>
      </c>
      <c r="M348">
        <f ca="1">2*$Y$1*VLOOKUP(E347,Gearing!$B$3:$D$7,3)+B346</f>
        <v>6865.0188457243848</v>
      </c>
      <c r="N348">
        <f ca="1">2*B347-B346+Misc!$B$6*$Y$1^2</f>
        <v>6863.9812050593873</v>
      </c>
      <c r="O348">
        <f t="shared" ca="1" si="82"/>
        <v>0</v>
      </c>
      <c r="P348">
        <f t="shared" ca="1" si="83"/>
        <v>0</v>
      </c>
      <c r="Q348">
        <f t="shared" ca="1" si="84"/>
        <v>0</v>
      </c>
      <c r="R348">
        <f t="shared" ca="1" si="85"/>
        <v>0</v>
      </c>
      <c r="S348">
        <f t="shared" ca="1" si="86"/>
        <v>1</v>
      </c>
      <c r="T348">
        <f ca="1">C348/Misc!$B$2*60/2/PI()</f>
        <v>3926.5646563852129</v>
      </c>
      <c r="U348">
        <f ca="1">C348/Misc!$B$2*60/2/PI()*VLOOKUP(E348,Gearing!$B$2:$F$7,5,FALSE)</f>
        <v>7855.9716667548373</v>
      </c>
      <c r="V348">
        <f ca="1">FORECAST(U348,OFFSET(Engine!$E$3:$E$26,MATCH(U348,Engine!$A$3:$A$26,1)-1,0,2),OFFSET(Engine!$A$3:$A$26,MATCH(U348,Engine!$A$3:$A$26,1)-1,0,2))</f>
        <v>595.61719719820826</v>
      </c>
    </row>
    <row r="349" spans="1:22" x14ac:dyDescent="0.25">
      <c r="A349">
        <f t="shared" si="78"/>
        <v>86.5</v>
      </c>
      <c r="B349">
        <f t="shared" ca="1" si="89"/>
        <v>6894.7021425336115</v>
      </c>
      <c r="C349">
        <f t="shared" ca="1" si="87"/>
        <v>123.42286028927629</v>
      </c>
      <c r="D349">
        <f t="shared" ca="1" si="88"/>
        <v>0.26358799944864586</v>
      </c>
      <c r="E349">
        <f ca="1">MIN(VLOOKUP(C348+0.01,Gearing!$A$2:$F$7,2,TRUE)+1,5)</f>
        <v>5</v>
      </c>
      <c r="F349">
        <f ca="1">Misc!$B$4*V348/Misc!$B$2*VLOOKUP(E348,Gearing!$B$2:$F$7,5,FALSE)</f>
        <v>3376.3857210740284</v>
      </c>
      <c r="G349">
        <f t="shared" ca="1" si="76"/>
        <v>4.2841692904274113</v>
      </c>
      <c r="H349">
        <f t="shared" ca="1" si="77"/>
        <v>276.08907545024226</v>
      </c>
      <c r="I349">
        <f t="shared" si="79"/>
        <v>0.19223050000000003</v>
      </c>
      <c r="J349">
        <f t="shared" ca="1" si="80"/>
        <v>4161.1155717984957</v>
      </c>
      <c r="K349">
        <f t="shared" ca="1" si="81"/>
        <v>-38038121.919793233</v>
      </c>
      <c r="L349">
        <f t="shared" ca="1" si="90"/>
        <v>6894.7021425336115</v>
      </c>
      <c r="M349">
        <f ca="1">2*$Y$1*VLOOKUP(E348,Gearing!$B$3:$D$7,3)+B347</f>
        <v>6895.8329291418859</v>
      </c>
      <c r="N349">
        <f ca="1">2*B348-B347+Misc!$B$6*$Y$1^2</f>
        <v>6894.8288325306648</v>
      </c>
      <c r="O349">
        <f t="shared" ca="1" si="82"/>
        <v>0</v>
      </c>
      <c r="P349">
        <f t="shared" ca="1" si="83"/>
        <v>0</v>
      </c>
      <c r="Q349">
        <f t="shared" ca="1" si="84"/>
        <v>0</v>
      </c>
      <c r="R349">
        <f t="shared" ca="1" si="85"/>
        <v>0</v>
      </c>
      <c r="S349">
        <f t="shared" ca="1" si="86"/>
        <v>1</v>
      </c>
      <c r="T349">
        <f ca="1">C349/Misc!$B$2*60/2/PI()</f>
        <v>3928.6716611157435</v>
      </c>
      <c r="U349">
        <f ca="1">C349/Misc!$B$2*60/2/PI()*VLOOKUP(E349,Gearing!$B$2:$F$7,5,FALSE)</f>
        <v>7860.1872014303835</v>
      </c>
      <c r="V349">
        <f ca="1">FORECAST(U349,OFFSET(Engine!$E$3:$E$26,MATCH(U349,Engine!$A$3:$A$26,1)-1,0,2),OFFSET(Engine!$A$3:$A$26,MATCH(U349,Engine!$A$3:$A$26,1)-1,0,2))</f>
        <v>595.46118308955283</v>
      </c>
    </row>
    <row r="350" spans="1:22" x14ac:dyDescent="0.25">
      <c r="A350">
        <f t="shared" si="78"/>
        <v>86.75</v>
      </c>
      <c r="B350">
        <f t="shared" ca="1" si="89"/>
        <v>6925.5660947309134</v>
      </c>
      <c r="C350">
        <f t="shared" ca="1" si="87"/>
        <v>123.48846330574452</v>
      </c>
      <c r="D350">
        <f t="shared" ca="1" si="88"/>
        <v>0.26123613229719922</v>
      </c>
      <c r="E350">
        <f ca="1">MIN(VLOOKUP(C349+0.01,Gearing!$A$2:$F$7,2,TRUE)+1,5)</f>
        <v>5</v>
      </c>
      <c r="F350">
        <f ca="1">Misc!$B$4*V349/Misc!$B$2*VLOOKUP(E349,Gearing!$B$2:$F$7,5,FALSE)</f>
        <v>3375.5013211419446</v>
      </c>
      <c r="G350">
        <f t="shared" ca="1" si="76"/>
        <v>4.303347261201405</v>
      </c>
      <c r="H350">
        <f t="shared" ca="1" si="77"/>
        <v>276.23582521864824</v>
      </c>
      <c r="I350">
        <f t="shared" si="79"/>
        <v>0.19223050000000003</v>
      </c>
      <c r="J350">
        <f t="shared" ca="1" si="80"/>
        <v>4149.2559195793847</v>
      </c>
      <c r="K350">
        <f t="shared" ca="1" si="81"/>
        <v>-38166522.749149993</v>
      </c>
      <c r="L350">
        <f t="shared" ca="1" si="90"/>
        <v>6925.5660947309134</v>
      </c>
      <c r="M350">
        <f ca="1">2*$Y$1*VLOOKUP(E349,Gearing!$B$3:$D$7,3)+B348</f>
        <v>6926.6637845862751</v>
      </c>
      <c r="N350">
        <f ca="1">2*B349-B348+Misc!$B$6*$Y$1^2</f>
        <v>6925.6929329809482</v>
      </c>
      <c r="O350">
        <f t="shared" ca="1" si="82"/>
        <v>0</v>
      </c>
      <c r="P350">
        <f t="shared" ca="1" si="83"/>
        <v>0</v>
      </c>
      <c r="Q350">
        <f t="shared" ca="1" si="84"/>
        <v>0</v>
      </c>
      <c r="R350">
        <f t="shared" ca="1" si="85"/>
        <v>0</v>
      </c>
      <c r="S350">
        <f t="shared" ca="1" si="86"/>
        <v>1</v>
      </c>
      <c r="T350">
        <f ca="1">C350/Misc!$B$2*60/2/PI()</f>
        <v>3930.7598699862751</v>
      </c>
      <c r="U350">
        <f ca="1">C350/Misc!$B$2*60/2/PI()*VLOOKUP(E350,Gearing!$B$2:$F$7,5,FALSE)</f>
        <v>7864.365130780021</v>
      </c>
      <c r="V350">
        <f ca="1">FORECAST(U350,OFFSET(Engine!$E$3:$E$26,MATCH(U350,Engine!$A$3:$A$26,1)-1,0,2),OFFSET(Engine!$A$3:$A$26,MATCH(U350,Engine!$A$3:$A$26,1)-1,0,2))</f>
        <v>595.30656072876673</v>
      </c>
    </row>
    <row r="351" spans="1:22" x14ac:dyDescent="0.25">
      <c r="A351">
        <f t="shared" si="78"/>
        <v>87</v>
      </c>
      <c r="B351">
        <f t="shared" ca="1" si="89"/>
        <v>6956.4463741864838</v>
      </c>
      <c r="C351">
        <f t="shared" ca="1" si="87"/>
        <v>123.55348085875812</v>
      </c>
      <c r="D351">
        <f t="shared" ca="1" si="88"/>
        <v>0.25890429181163199</v>
      </c>
      <c r="E351">
        <f ca="1">MIN(VLOOKUP(C350+0.01,Gearing!$A$2:$F$7,2,TRUE)+1,5)</f>
        <v>5</v>
      </c>
      <c r="F351">
        <f ca="1">Misc!$B$4*V350/Misc!$B$2*VLOOKUP(E350,Gearing!$B$2:$F$7,5,FALSE)</f>
        <v>3374.6248106355774</v>
      </c>
      <c r="G351">
        <f t="shared" ca="1" si="76"/>
        <v>4.3225353772633346</v>
      </c>
      <c r="H351">
        <f t="shared" ca="1" si="77"/>
        <v>276.38126534260499</v>
      </c>
      <c r="I351">
        <f t="shared" si="79"/>
        <v>0.19223050000000003</v>
      </c>
      <c r="J351">
        <f t="shared" ca="1" si="80"/>
        <v>4137.3899336536579</v>
      </c>
      <c r="K351">
        <f t="shared" ca="1" si="81"/>
        <v>-38294623.9014799</v>
      </c>
      <c r="L351">
        <f t="shared" ca="1" si="90"/>
        <v>6956.4463741864838</v>
      </c>
      <c r="M351">
        <f ca="1">2*$Y$1*VLOOKUP(E350,Gearing!$B$3:$D$7,3)+B349</f>
        <v>6957.5112625336114</v>
      </c>
      <c r="N351">
        <f ca="1">2*B350-B349+Misc!$B$6*$Y$1^2</f>
        <v>6956.5733594282156</v>
      </c>
      <c r="O351">
        <f t="shared" ca="1" si="82"/>
        <v>0</v>
      </c>
      <c r="P351">
        <f t="shared" ca="1" si="83"/>
        <v>0</v>
      </c>
      <c r="Q351">
        <f t="shared" ca="1" si="84"/>
        <v>0</v>
      </c>
      <c r="R351">
        <f t="shared" ca="1" si="85"/>
        <v>0</v>
      </c>
      <c r="S351">
        <f t="shared" ca="1" si="86"/>
        <v>1</v>
      </c>
      <c r="T351">
        <f ca="1">C351/Misc!$B$2*60/2/PI()</f>
        <v>3932.8294429762464</v>
      </c>
      <c r="U351">
        <f ca="1">C351/Misc!$B$2*60/2/PI()*VLOOKUP(E351,Gearing!$B$2:$F$7,5,FALSE)</f>
        <v>7868.5057748784329</v>
      </c>
      <c r="V351">
        <f ca="1">FORECAST(U351,OFFSET(Engine!$E$3:$E$26,MATCH(U351,Engine!$A$3:$A$26,1)-1,0,2),OFFSET(Engine!$A$3:$A$26,MATCH(U351,Engine!$A$3:$A$26,1)-1,0,2))</f>
        <v>595.15331827010073</v>
      </c>
    </row>
    <row r="352" spans="1:22" x14ac:dyDescent="0.25">
      <c r="A352">
        <f t="shared" si="78"/>
        <v>87.25</v>
      </c>
      <c r="B352">
        <f t="shared" ca="1" si="89"/>
        <v>6987.3428351602925</v>
      </c>
      <c r="C352">
        <f t="shared" ca="1" si="87"/>
        <v>123.6179179358387</v>
      </c>
      <c r="D352">
        <f t="shared" ca="1" si="88"/>
        <v>0.2565923248330364</v>
      </c>
      <c r="E352">
        <f ca="1">MIN(VLOOKUP(C351+0.01,Gearing!$A$2:$F$7,2,TRUE)+1,5)</f>
        <v>5</v>
      </c>
      <c r="F352">
        <f ca="1">Misc!$B$4*V351/Misc!$B$2*VLOOKUP(E351,Gearing!$B$2:$F$7,5,FALSE)</f>
        <v>3373.7561224047204</v>
      </c>
      <c r="G352">
        <f t="shared" ca="1" si="76"/>
        <v>4.3417335480545445</v>
      </c>
      <c r="H352">
        <f t="shared" ca="1" si="77"/>
        <v>276.52540697888043</v>
      </c>
      <c r="I352">
        <f t="shared" si="79"/>
        <v>0.19223050000000003</v>
      </c>
      <c r="J352">
        <f t="shared" ca="1" si="80"/>
        <v>4125.5176705338899</v>
      </c>
      <c r="K352">
        <f t="shared" ca="1" si="81"/>
        <v>-38422424.200922318</v>
      </c>
      <c r="L352">
        <f t="shared" ca="1" si="90"/>
        <v>6987.3428351602925</v>
      </c>
      <c r="M352">
        <f ca="1">2*$Y$1*VLOOKUP(E351,Gearing!$B$3:$D$7,3)+B350</f>
        <v>6988.3752147309133</v>
      </c>
      <c r="N352">
        <f ca="1">2*B351-B350+Misc!$B$6*$Y$1^2</f>
        <v>6987.4699661420545</v>
      </c>
      <c r="O352">
        <f t="shared" ca="1" si="82"/>
        <v>0</v>
      </c>
      <c r="P352">
        <f t="shared" ca="1" si="83"/>
        <v>0</v>
      </c>
      <c r="Q352">
        <f t="shared" ca="1" si="84"/>
        <v>0</v>
      </c>
      <c r="R352">
        <f t="shared" ca="1" si="85"/>
        <v>0</v>
      </c>
      <c r="S352">
        <f t="shared" ca="1" si="86"/>
        <v>1</v>
      </c>
      <c r="T352">
        <f ca="1">C352/Misc!$B$2*60/2/PI()</f>
        <v>3934.8805388433993</v>
      </c>
      <c r="U352">
        <f ca="1">C352/Misc!$B$2*60/2/PI()*VLOOKUP(E352,Gearing!$B$2:$F$7,5,FALSE)</f>
        <v>7872.6094513560256</v>
      </c>
      <c r="V352">
        <f ca="1">FORECAST(U352,OFFSET(Engine!$E$3:$E$26,MATCH(U352,Engine!$A$3:$A$26,1)-1,0,2),OFFSET(Engine!$A$3:$A$26,MATCH(U352,Engine!$A$3:$A$26,1)-1,0,2))</f>
        <v>595.00144395826646</v>
      </c>
    </row>
    <row r="353" spans="1:22" x14ac:dyDescent="0.25">
      <c r="A353">
        <f t="shared" si="78"/>
        <v>87.5</v>
      </c>
      <c r="B353">
        <f t="shared" ca="1" si="89"/>
        <v>7018.2553331544032</v>
      </c>
      <c r="C353">
        <f t="shared" ca="1" si="87"/>
        <v>123.68177948632911</v>
      </c>
      <c r="D353">
        <f t="shared" ca="1" si="88"/>
        <v>0.25430007909017149</v>
      </c>
      <c r="E353">
        <f ca="1">MIN(VLOOKUP(C352+0.01,Gearing!$A$2:$F$7,2,TRUE)+1,5)</f>
        <v>5</v>
      </c>
      <c r="F353">
        <f ca="1">Misc!$B$4*V352/Misc!$B$2*VLOOKUP(E352,Gearing!$B$2:$F$7,5,FALSE)</f>
        <v>3372.8951898119626</v>
      </c>
      <c r="G353">
        <f t="shared" ca="1" si="76"/>
        <v>4.3609416837881794</v>
      </c>
      <c r="H353">
        <f t="shared" ca="1" si="77"/>
        <v>276.66826119883928</v>
      </c>
      <c r="I353">
        <f t="shared" si="79"/>
        <v>0.19223050000000003</v>
      </c>
      <c r="J353">
        <f t="shared" ca="1" si="80"/>
        <v>4113.6391862514383</v>
      </c>
      <c r="K353">
        <f t="shared" ca="1" si="81"/>
        <v>-38549922.483306661</v>
      </c>
      <c r="L353">
        <f t="shared" ca="1" si="90"/>
        <v>7018.2553331544032</v>
      </c>
      <c r="M353">
        <f ca="1">2*$Y$1*VLOOKUP(E352,Gearing!$B$3:$D$7,3)+B351</f>
        <v>7019.2554941864837</v>
      </c>
      <c r="N353">
        <f ca="1">2*B352-B351+Misc!$B$6*$Y$1^2</f>
        <v>7018.3826086341014</v>
      </c>
      <c r="O353">
        <f t="shared" ca="1" si="82"/>
        <v>0</v>
      </c>
      <c r="P353">
        <f t="shared" ca="1" si="83"/>
        <v>0</v>
      </c>
      <c r="Q353">
        <f t="shared" ca="1" si="84"/>
        <v>0</v>
      </c>
      <c r="R353">
        <f t="shared" ca="1" si="85"/>
        <v>0</v>
      </c>
      <c r="S353">
        <f t="shared" ca="1" si="86"/>
        <v>1</v>
      </c>
      <c r="T353">
        <f ca="1">C353/Misc!$B$2*60/2/PI()</f>
        <v>3936.9133151302117</v>
      </c>
      <c r="U353">
        <f ca="1">C353/Misc!$B$2*60/2/PI()*VLOOKUP(E353,Gearing!$B$2:$F$7,5,FALSE)</f>
        <v>7876.6764754117939</v>
      </c>
      <c r="V353">
        <f ca="1">FORECAST(U353,OFFSET(Engine!$E$3:$E$26,MATCH(U353,Engine!$A$3:$A$26,1)-1,0,2),OFFSET(Engine!$A$3:$A$26,MATCH(U353,Engine!$A$3:$A$26,1)-1,0,2))</f>
        <v>594.85092612796097</v>
      </c>
    </row>
    <row r="354" spans="1:22" x14ac:dyDescent="0.25">
      <c r="A354">
        <f t="shared" si="78"/>
        <v>87.75</v>
      </c>
      <c r="B354">
        <f t="shared" ca="1" si="89"/>
        <v>7049.183724903457</v>
      </c>
      <c r="C354">
        <f t="shared" ca="1" si="87"/>
        <v>123.74507042161895</v>
      </c>
      <c r="D354">
        <f t="shared" ca="1" si="88"/>
        <v>0.25202740322856698</v>
      </c>
      <c r="E354">
        <f ca="1">MIN(VLOOKUP(C353+0.01,Gearing!$A$2:$F$7,2,TRUE)+1,5)</f>
        <v>5</v>
      </c>
      <c r="F354">
        <f ca="1">Misc!$B$4*V353/Misc!$B$2*VLOOKUP(E353,Gearing!$B$2:$F$7,5,FALSE)</f>
        <v>3372.0419467299948</v>
      </c>
      <c r="G354">
        <f t="shared" ca="1" si="76"/>
        <v>4.3801596954432718</v>
      </c>
      <c r="H354">
        <f t="shared" ca="1" si="77"/>
        <v>276.80983898894721</v>
      </c>
      <c r="I354">
        <f t="shared" si="79"/>
        <v>0.19223050000000003</v>
      </c>
      <c r="J354">
        <f t="shared" ca="1" si="80"/>
        <v>4101.7545363601248</v>
      </c>
      <c r="K354">
        <f t="shared" ca="1" si="81"/>
        <v>-38677117.596048646</v>
      </c>
      <c r="L354">
        <f t="shared" ca="1" si="90"/>
        <v>7049.183724903457</v>
      </c>
      <c r="M354">
        <f ca="1">2*$Y$1*VLOOKUP(E353,Gearing!$B$3:$D$7,3)+B352</f>
        <v>7050.1519551602923</v>
      </c>
      <c r="N354">
        <f ca="1">2*B353-B352+Misc!$B$6*$Y$1^2</f>
        <v>7049.3111436485142</v>
      </c>
      <c r="O354">
        <f t="shared" ca="1" si="82"/>
        <v>0</v>
      </c>
      <c r="P354">
        <f t="shared" ca="1" si="83"/>
        <v>0</v>
      </c>
      <c r="Q354">
        <f t="shared" ca="1" si="84"/>
        <v>0</v>
      </c>
      <c r="R354">
        <f t="shared" ca="1" si="85"/>
        <v>0</v>
      </c>
      <c r="S354">
        <f t="shared" ca="1" si="86"/>
        <v>1</v>
      </c>
      <c r="T354">
        <f ca="1">C354/Misc!$B$2*60/2/PI()</f>
        <v>3938.9279281710692</v>
      </c>
      <c r="U354">
        <f ca="1">C354/Misc!$B$2*60/2/PI()*VLOOKUP(E354,Gearing!$B$2:$F$7,5,FALSE)</f>
        <v>7880.7071598276771</v>
      </c>
      <c r="V354">
        <f ca="1">FORECAST(U354,OFFSET(Engine!$E$3:$E$26,MATCH(U354,Engine!$A$3:$A$26,1)-1,0,2),OFFSET(Engine!$A$3:$A$26,MATCH(U354,Engine!$A$3:$A$26,1)-1,0,2))</f>
        <v>594.70175320333465</v>
      </c>
    </row>
    <row r="355" spans="1:22" x14ac:dyDescent="0.25">
      <c r="A355">
        <f t="shared" si="78"/>
        <v>88</v>
      </c>
      <c r="B355">
        <f t="shared" ca="1" si="89"/>
        <v>7080.1278683652126</v>
      </c>
      <c r="C355">
        <f t="shared" ca="1" si="87"/>
        <v>123.80779561534473</v>
      </c>
      <c r="D355">
        <f t="shared" ca="1" si="88"/>
        <v>0.24977414657769259</v>
      </c>
      <c r="E355">
        <f ca="1">MIN(VLOOKUP(C354+0.01,Gearing!$A$2:$F$7,2,TRUE)+1,5)</f>
        <v>5</v>
      </c>
      <c r="F355">
        <f ca="1">Misc!$B$4*V354/Misc!$B$2*VLOOKUP(E354,Gearing!$B$2:$F$7,5,FALSE)</f>
        <v>3371.1963275385938</v>
      </c>
      <c r="G355">
        <f t="shared" ca="1" si="76"/>
        <v>4.3993874947588658</v>
      </c>
      <c r="H355">
        <f t="shared" ca="1" si="77"/>
        <v>276.95015125121853</v>
      </c>
      <c r="I355">
        <f t="shared" si="79"/>
        <v>0.19223050000000003</v>
      </c>
      <c r="J355">
        <f t="shared" ca="1" si="80"/>
        <v>4089.8637759398916</v>
      </c>
      <c r="K355">
        <f t="shared" ca="1" si="81"/>
        <v>-38804008.398047358</v>
      </c>
      <c r="L355">
        <f t="shared" ca="1" si="90"/>
        <v>7080.1278683652126</v>
      </c>
      <c r="M355">
        <f ca="1">2*$Y$1*VLOOKUP(E354,Gearing!$B$3:$D$7,3)+B353</f>
        <v>7081.0644531544031</v>
      </c>
      <c r="N355">
        <f ca="1">2*B354-B353+Misc!$B$6*$Y$1^2</f>
        <v>7080.2554291525112</v>
      </c>
      <c r="O355">
        <f t="shared" ca="1" si="82"/>
        <v>0</v>
      </c>
      <c r="P355">
        <f t="shared" ca="1" si="83"/>
        <v>0</v>
      </c>
      <c r="Q355">
        <f t="shared" ca="1" si="84"/>
        <v>0</v>
      </c>
      <c r="R355">
        <f t="shared" ca="1" si="85"/>
        <v>0</v>
      </c>
      <c r="S355">
        <f t="shared" ca="1" si="86"/>
        <v>1</v>
      </c>
      <c r="T355">
        <f ca="1">C355/Misc!$B$2*60/2/PI()</f>
        <v>3940.9245330986405</v>
      </c>
      <c r="U355">
        <f ca="1">C355/Misc!$B$2*60/2/PI()*VLOOKUP(E355,Gearing!$B$2:$F$7,5,FALSE)</f>
        <v>7884.7018149813102</v>
      </c>
      <c r="V355">
        <f ca="1">FORECAST(U355,OFFSET(Engine!$E$3:$E$26,MATCH(U355,Engine!$A$3:$A$26,1)-1,0,2),OFFSET(Engine!$A$3:$A$26,MATCH(U355,Engine!$A$3:$A$26,1)-1,0,2))</f>
        <v>594.55391369751942</v>
      </c>
    </row>
    <row r="356" spans="1:22" x14ac:dyDescent="0.25">
      <c r="A356">
        <f t="shared" si="78"/>
        <v>88.25</v>
      </c>
      <c r="B356">
        <f t="shared" ca="1" si="89"/>
        <v>7111.0876227111294</v>
      </c>
      <c r="C356">
        <f t="shared" ca="1" si="87"/>
        <v>123.86995990360992</v>
      </c>
      <c r="D356">
        <f t="shared" ca="1" si="88"/>
        <v>0.24754015954385977</v>
      </c>
      <c r="E356">
        <f ca="1">MIN(VLOOKUP(C355+0.01,Gearing!$A$2:$F$7,2,TRUE)+1,5)</f>
        <v>5</v>
      </c>
      <c r="F356">
        <f ca="1">Misc!$B$4*V355/Misc!$B$2*VLOOKUP(E355,Gearing!$B$2:$F$7,5,FALSE)</f>
        <v>3370.3582671219483</v>
      </c>
      <c r="G356">
        <f t="shared" ca="1" si="76"/>
        <v>4.4186249942281632</v>
      </c>
      <c r="H356">
        <f t="shared" ca="1" si="77"/>
        <v>277.08920880370869</v>
      </c>
      <c r="I356">
        <f t="shared" si="79"/>
        <v>0.19223050000000003</v>
      </c>
      <c r="J356">
        <f t="shared" ca="1" si="80"/>
        <v>4077.9669596004414</v>
      </c>
      <c r="K356">
        <f t="shared" ca="1" si="81"/>
        <v>-38930593.759582788</v>
      </c>
      <c r="L356">
        <f t="shared" ca="1" si="90"/>
        <v>7111.0876227111294</v>
      </c>
      <c r="M356">
        <f ca="1">2*$Y$1*VLOOKUP(E355,Gearing!$B$3:$D$7,3)+B354</f>
        <v>7111.9928449034569</v>
      </c>
      <c r="N356">
        <f ca="1">2*B355-B354+Misc!$B$6*$Y$1^2</f>
        <v>7111.2153243269686</v>
      </c>
      <c r="O356">
        <f t="shared" ca="1" si="82"/>
        <v>0</v>
      </c>
      <c r="P356">
        <f t="shared" ca="1" si="83"/>
        <v>0</v>
      </c>
      <c r="Q356">
        <f t="shared" ca="1" si="84"/>
        <v>0</v>
      </c>
      <c r="R356">
        <f t="shared" ca="1" si="85"/>
        <v>0</v>
      </c>
      <c r="S356">
        <f t="shared" ca="1" si="86"/>
        <v>1</v>
      </c>
      <c r="T356">
        <f ca="1">C356/Misc!$B$2*60/2/PI()</f>
        <v>3942.9032838508792</v>
      </c>
      <c r="U356">
        <f ca="1">C356/Misc!$B$2*60/2/PI()*VLOOKUP(E356,Gearing!$B$2:$F$7,5,FALSE)</f>
        <v>7888.660748860033</v>
      </c>
      <c r="V356">
        <f ca="1">FORECAST(U356,OFFSET(Engine!$E$3:$E$26,MATCH(U356,Engine!$A$3:$A$26,1)-1,0,2),OFFSET(Engine!$A$3:$A$26,MATCH(U356,Engine!$A$3:$A$26,1)-1,0,2))</f>
        <v>594.40739621211071</v>
      </c>
    </row>
    <row r="357" spans="1:22" x14ac:dyDescent="0.25">
      <c r="A357">
        <f t="shared" si="78"/>
        <v>88.5</v>
      </c>
      <c r="B357">
        <f t="shared" ca="1" si="89"/>
        <v>7142.0628483170176</v>
      </c>
      <c r="C357">
        <f t="shared" ca="1" si="87"/>
        <v>123.93156808521053</v>
      </c>
      <c r="D357">
        <f t="shared" ca="1" si="88"/>
        <v>0.24532529326097574</v>
      </c>
      <c r="E357">
        <f ca="1">MIN(VLOOKUP(C356+0.01,Gearing!$A$2:$F$7,2,TRUE)+1,5)</f>
        <v>5</v>
      </c>
      <c r="F357">
        <f ca="1">Misc!$B$4*V356/Misc!$B$2*VLOOKUP(E356,Gearing!$B$2:$F$7,5,FALSE)</f>
        <v>3369.5277008657208</v>
      </c>
      <c r="G357">
        <f t="shared" ca="1" si="76"/>
        <v>4.4378721070927138</v>
      </c>
      <c r="H357">
        <f t="shared" ca="1" si="77"/>
        <v>277.22702238101857</v>
      </c>
      <c r="I357">
        <f t="shared" si="79"/>
        <v>0.19223050000000003</v>
      </c>
      <c r="J357">
        <f t="shared" ca="1" si="80"/>
        <v>4066.064141484856</v>
      </c>
      <c r="K357">
        <f t="shared" ca="1" si="81"/>
        <v>-39056872.562214397</v>
      </c>
      <c r="L357">
        <f t="shared" ca="1" si="90"/>
        <v>7142.0628483170176</v>
      </c>
      <c r="M357">
        <f ca="1">2*$Y$1*VLOOKUP(E356,Gearing!$B$3:$D$7,3)+B355</f>
        <v>7142.9369883652125</v>
      </c>
      <c r="N357">
        <f ca="1">2*B356-B355+Misc!$B$6*$Y$1^2</f>
        <v>7142.1906895570464</v>
      </c>
      <c r="O357">
        <f t="shared" ca="1" si="82"/>
        <v>0</v>
      </c>
      <c r="P357">
        <f t="shared" ca="1" si="83"/>
        <v>0</v>
      </c>
      <c r="Q357">
        <f t="shared" ca="1" si="84"/>
        <v>0</v>
      </c>
      <c r="R357">
        <f t="shared" ca="1" si="85"/>
        <v>0</v>
      </c>
      <c r="S357">
        <f t="shared" ca="1" si="86"/>
        <v>1</v>
      </c>
      <c r="T357">
        <f ca="1">C357/Misc!$B$2*60/2/PI()</f>
        <v>3944.8643331782068</v>
      </c>
      <c r="U357">
        <f ca="1">C357/Misc!$B$2*60/2/PI()*VLOOKUP(E357,Gearing!$B$2:$F$7,5,FALSE)</f>
        <v>7892.58426707526</v>
      </c>
      <c r="V357">
        <f ca="1">FORECAST(U357,OFFSET(Engine!$E$3:$E$26,MATCH(U357,Engine!$A$3:$A$26,1)-1,0,2),OFFSET(Engine!$A$3:$A$26,MATCH(U357,Engine!$A$3:$A$26,1)-1,0,2))</f>
        <v>594.26218943663514</v>
      </c>
    </row>
    <row r="358" spans="1:22" x14ac:dyDescent="0.25">
      <c r="A358">
        <f t="shared" si="78"/>
        <v>88.75</v>
      </c>
      <c r="B358">
        <f t="shared" ca="1" si="89"/>
        <v>7173.0534067537346</v>
      </c>
      <c r="C358">
        <f t="shared" ca="1" si="87"/>
        <v>123.99262492183516</v>
      </c>
      <c r="D358">
        <f t="shared" ca="1" si="88"/>
        <v>0.24312939973606262</v>
      </c>
      <c r="E358">
        <f ca="1">MIN(VLOOKUP(C357+0.01,Gearing!$A$2:$F$7,2,TRUE)+1,5)</f>
        <v>5</v>
      </c>
      <c r="F358">
        <f ca="1">Misc!$B$4*V357/Misc!$B$2*VLOOKUP(E357,Gearing!$B$2:$F$7,5,FALSE)</f>
        <v>3368.7045646540309</v>
      </c>
      <c r="G358">
        <f t="shared" ca="1" si="76"/>
        <v>4.4571287473366379</v>
      </c>
      <c r="H358">
        <f t="shared" ca="1" si="77"/>
        <v>277.36360263474222</v>
      </c>
      <c r="I358">
        <f t="shared" si="79"/>
        <v>0.19223050000000003</v>
      </c>
      <c r="J358">
        <f t="shared" ca="1" si="80"/>
        <v>4054.1553752731907</v>
      </c>
      <c r="K358">
        <f t="shared" ca="1" si="81"/>
        <v>-39182843.698680073</v>
      </c>
      <c r="L358">
        <f t="shared" ca="1" si="90"/>
        <v>7173.0534067537346</v>
      </c>
      <c r="M358">
        <f ca="1">2*$Y$1*VLOOKUP(E357,Gearing!$B$3:$D$7,3)+B356</f>
        <v>7173.8967427111293</v>
      </c>
      <c r="N358">
        <f ca="1">2*B357-B356+Misc!$B$6*$Y$1^2</f>
        <v>7173.1813864229061</v>
      </c>
      <c r="O358">
        <f t="shared" ca="1" si="82"/>
        <v>0</v>
      </c>
      <c r="P358">
        <f t="shared" ca="1" si="83"/>
        <v>0</v>
      </c>
      <c r="Q358">
        <f t="shared" ca="1" si="84"/>
        <v>0</v>
      </c>
      <c r="R358">
        <f t="shared" ca="1" si="85"/>
        <v>0</v>
      </c>
      <c r="S358">
        <f t="shared" ca="1" si="86"/>
        <v>1</v>
      </c>
      <c r="T358">
        <f ca="1">C358/Misc!$B$2*60/2/PI()</f>
        <v>3946.8078326498799</v>
      </c>
      <c r="U358">
        <f ca="1">C358/Misc!$B$2*60/2/PI()*VLOOKUP(E358,Gearing!$B$2:$F$7,5,FALSE)</f>
        <v>7896.472672875223</v>
      </c>
      <c r="V358">
        <f ca="1">FORECAST(U358,OFFSET(Engine!$E$3:$E$26,MATCH(U358,Engine!$A$3:$A$26,1)-1,0,2),OFFSET(Engine!$A$3:$A$26,MATCH(U358,Engine!$A$3:$A$26,1)-1,0,2))</f>
        <v>594.11828214807906</v>
      </c>
    </row>
    <row r="359" spans="1:22" x14ac:dyDescent="0.25">
      <c r="A359">
        <f t="shared" si="78"/>
        <v>89</v>
      </c>
      <c r="B359">
        <f t="shared" ca="1" si="89"/>
        <v>7204.0591607779352</v>
      </c>
      <c r="C359">
        <f t="shared" ca="1" si="87"/>
        <v>124.05313513826877</v>
      </c>
      <c r="D359">
        <f t="shared" ca="1" si="88"/>
        <v>0.24095233173284214</v>
      </c>
      <c r="E359">
        <f ca="1">MIN(VLOOKUP(C358+0.01,Gearing!$A$2:$F$7,2,TRUE)+1,5)</f>
        <v>5</v>
      </c>
      <c r="F359">
        <f ca="1">Misc!$B$4*V358/Misc!$B$2*VLOOKUP(E358,Gearing!$B$2:$F$7,5,FALSE)</f>
        <v>3367.8887948667834</v>
      </c>
      <c r="G359">
        <f t="shared" ca="1" si="76"/>
        <v>4.4763948296808733</v>
      </c>
      <c r="H359">
        <f t="shared" ca="1" si="77"/>
        <v>277.49896013392265</v>
      </c>
      <c r="I359">
        <f t="shared" si="79"/>
        <v>0.19223050000000003</v>
      </c>
      <c r="J359">
        <f t="shared" ca="1" si="80"/>
        <v>4042.2407141860522</v>
      </c>
      <c r="K359">
        <f t="shared" ca="1" si="81"/>
        <v>-39308506.072795995</v>
      </c>
      <c r="L359">
        <f t="shared" ca="1" si="90"/>
        <v>7204.0591607779352</v>
      </c>
      <c r="M359">
        <f ca="1">2*$Y$1*VLOOKUP(E358,Gearing!$B$3:$D$7,3)+B357</f>
        <v>7204.8719683170175</v>
      </c>
      <c r="N359">
        <f ca="1">2*B358-B357+Misc!$B$6*$Y$1^2</f>
        <v>7204.187277690452</v>
      </c>
      <c r="O359">
        <f t="shared" ca="1" si="82"/>
        <v>0</v>
      </c>
      <c r="P359">
        <f t="shared" ca="1" si="83"/>
        <v>0</v>
      </c>
      <c r="Q359">
        <f t="shared" ca="1" si="84"/>
        <v>0</v>
      </c>
      <c r="R359">
        <f t="shared" ca="1" si="85"/>
        <v>0</v>
      </c>
      <c r="S359">
        <f t="shared" ca="1" si="86"/>
        <v>1</v>
      </c>
      <c r="T359">
        <f ca="1">C359/Misc!$B$2*60/2/PI()</f>
        <v>3948.7339326604738</v>
      </c>
      <c r="U359">
        <f ca="1">C359/Misc!$B$2*60/2/PI()*VLOOKUP(E359,Gearing!$B$2:$F$7,5,FALSE)</f>
        <v>7900.3262671579387</v>
      </c>
      <c r="V359">
        <f ca="1">FORECAST(U359,OFFSET(Engine!$E$3:$E$26,MATCH(U359,Engine!$A$3:$A$26,1)-1,0,2),OFFSET(Engine!$A$3:$A$26,MATCH(U359,Engine!$A$3:$A$26,1)-1,0,2))</f>
        <v>593.97566321040915</v>
      </c>
    </row>
    <row r="360" spans="1:22" x14ac:dyDescent="0.25">
      <c r="A360">
        <f t="shared" si="78"/>
        <v>89.25</v>
      </c>
      <c r="B360">
        <f t="shared" ca="1" si="89"/>
        <v>7235.079974322869</v>
      </c>
      <c r="C360">
        <f t="shared" ca="1" si="87"/>
        <v>124.11310342262004</v>
      </c>
      <c r="D360">
        <f t="shared" ca="1" si="88"/>
        <v>0.23879394307732582</v>
      </c>
      <c r="E360">
        <f ca="1">MIN(VLOOKUP(C359+0.01,Gearing!$A$2:$F$7,2,TRUE)+1,5)</f>
        <v>5</v>
      </c>
      <c r="F360">
        <f ca="1">Misc!$B$4*V359/Misc!$B$2*VLOOKUP(E359,Gearing!$B$2:$F$7,5,FALSE)</f>
        <v>3367.0803283769501</v>
      </c>
      <c r="G360">
        <f t="shared" ca="1" si="76"/>
        <v>4.4956702695774604</v>
      </c>
      <c r="H360">
        <f t="shared" ca="1" si="77"/>
        <v>277.63310536556025</v>
      </c>
      <c r="I360">
        <f t="shared" si="79"/>
        <v>0.19223050000000003</v>
      </c>
      <c r="J360">
        <f t="shared" ca="1" si="80"/>
        <v>4030.320210988154</v>
      </c>
      <c r="K360">
        <f t="shared" ca="1" si="81"/>
        <v>-39433858.599357009</v>
      </c>
      <c r="L360">
        <f t="shared" ca="1" si="90"/>
        <v>7235.079974322869</v>
      </c>
      <c r="M360">
        <f ca="1">2*$Y$1*VLOOKUP(E359,Gearing!$B$3:$D$7,3)+B358</f>
        <v>7235.8625267537345</v>
      </c>
      <c r="N360">
        <f ca="1">2*B359-B358+Misc!$B$6*$Y$1^2</f>
        <v>7235.208227302136</v>
      </c>
      <c r="O360">
        <f t="shared" ca="1" si="82"/>
        <v>0</v>
      </c>
      <c r="P360">
        <f t="shared" ca="1" si="83"/>
        <v>0</v>
      </c>
      <c r="Q360">
        <f t="shared" ca="1" si="84"/>
        <v>0</v>
      </c>
      <c r="R360">
        <f t="shared" ca="1" si="85"/>
        <v>0</v>
      </c>
      <c r="S360">
        <f t="shared" ca="1" si="86"/>
        <v>1</v>
      </c>
      <c r="T360">
        <f ca="1">C360/Misc!$B$2*60/2/PI()</f>
        <v>3950.6427824371226</v>
      </c>
      <c r="U360">
        <f ca="1">C360/Misc!$B$2*60/2/PI()*VLOOKUP(E360,Gearing!$B$2:$F$7,5,FALSE)</f>
        <v>7904.1453484856993</v>
      </c>
      <c r="V360">
        <f ca="1">FORECAST(U360,OFFSET(Engine!$E$3:$E$26,MATCH(U360,Engine!$A$3:$A$26,1)-1,0,2),OFFSET(Engine!$A$3:$A$26,MATCH(U360,Engine!$A$3:$A$26,1)-1,0,2))</f>
        <v>593.83432157403513</v>
      </c>
    </row>
    <row r="361" spans="1:22" x14ac:dyDescent="0.25">
      <c r="A361">
        <f t="shared" si="78"/>
        <v>89.5</v>
      </c>
      <c r="B361">
        <f t="shared" ca="1" si="89"/>
        <v>7266.1157124892452</v>
      </c>
      <c r="C361">
        <f t="shared" ca="1" si="87"/>
        <v>124.17253442654874</v>
      </c>
      <c r="D361">
        <f t="shared" ca="1" si="88"/>
        <v>0.23665408835222479</v>
      </c>
      <c r="E361">
        <f ca="1">MIN(VLOOKUP(C360+0.01,Gearing!$A$2:$F$7,2,TRUE)+1,5)</f>
        <v>5</v>
      </c>
      <c r="F361">
        <f ca="1">Misc!$B$4*V360/Misc!$B$2*VLOOKUP(E360,Gearing!$B$2:$F$7,5,FALSE)</f>
        <v>3366.2791025475226</v>
      </c>
      <c r="G361">
        <f t="shared" ca="1" si="76"/>
        <v>4.514954983203868</v>
      </c>
      <c r="H361">
        <f t="shared" ca="1" si="77"/>
        <v>277.76604873512156</v>
      </c>
      <c r="I361">
        <f t="shared" si="79"/>
        <v>0.19223050000000003</v>
      </c>
      <c r="J361">
        <f t="shared" ca="1" si="80"/>
        <v>4018.3939179918552</v>
      </c>
      <c r="K361">
        <f t="shared" ca="1" si="81"/>
        <v>-39558900.204037949</v>
      </c>
      <c r="L361">
        <f t="shared" ca="1" si="90"/>
        <v>7266.1157124892452</v>
      </c>
      <c r="M361">
        <f ca="1">2*$Y$1*VLOOKUP(E360,Gearing!$B$3:$D$7,3)+B359</f>
        <v>7266.8682807779351</v>
      </c>
      <c r="N361">
        <f ca="1">2*B360-B359+Misc!$B$6*$Y$1^2</f>
        <v>7266.2441003678032</v>
      </c>
      <c r="O361">
        <f t="shared" ca="1" si="82"/>
        <v>0</v>
      </c>
      <c r="P361">
        <f t="shared" ca="1" si="83"/>
        <v>0</v>
      </c>
      <c r="Q361">
        <f t="shared" ca="1" si="84"/>
        <v>0</v>
      </c>
      <c r="R361">
        <f t="shared" ca="1" si="85"/>
        <v>0</v>
      </c>
      <c r="S361">
        <f t="shared" ca="1" si="86"/>
        <v>1</v>
      </c>
      <c r="T361">
        <f ca="1">C361/Misc!$B$2*60/2/PI()</f>
        <v>3952.5345300467557</v>
      </c>
      <c r="U361">
        <f ca="1">C361/Misc!$B$2*60/2/PI()*VLOOKUP(E361,Gearing!$B$2:$F$7,5,FALSE)</f>
        <v>7907.9302130995447</v>
      </c>
      <c r="V361">
        <f ca="1">FORECAST(U361,OFFSET(Engine!$E$3:$E$26,MATCH(U361,Engine!$A$3:$A$26,1)-1,0,2),OFFSET(Engine!$A$3:$A$26,MATCH(U361,Engine!$A$3:$A$26,1)-1,0,2))</f>
        <v>593.69424627527519</v>
      </c>
    </row>
    <row r="362" spans="1:22" x14ac:dyDescent="0.25">
      <c r="A362">
        <f t="shared" si="78"/>
        <v>89.75</v>
      </c>
      <c r="B362">
        <f t="shared" ca="1" si="89"/>
        <v>7297.1662415361434</v>
      </c>
      <c r="C362">
        <f t="shared" ca="1" si="87"/>
        <v>124.23143276545852</v>
      </c>
      <c r="D362">
        <f t="shared" ca="1" si="88"/>
        <v>0.23453262292605359</v>
      </c>
      <c r="E362">
        <f ca="1">MIN(VLOOKUP(C361+0.01,Gearing!$A$2:$F$7,2,TRUE)+1,5)</f>
        <v>5</v>
      </c>
      <c r="F362">
        <f ca="1">Misc!$B$4*V361/Misc!$B$2*VLOOKUP(E361,Gearing!$B$2:$F$7,5,FALSE)</f>
        <v>3365.4850552284843</v>
      </c>
      <c r="G362">
        <f t="shared" ca="1" si="76"/>
        <v>4.5342488874573386</v>
      </c>
      <c r="H362">
        <f t="shared" ca="1" si="77"/>
        <v>277.89780056697055</v>
      </c>
      <c r="I362">
        <f t="shared" si="79"/>
        <v>0.19223050000000003</v>
      </c>
      <c r="J362">
        <f t="shared" ca="1" si="80"/>
        <v>4006.4618870606719</v>
      </c>
      <c r="K362">
        <f t="shared" ca="1" si="81"/>
        <v>-39683629.823295489</v>
      </c>
      <c r="L362">
        <f t="shared" ca="1" si="90"/>
        <v>7297.1662415361434</v>
      </c>
      <c r="M362">
        <f ca="1">2*$Y$1*VLOOKUP(E361,Gearing!$B$3:$D$7,3)+B360</f>
        <v>7297.8890943228689</v>
      </c>
      <c r="N362">
        <f ca="1">2*B361-B360+Misc!$B$6*$Y$1^2</f>
        <v>7297.2947631556217</v>
      </c>
      <c r="O362">
        <f t="shared" ca="1" si="82"/>
        <v>0</v>
      </c>
      <c r="P362">
        <f t="shared" ca="1" si="83"/>
        <v>0</v>
      </c>
      <c r="Q362">
        <f t="shared" ca="1" si="84"/>
        <v>0</v>
      </c>
      <c r="R362">
        <f t="shared" ca="1" si="85"/>
        <v>0</v>
      </c>
      <c r="S362">
        <f t="shared" ca="1" si="86"/>
        <v>1</v>
      </c>
      <c r="T362">
        <f ca="1">C362/Misc!$B$2*60/2/PI()</f>
        <v>3954.4093224022345</v>
      </c>
      <c r="U362">
        <f ca="1">C362/Misc!$B$2*60/2/PI()*VLOOKUP(E362,Gearing!$B$2:$F$7,5,FALSE)</f>
        <v>7911.6811549315453</v>
      </c>
      <c r="V362">
        <f ca="1">FORECAST(U362,OFFSET(Engine!$E$3:$E$26,MATCH(U362,Engine!$A$3:$A$26,1)-1,0,2),OFFSET(Engine!$A$3:$A$26,MATCH(U362,Engine!$A$3:$A$26,1)-1,0,2))</f>
        <v>593.55542643590047</v>
      </c>
    </row>
    <row r="363" spans="1:22" x14ac:dyDescent="0.25">
      <c r="A363">
        <f t="shared" si="78"/>
        <v>90</v>
      </c>
      <c r="B363">
        <f t="shared" ca="1" si="89"/>
        <v>7328.2314288719745</v>
      </c>
      <c r="C363">
        <f t="shared" ca="1" si="87"/>
        <v>124.28980301871525</v>
      </c>
      <c r="D363">
        <f t="shared" ca="1" si="88"/>
        <v>0.23242940312775318</v>
      </c>
      <c r="E363">
        <f ca="1">MIN(VLOOKUP(C362+0.01,Gearing!$A$2:$F$7,2,TRUE)+1,5)</f>
        <v>5</v>
      </c>
      <c r="F363">
        <f ca="1">Misc!$B$4*V362/Misc!$B$2*VLOOKUP(E362,Gearing!$B$2:$F$7,5,FALSE)</f>
        <v>3364.6981247542276</v>
      </c>
      <c r="G363">
        <f t="shared" ca="1" si="76"/>
        <v>4.553551899949281</v>
      </c>
      <c r="H363">
        <f t="shared" ca="1" si="77"/>
        <v>278.02837110485694</v>
      </c>
      <c r="I363">
        <f t="shared" si="79"/>
        <v>0.19223050000000003</v>
      </c>
      <c r="J363">
        <f t="shared" ca="1" si="80"/>
        <v>3994.5241696127723</v>
      </c>
      <c r="K363">
        <f t="shared" ca="1" si="81"/>
        <v>-39808046.404270642</v>
      </c>
      <c r="L363">
        <f t="shared" ca="1" si="90"/>
        <v>7328.2314288719745</v>
      </c>
      <c r="M363">
        <f ca="1">2*$Y$1*VLOOKUP(E362,Gearing!$B$3:$D$7,3)+B361</f>
        <v>7328.9248324892451</v>
      </c>
      <c r="N363">
        <f ca="1">2*B362-B361+Misc!$B$6*$Y$1^2</f>
        <v>7328.3600830830419</v>
      </c>
      <c r="O363">
        <f t="shared" ca="1" si="82"/>
        <v>0</v>
      </c>
      <c r="P363">
        <f t="shared" ca="1" si="83"/>
        <v>0</v>
      </c>
      <c r="Q363">
        <f t="shared" ca="1" si="84"/>
        <v>0</v>
      </c>
      <c r="R363">
        <f t="shared" ca="1" si="85"/>
        <v>0</v>
      </c>
      <c r="S363">
        <f t="shared" ca="1" si="86"/>
        <v>1</v>
      </c>
      <c r="T363">
        <f ca="1">C363/Misc!$B$2*60/2/PI()</f>
        <v>3956.2673052693021</v>
      </c>
      <c r="U363">
        <f ca="1">C363/Misc!$B$2*60/2/PI()*VLOOKUP(E363,Gearing!$B$2:$F$7,5,FALSE)</f>
        <v>7915.398465618704</v>
      </c>
      <c r="V363">
        <f ca="1">FORECAST(U363,OFFSET(Engine!$E$3:$E$26,MATCH(U363,Engine!$A$3:$A$26,1)-1,0,2),OFFSET(Engine!$A$3:$A$26,MATCH(U363,Engine!$A$3:$A$26,1)-1,0,2))</f>
        <v>593.41785126262153</v>
      </c>
    </row>
    <row r="364" spans="1:22" x14ac:dyDescent="0.25">
      <c r="A364">
        <f t="shared" si="78"/>
        <v>90.25</v>
      </c>
      <c r="B364">
        <f t="shared" ca="1" si="89"/>
        <v>7359.311143045501</v>
      </c>
      <c r="C364">
        <f t="shared" ca="1" si="87"/>
        <v>124.34764972986341</v>
      </c>
      <c r="D364">
        <f t="shared" ca="1" si="88"/>
        <v>0.230344286057516</v>
      </c>
      <c r="E364">
        <f ca="1">MIN(VLOOKUP(C363+0.01,Gearing!$A$2:$F$7,2,TRUE)+1,5)</f>
        <v>5</v>
      </c>
      <c r="F364">
        <f ca="1">Misc!$B$4*V363/Misc!$B$2*VLOOKUP(E363,Gearing!$B$2:$F$7,5,FALSE)</f>
        <v>3363.9182499406425</v>
      </c>
      <c r="G364">
        <f t="shared" ca="1" si="76"/>
        <v>4.5728639389996806</v>
      </c>
      <c r="H364">
        <f t="shared" ca="1" si="77"/>
        <v>278.15777051240025</v>
      </c>
      <c r="I364">
        <f t="shared" si="79"/>
        <v>0.19223050000000003</v>
      </c>
      <c r="J364">
        <f t="shared" ca="1" si="80"/>
        <v>3982.5808166244515</v>
      </c>
      <c r="K364">
        <f t="shared" ca="1" si="81"/>
        <v>-39932148.904692121</v>
      </c>
      <c r="L364">
        <f t="shared" ca="1" si="90"/>
        <v>7359.311143045501</v>
      </c>
      <c r="M364">
        <f ca="1">2*$Y$1*VLOOKUP(E363,Gearing!$B$3:$D$7,3)+B362</f>
        <v>7359.9753615361433</v>
      </c>
      <c r="N364">
        <f ca="1">2*B363-B362+Misc!$B$6*$Y$1^2</f>
        <v>7359.4399287078058</v>
      </c>
      <c r="O364">
        <f t="shared" ca="1" si="82"/>
        <v>0</v>
      </c>
      <c r="P364">
        <f t="shared" ca="1" si="83"/>
        <v>0</v>
      </c>
      <c r="Q364">
        <f t="shared" ca="1" si="84"/>
        <v>0</v>
      </c>
      <c r="R364">
        <f t="shared" ca="1" si="85"/>
        <v>0</v>
      </c>
      <c r="S364">
        <f t="shared" ca="1" si="86"/>
        <v>1</v>
      </c>
      <c r="T364">
        <f ca="1">C364/Misc!$B$2*60/2/PI()</f>
        <v>3958.1086232734692</v>
      </c>
      <c r="U364">
        <f ca="1">C364/Misc!$B$2*60/2/PI()*VLOOKUP(E364,Gearing!$B$2:$F$7,5,FALSE)</f>
        <v>7919.0824345167321</v>
      </c>
      <c r="V364">
        <f ca="1">FORECAST(U364,OFFSET(Engine!$E$3:$E$26,MATCH(U364,Engine!$A$3:$A$26,1)-1,0,2),OFFSET(Engine!$A$3:$A$26,MATCH(U364,Engine!$A$3:$A$26,1)-1,0,2))</f>
        <v>593.28151004657741</v>
      </c>
    </row>
    <row r="365" spans="1:22" x14ac:dyDescent="0.25">
      <c r="A365">
        <f t="shared" si="78"/>
        <v>90.5</v>
      </c>
      <c r="B365">
        <f t="shared" ca="1" si="89"/>
        <v>7390.4052537369062</v>
      </c>
      <c r="C365">
        <f t="shared" ca="1" si="87"/>
        <v>124.40497740684259</v>
      </c>
      <c r="D365">
        <f t="shared" ca="1" si="88"/>
        <v>0.22827712977596093</v>
      </c>
      <c r="E365">
        <f ca="1">MIN(VLOOKUP(C364+0.01,Gearing!$A$2:$F$7,2,TRUE)+1,5)</f>
        <v>5</v>
      </c>
      <c r="F365">
        <f ca="1">Misc!$B$4*V364/Misc!$B$2*VLOOKUP(E364,Gearing!$B$2:$F$7,5,FALSE)</f>
        <v>3363.1453700822185</v>
      </c>
      <c r="G365">
        <f t="shared" ca="1" si="76"/>
        <v>4.5921849236315584</v>
      </c>
      <c r="H365">
        <f t="shared" ca="1" si="77"/>
        <v>278.28600887357413</v>
      </c>
      <c r="I365">
        <f t="shared" si="79"/>
        <v>0.19223050000000003</v>
      </c>
      <c r="J365">
        <f t="shared" ca="1" si="80"/>
        <v>3970.6318786335833</v>
      </c>
      <c r="K365">
        <f t="shared" ca="1" si="81"/>
        <v>-40055936.292780243</v>
      </c>
      <c r="L365">
        <f t="shared" ca="1" si="90"/>
        <v>7390.4052537369062</v>
      </c>
      <c r="M365">
        <f ca="1">2*$Y$1*VLOOKUP(E364,Gearing!$B$3:$D$7,3)+B363</f>
        <v>7391.0405488719744</v>
      </c>
      <c r="N365">
        <f ca="1">2*B364-B363+Misc!$B$6*$Y$1^2</f>
        <v>7390.5341697190279</v>
      </c>
      <c r="O365">
        <f t="shared" ca="1" si="82"/>
        <v>0</v>
      </c>
      <c r="P365">
        <f t="shared" ca="1" si="83"/>
        <v>0</v>
      </c>
      <c r="Q365">
        <f t="shared" ca="1" si="84"/>
        <v>0</v>
      </c>
      <c r="R365">
        <f t="shared" ca="1" si="85"/>
        <v>0</v>
      </c>
      <c r="S365">
        <f t="shared" ca="1" si="86"/>
        <v>1</v>
      </c>
      <c r="T365">
        <f ca="1">C365/Misc!$B$2*60/2/PI()</f>
        <v>3959.9334199069121</v>
      </c>
      <c r="U365">
        <f ca="1">C365/Misc!$B$2*60/2/PI()*VLOOKUP(E365,Gearing!$B$2:$F$7,5,FALSE)</f>
        <v>7922.7333487138549</v>
      </c>
      <c r="V365">
        <f ca="1">FORECAST(U365,OFFSET(Engine!$E$3:$E$26,MATCH(U365,Engine!$A$3:$A$26,1)-1,0,2),OFFSET(Engine!$A$3:$A$26,MATCH(U365,Engine!$A$3:$A$26,1)-1,0,2))</f>
        <v>593.1463921628258</v>
      </c>
    </row>
    <row r="366" spans="1:22" x14ac:dyDescent="0.25">
      <c r="A366">
        <f t="shared" si="78"/>
        <v>90.75</v>
      </c>
      <c r="B366">
        <f t="shared" ca="1" si="89"/>
        <v>7421.5136317489223</v>
      </c>
      <c r="C366">
        <f t="shared" ca="1" si="87"/>
        <v>124.46179052220759</v>
      </c>
      <c r="D366">
        <f t="shared" ca="1" si="88"/>
        <v>0.22622779314406216</v>
      </c>
      <c r="E366">
        <f ca="1">MIN(VLOOKUP(C365+0.01,Gearing!$A$2:$F$7,2,TRUE)+1,5)</f>
        <v>5</v>
      </c>
      <c r="F366">
        <f ca="1">Misc!$B$4*V365/Misc!$B$2*VLOOKUP(E365,Gearing!$B$2:$F$7,5,FALSE)</f>
        <v>3362.3794249491584</v>
      </c>
      <c r="G366">
        <f t="shared" ca="1" si="76"/>
        <v>4.611514773565454</v>
      </c>
      <c r="H366">
        <f t="shared" ca="1" si="77"/>
        <v>278.41309619319878</v>
      </c>
      <c r="I366">
        <f t="shared" si="79"/>
        <v>0.19223050000000003</v>
      </c>
      <c r="J366">
        <f t="shared" ca="1" si="80"/>
        <v>3958.6774057430548</v>
      </c>
      <c r="K366">
        <f t="shared" ca="1" si="81"/>
        <v>-40179407.547151662</v>
      </c>
      <c r="L366">
        <f t="shared" ca="1" si="90"/>
        <v>7421.5136317489223</v>
      </c>
      <c r="M366">
        <f ca="1">2*$Y$1*VLOOKUP(E365,Gearing!$B$3:$D$7,3)+B364</f>
        <v>7422.1202630455009</v>
      </c>
      <c r="N366">
        <f ca="1">2*B365-B364+Misc!$B$6*$Y$1^2</f>
        <v>7421.6426769283116</v>
      </c>
      <c r="O366">
        <f t="shared" ca="1" si="82"/>
        <v>0</v>
      </c>
      <c r="P366">
        <f t="shared" ca="1" si="83"/>
        <v>0</v>
      </c>
      <c r="Q366">
        <f t="shared" ca="1" si="84"/>
        <v>0</v>
      </c>
      <c r="R366">
        <f t="shared" ca="1" si="85"/>
        <v>0</v>
      </c>
      <c r="S366">
        <f t="shared" ca="1" si="86"/>
        <v>1</v>
      </c>
      <c r="T366">
        <f ca="1">C366/Misc!$B$2*60/2/PI()</f>
        <v>3961.7418375354696</v>
      </c>
      <c r="U366">
        <f ca="1">C366/Misc!$B$2*60/2/PI()*VLOOKUP(E366,Gearing!$B$2:$F$7,5,FALSE)</f>
        <v>7926.3514930448046</v>
      </c>
      <c r="V366">
        <f ca="1">FORECAST(U366,OFFSET(Engine!$E$3:$E$26,MATCH(U366,Engine!$A$3:$A$26,1)-1,0,2),OFFSET(Engine!$A$3:$A$26,MATCH(U366,Engine!$A$3:$A$26,1)-1,0,2))</f>
        <v>593.01248706982437</v>
      </c>
    </row>
    <row r="367" spans="1:22" x14ac:dyDescent="0.25">
      <c r="A367">
        <f t="shared" si="78"/>
        <v>91</v>
      </c>
      <c r="B367">
        <f t="shared" ca="1" si="89"/>
        <v>7452.63614899801</v>
      </c>
      <c r="C367">
        <f t="shared" ca="1" si="87"/>
        <v>124.51809351334123</v>
      </c>
      <c r="D367">
        <f t="shared" ca="1" si="88"/>
        <v>0.22419613592501264</v>
      </c>
      <c r="E367">
        <f ca="1">MIN(VLOOKUP(C366+0.01,Gearing!$A$2:$F$7,2,TRUE)+1,5)</f>
        <v>5</v>
      </c>
      <c r="F367">
        <f ca="1">Misc!$B$4*V366/Misc!$B$2*VLOOKUP(E366,Gearing!$B$2:$F$7,5,FALSE)</f>
        <v>3361.6203547844357</v>
      </c>
      <c r="G367">
        <f t="shared" ca="1" si="76"/>
        <v>4.6308534092139464</v>
      </c>
      <c r="H367">
        <f t="shared" ca="1" si="77"/>
        <v>278.53904239741684</v>
      </c>
      <c r="I367">
        <f t="shared" si="79"/>
        <v>0.19223050000000003</v>
      </c>
      <c r="J367">
        <f t="shared" ca="1" si="80"/>
        <v>3946.7174476241771</v>
      </c>
      <c r="K367">
        <f t="shared" ca="1" si="81"/>
        <v>-40302561.656724691</v>
      </c>
      <c r="L367">
        <f t="shared" ca="1" si="90"/>
        <v>7452.63614899801</v>
      </c>
      <c r="M367">
        <f ca="1">2*$Y$1*VLOOKUP(E366,Gearing!$B$3:$D$7,3)+B365</f>
        <v>7453.2143737369061</v>
      </c>
      <c r="N367">
        <f ca="1">2*B366-B365+Misc!$B$6*$Y$1^2</f>
        <v>7452.7653222609388</v>
      </c>
      <c r="O367">
        <f t="shared" ca="1" si="82"/>
        <v>0</v>
      </c>
      <c r="P367">
        <f t="shared" ca="1" si="83"/>
        <v>0</v>
      </c>
      <c r="Q367">
        <f t="shared" ca="1" si="84"/>
        <v>0</v>
      </c>
      <c r="R367">
        <f t="shared" ca="1" si="85"/>
        <v>0</v>
      </c>
      <c r="S367">
        <f t="shared" ca="1" si="86"/>
        <v>1</v>
      </c>
      <c r="T367">
        <f ca="1">C367/Misc!$B$2*60/2/PI()</f>
        <v>3963.5340174054249</v>
      </c>
      <c r="U367">
        <f ca="1">C367/Misc!$B$2*60/2/PI()*VLOOKUP(E367,Gearing!$B$2:$F$7,5,FALSE)</f>
        <v>7929.9371501043934</v>
      </c>
      <c r="V367">
        <f ca="1">FORECAST(U367,OFFSET(Engine!$E$3:$E$26,MATCH(U367,Engine!$A$3:$A$26,1)-1,0,2),OFFSET(Engine!$A$3:$A$26,MATCH(U367,Engine!$A$3:$A$26,1)-1,0,2))</f>
        <v>592.87978430892895</v>
      </c>
    </row>
    <row r="368" spans="1:22" x14ac:dyDescent="0.25">
      <c r="A368">
        <f t="shared" si="78"/>
        <v>91.25</v>
      </c>
      <c r="B368">
        <f t="shared" ca="1" si="89"/>
        <v>7483.7726785055929</v>
      </c>
      <c r="C368">
        <f t="shared" ca="1" si="87"/>
        <v>124.57389078265987</v>
      </c>
      <c r="D368">
        <f t="shared" ca="1" si="88"/>
        <v>0.22218201862415299</v>
      </c>
      <c r="E368">
        <f ca="1">MIN(VLOOKUP(C367+0.01,Gearing!$A$2:$F$7,2,TRUE)+1,5)</f>
        <v>5</v>
      </c>
      <c r="F368">
        <f ca="1">Misc!$B$4*V367/Misc!$B$2*VLOOKUP(E367,Gearing!$B$2:$F$7,5,FALSE)</f>
        <v>3360.8681003009483</v>
      </c>
      <c r="G368">
        <f t="shared" ca="1" si="76"/>
        <v>4.6502007516762065</v>
      </c>
      <c r="H368">
        <f t="shared" ca="1" si="77"/>
        <v>278.66385733415325</v>
      </c>
      <c r="I368">
        <f t="shared" si="79"/>
        <v>0.19223050000000003</v>
      </c>
      <c r="J368">
        <f t="shared" ca="1" si="80"/>
        <v>3934.7520535200756</v>
      </c>
      <c r="K368">
        <f t="shared" ca="1" si="81"/>
        <v>-40425397.620625369</v>
      </c>
      <c r="L368">
        <f t="shared" ca="1" si="90"/>
        <v>7483.7726785055929</v>
      </c>
      <c r="M368">
        <f ca="1">2*$Y$1*VLOOKUP(E367,Gearing!$B$3:$D$7,3)+B366</f>
        <v>7484.3227517489222</v>
      </c>
      <c r="N368">
        <f ca="1">2*B367-B366+Misc!$B$6*$Y$1^2</f>
        <v>7483.9019787470979</v>
      </c>
      <c r="O368">
        <f t="shared" ca="1" si="82"/>
        <v>0</v>
      </c>
      <c r="P368">
        <f t="shared" ca="1" si="83"/>
        <v>0</v>
      </c>
      <c r="Q368">
        <f t="shared" ca="1" si="84"/>
        <v>0</v>
      </c>
      <c r="R368">
        <f t="shared" ca="1" si="85"/>
        <v>0</v>
      </c>
      <c r="S368">
        <f t="shared" ca="1" si="86"/>
        <v>1</v>
      </c>
      <c r="T368">
        <f ca="1">C368/Misc!$B$2*60/2/PI()</f>
        <v>3965.3100996500434</v>
      </c>
      <c r="U368">
        <f ca="1">C368/Misc!$B$2*60/2/PI()*VLOOKUP(E368,Gearing!$B$2:$F$7,5,FALSE)</f>
        <v>7933.4906002605903</v>
      </c>
      <c r="V368">
        <f ca="1">FORECAST(U368,OFFSET(Engine!$E$3:$E$26,MATCH(U368,Engine!$A$3:$A$26,1)-1,0,2),OFFSET(Engine!$A$3:$A$26,MATCH(U368,Engine!$A$3:$A$26,1)-1,0,2))</f>
        <v>592.7482735039091</v>
      </c>
    </row>
    <row r="369" spans="1:22" x14ac:dyDescent="0.25">
      <c r="A369">
        <f t="shared" si="78"/>
        <v>91.5</v>
      </c>
      <c r="B369">
        <f t="shared" ca="1" si="89"/>
        <v>7514.9230943893399</v>
      </c>
      <c r="C369">
        <f t="shared" ca="1" si="87"/>
        <v>124.62918669782812</v>
      </c>
      <c r="D369">
        <f t="shared" ca="1" si="88"/>
        <v>0.22018530272180215</v>
      </c>
      <c r="E369">
        <f ca="1">MIN(VLOOKUP(C368+0.01,Gearing!$A$2:$F$7,2,TRUE)+1,5)</f>
        <v>5</v>
      </c>
      <c r="F369">
        <f ca="1">Misc!$B$4*V368/Misc!$B$2*VLOOKUP(E368,Gearing!$B$2:$F$7,5,FALSE)</f>
        <v>3360.1226026787767</v>
      </c>
      <c r="G369">
        <f t="shared" ca="1" si="76"/>
        <v>4.6695567227325796</v>
      </c>
      <c r="H369">
        <f t="shared" ca="1" si="77"/>
        <v>278.78755077359546</v>
      </c>
      <c r="I369">
        <f t="shared" si="79"/>
        <v>0.19223050000000003</v>
      </c>
      <c r="J369">
        <f t="shared" ca="1" si="80"/>
        <v>3922.7812722490607</v>
      </c>
      <c r="K369">
        <f t="shared" ca="1" si="81"/>
        <v>-40547914.448094107</v>
      </c>
      <c r="L369">
        <f t="shared" ca="1" si="90"/>
        <v>7514.9230943893399</v>
      </c>
      <c r="M369">
        <f ca="1">2*$Y$1*VLOOKUP(E368,Gearing!$B$3:$D$7,3)+B367</f>
        <v>7515.4452689980099</v>
      </c>
      <c r="N369">
        <f ca="1">2*B368-B367+Misc!$B$6*$Y$1^2</f>
        <v>7515.0525205131762</v>
      </c>
      <c r="O369">
        <f t="shared" ca="1" si="82"/>
        <v>0</v>
      </c>
      <c r="P369">
        <f t="shared" ca="1" si="83"/>
        <v>0</v>
      </c>
      <c r="Q369">
        <f t="shared" ca="1" si="84"/>
        <v>0</v>
      </c>
      <c r="R369">
        <f t="shared" ca="1" si="85"/>
        <v>0</v>
      </c>
      <c r="S369">
        <f t="shared" ca="1" si="86"/>
        <v>1</v>
      </c>
      <c r="T369">
        <f ca="1">C369/Misc!$B$2*60/2/PI()</f>
        <v>3967.0702232964068</v>
      </c>
      <c r="U369">
        <f ca="1">C369/Misc!$B$2*60/2/PI()*VLOOKUP(E369,Gearing!$B$2:$F$7,5,FALSE)</f>
        <v>7937.0121216681973</v>
      </c>
      <c r="V369">
        <f ca="1">FORECAST(U369,OFFSET(Engine!$E$3:$E$26,MATCH(U369,Engine!$A$3:$A$26,1)-1,0,2),OFFSET(Engine!$A$3:$A$26,MATCH(U369,Engine!$A$3:$A$26,1)-1,0,2))</f>
        <v>592.61794436044227</v>
      </c>
    </row>
    <row r="370" spans="1:22" x14ac:dyDescent="0.25">
      <c r="A370">
        <f t="shared" si="78"/>
        <v>91.75</v>
      </c>
      <c r="B370">
        <f t="shared" ca="1" si="89"/>
        <v>7546.087271854507</v>
      </c>
      <c r="C370">
        <f t="shared" ca="1" si="87"/>
        <v>124.68398559198249</v>
      </c>
      <c r="D370">
        <f t="shared" ca="1" si="88"/>
        <v>0.21820585051318631</v>
      </c>
      <c r="E370">
        <f ca="1">MIN(VLOOKUP(C369+0.01,Gearing!$A$2:$F$7,2,TRUE)+1,5)</f>
        <v>5</v>
      </c>
      <c r="F370">
        <f ca="1">Misc!$B$4*V369/Misc!$B$2*VLOOKUP(E369,Gearing!$B$2:$F$7,5,FALSE)</f>
        <v>3359.3838035623116</v>
      </c>
      <c r="G370">
        <f t="shared" ca="1" si="76"/>
        <v>4.6889212448392055</v>
      </c>
      <c r="H370">
        <f t="shared" ca="1" si="77"/>
        <v>278.91013240869381</v>
      </c>
      <c r="I370">
        <f t="shared" si="79"/>
        <v>0.19223050000000003</v>
      </c>
      <c r="J370">
        <f t="shared" ca="1" si="80"/>
        <v>3910.8051522079795</v>
      </c>
      <c r="K370">
        <f t="shared" ca="1" si="81"/>
        <v>-40670111.158393204</v>
      </c>
      <c r="L370">
        <f t="shared" ca="1" si="90"/>
        <v>7546.087271854507</v>
      </c>
      <c r="M370">
        <f ca="1">2*$Y$1*VLOOKUP(E369,Gearing!$B$3:$D$7,3)+B368</f>
        <v>7546.5817985055928</v>
      </c>
      <c r="N370">
        <f ca="1">2*B369-B368+Misc!$B$6*$Y$1^2</f>
        <v>7546.2168227730872</v>
      </c>
      <c r="O370">
        <f t="shared" ca="1" si="82"/>
        <v>0</v>
      </c>
      <c r="P370">
        <f t="shared" ca="1" si="83"/>
        <v>0</v>
      </c>
      <c r="Q370">
        <f t="shared" ca="1" si="84"/>
        <v>0</v>
      </c>
      <c r="R370">
        <f t="shared" ca="1" si="85"/>
        <v>0</v>
      </c>
      <c r="S370">
        <f t="shared" ca="1" si="86"/>
        <v>1</v>
      </c>
      <c r="T370">
        <f ca="1">C370/Misc!$B$2*60/2/PI()</f>
        <v>3968.8145262725343</v>
      </c>
      <c r="U370">
        <f ca="1">C370/Misc!$B$2*60/2/PI()*VLOOKUP(E370,Gearing!$B$2:$F$7,5,FALSE)</f>
        <v>7940.5019902830973</v>
      </c>
      <c r="V370">
        <f ca="1">FORECAST(U370,OFFSET(Engine!$E$3:$E$26,MATCH(U370,Engine!$A$3:$A$26,1)-1,0,2),OFFSET(Engine!$A$3:$A$26,MATCH(U370,Engine!$A$3:$A$26,1)-1,0,2))</f>
        <v>592.48878666558653</v>
      </c>
    </row>
    <row r="371" spans="1:22" x14ac:dyDescent="0.25">
      <c r="A371">
        <f t="shared" si="78"/>
        <v>92</v>
      </c>
      <c r="B371">
        <f t="shared" ca="1" si="89"/>
        <v>7577.2650871853311</v>
      </c>
      <c r="C371">
        <f t="shared" ca="1" si="87"/>
        <v>124.73829176393883</v>
      </c>
      <c r="D371">
        <f t="shared" ca="1" si="88"/>
        <v>0.21624352513754275</v>
      </c>
      <c r="E371">
        <f ca="1">MIN(VLOOKUP(C370+0.01,Gearing!$A$2:$F$7,2,TRUE)+1,5)</f>
        <v>5</v>
      </c>
      <c r="F371">
        <f ca="1">Misc!$B$4*V370/Misc!$B$2*VLOOKUP(E370,Gearing!$B$2:$F$7,5,FALSE)</f>
        <v>3358.6516450572699</v>
      </c>
      <c r="G371">
        <f t="shared" ca="1" si="76"/>
        <v>4.708294241122676</v>
      </c>
      <c r="H371">
        <f t="shared" ca="1" si="77"/>
        <v>279.0316118556255</v>
      </c>
      <c r="I371">
        <f t="shared" si="79"/>
        <v>0.19223050000000003</v>
      </c>
      <c r="J371">
        <f t="shared" ca="1" si="80"/>
        <v>3898.8237413755442</v>
      </c>
      <c r="K371">
        <f t="shared" ca="1" si="81"/>
        <v>-40791986.780714877</v>
      </c>
      <c r="L371">
        <f t="shared" ca="1" si="90"/>
        <v>7577.2650871853311</v>
      </c>
      <c r="M371">
        <f ca="1">2*$Y$1*VLOOKUP(E370,Gearing!$B$3:$D$7,3)+B369</f>
        <v>7577.7322143893398</v>
      </c>
      <c r="N371">
        <f ca="1">2*B370-B369+Misc!$B$6*$Y$1^2</f>
        <v>7577.3947618196744</v>
      </c>
      <c r="O371">
        <f t="shared" ca="1" si="82"/>
        <v>0</v>
      </c>
      <c r="P371">
        <f t="shared" ca="1" si="83"/>
        <v>0</v>
      </c>
      <c r="Q371">
        <f t="shared" ca="1" si="84"/>
        <v>0</v>
      </c>
      <c r="R371">
        <f t="shared" ca="1" si="85"/>
        <v>0</v>
      </c>
      <c r="S371">
        <f t="shared" ca="1" si="86"/>
        <v>1</v>
      </c>
      <c r="T371">
        <f ca="1">C371/Misc!$B$2*60/2/PI()</f>
        <v>3970.5431454139843</v>
      </c>
      <c r="U371">
        <f ca="1">C371/Misc!$B$2*60/2/PI()*VLOOKUP(E371,Gearing!$B$2:$F$7,5,FALSE)</f>
        <v>7943.960479875459</v>
      </c>
      <c r="V371">
        <f ca="1">FORECAST(U371,OFFSET(Engine!$E$3:$E$26,MATCH(U371,Engine!$A$3:$A$26,1)-1,0,2),OFFSET(Engine!$A$3:$A$26,MATCH(U371,Engine!$A$3:$A$26,1)-1,0,2))</f>
        <v>592.36079028729182</v>
      </c>
    </row>
    <row r="372" spans="1:22" x14ac:dyDescent="0.25">
      <c r="A372">
        <f t="shared" si="78"/>
        <v>92.25</v>
      </c>
      <c r="B372">
        <f t="shared" ca="1" si="89"/>
        <v>7608.4564177364764</v>
      </c>
      <c r="C372">
        <f t="shared" ca="1" si="87"/>
        <v>124.79210947840693</v>
      </c>
      <c r="D372">
        <f t="shared" ca="1" si="88"/>
        <v>0.21429819060722366</v>
      </c>
      <c r="E372">
        <f ca="1">MIN(VLOOKUP(C371+0.01,Gearing!$A$2:$F$7,2,TRUE)+1,5)</f>
        <v>5</v>
      </c>
      <c r="F372">
        <f ca="1">Misc!$B$4*V371/Misc!$B$2*VLOOKUP(E371,Gearing!$B$2:$F$7,5,FALSE)</f>
        <v>3357.9260697279205</v>
      </c>
      <c r="G372">
        <f t="shared" ca="1" si="76"/>
        <v>4.7276756353747098</v>
      </c>
      <c r="H372">
        <f t="shared" ca="1" si="77"/>
        <v>279.15199865427462</v>
      </c>
      <c r="I372">
        <f t="shared" si="79"/>
        <v>0.19223050000000003</v>
      </c>
      <c r="J372">
        <f t="shared" ca="1" si="80"/>
        <v>3886.83708731564</v>
      </c>
      <c r="K372">
        <f t="shared" ca="1" si="81"/>
        <v>-40913540.354090095</v>
      </c>
      <c r="L372">
        <f t="shared" ca="1" si="90"/>
        <v>7608.4564177364764</v>
      </c>
      <c r="M372">
        <f ca="1">2*$Y$1*VLOOKUP(E371,Gearing!$B$3:$D$7,3)+B370</f>
        <v>7608.8963918545069</v>
      </c>
      <c r="N372">
        <f ca="1">2*B371-B370+Misc!$B$6*$Y$1^2</f>
        <v>7608.5862150161556</v>
      </c>
      <c r="O372">
        <f t="shared" ca="1" si="82"/>
        <v>0</v>
      </c>
      <c r="P372">
        <f t="shared" ca="1" si="83"/>
        <v>0</v>
      </c>
      <c r="Q372">
        <f t="shared" ca="1" si="84"/>
        <v>0</v>
      </c>
      <c r="R372">
        <f t="shared" ca="1" si="85"/>
        <v>0</v>
      </c>
      <c r="S372">
        <f t="shared" ca="1" si="86"/>
        <v>1</v>
      </c>
      <c r="T372">
        <f ca="1">C372/Misc!$B$2*60/2/PI()</f>
        <v>3972.2562164706856</v>
      </c>
      <c r="U372">
        <f ca="1">C372/Misc!$B$2*60/2/PI()*VLOOKUP(E372,Gearing!$B$2:$F$7,5,FALSE)</f>
        <v>7947.3878620434052</v>
      </c>
      <c r="V372">
        <f ca="1">FORECAST(U372,OFFSET(Engine!$E$3:$E$26,MATCH(U372,Engine!$A$3:$A$26,1)-1,0,2),OFFSET(Engine!$A$3:$A$26,MATCH(U372,Engine!$A$3:$A$26,1)-1,0,2))</f>
        <v>592.23394517389363</v>
      </c>
    </row>
    <row r="373" spans="1:22" x14ac:dyDescent="0.25">
      <c r="A373">
        <f t="shared" si="78"/>
        <v>92.5</v>
      </c>
      <c r="B373">
        <f t="shared" ca="1" si="89"/>
        <v>7639.6611419245346</v>
      </c>
      <c r="C373">
        <f t="shared" ca="1" si="87"/>
        <v>124.84544296621061</v>
      </c>
      <c r="D373">
        <f t="shared" ca="1" si="88"/>
        <v>0.21236971182224806</v>
      </c>
      <c r="E373">
        <f ca="1">MIN(VLOOKUP(C372+0.01,Gearing!$A$2:$F$7,2,TRUE)+1,5)</f>
        <v>5</v>
      </c>
      <c r="F373">
        <f ca="1">Misc!$B$4*V372/Misc!$B$2*VLOOKUP(E372,Gearing!$B$2:$F$7,5,FALSE)</f>
        <v>3357.2070205942141</v>
      </c>
      <c r="G373">
        <f t="shared" ca="1" si="76"/>
        <v>4.7470653520468806</v>
      </c>
      <c r="H373">
        <f t="shared" ca="1" si="77"/>
        <v>279.27130226872453</v>
      </c>
      <c r="I373">
        <f t="shared" si="79"/>
        <v>0.19223050000000003</v>
      </c>
      <c r="J373">
        <f t="shared" ca="1" si="80"/>
        <v>3874.8452371806161</v>
      </c>
      <c r="K373">
        <f t="shared" ca="1" si="81"/>
        <v>-41034770.927297994</v>
      </c>
      <c r="L373">
        <f t="shared" ca="1" si="90"/>
        <v>7639.6611419245346</v>
      </c>
      <c r="M373">
        <f ca="1">2*$Y$1*VLOOKUP(E372,Gearing!$B$3:$D$7,3)+B371</f>
        <v>7640.074207185331</v>
      </c>
      <c r="N373">
        <f ca="1">2*B372-B371+Misc!$B$6*$Y$1^2</f>
        <v>7639.791060787622</v>
      </c>
      <c r="O373">
        <f t="shared" ca="1" si="82"/>
        <v>0</v>
      </c>
      <c r="P373">
        <f t="shared" ca="1" si="83"/>
        <v>0</v>
      </c>
      <c r="Q373">
        <f t="shared" ca="1" si="84"/>
        <v>0</v>
      </c>
      <c r="R373">
        <f t="shared" ca="1" si="85"/>
        <v>0</v>
      </c>
      <c r="S373">
        <f t="shared" ca="1" si="86"/>
        <v>1</v>
      </c>
      <c r="T373">
        <f ca="1">C373/Misc!$B$2*60/2/PI()</f>
        <v>3973.9538741139436</v>
      </c>
      <c r="U373">
        <f ca="1">C373/Misc!$B$2*60/2/PI()*VLOOKUP(E373,Gearing!$B$2:$F$7,5,FALSE)</f>
        <v>7950.7844062270333</v>
      </c>
      <c r="V373">
        <f ca="1">FORECAST(U373,OFFSET(Engine!$E$3:$E$26,MATCH(U373,Engine!$A$3:$A$26,1)-1,0,2),OFFSET(Engine!$A$3:$A$26,MATCH(U373,Engine!$A$3:$A$26,1)-1,0,2))</f>
        <v>592.10824135359508</v>
      </c>
    </row>
    <row r="374" spans="1:22" x14ac:dyDescent="0.25">
      <c r="A374">
        <f t="shared" si="78"/>
        <v>92.75</v>
      </c>
      <c r="B374">
        <f t="shared" ca="1" si="89"/>
        <v>7670.8791392195817</v>
      </c>
      <c r="C374">
        <f t="shared" ca="1" si="87"/>
        <v>124.89829642449331</v>
      </c>
      <c r="D374">
        <f t="shared" ca="1" si="88"/>
        <v>0.21045795443933457</v>
      </c>
      <c r="E374">
        <f ca="1">MIN(VLOOKUP(C373+0.01,Gearing!$A$2:$F$7,2,TRUE)+1,5)</f>
        <v>5</v>
      </c>
      <c r="F374">
        <f ca="1">Misc!$B$4*V373/Misc!$B$2*VLOOKUP(E373,Gearing!$B$2:$F$7,5,FALSE)</f>
        <v>3356.4944411288516</v>
      </c>
      <c r="G374">
        <f t="shared" ca="1" si="76"/>
        <v>4.7664633162453658</v>
      </c>
      <c r="H374">
        <f t="shared" ca="1" si="77"/>
        <v>279.38953208771767</v>
      </c>
      <c r="I374">
        <f t="shared" si="79"/>
        <v>0.19223050000000003</v>
      </c>
      <c r="J374">
        <f t="shared" ca="1" si="80"/>
        <v>3862.848237714551</v>
      </c>
      <c r="K374">
        <f t="shared" ca="1" si="81"/>
        <v>-41155677.558776096</v>
      </c>
      <c r="L374">
        <f t="shared" ca="1" si="90"/>
        <v>7670.8791392195817</v>
      </c>
      <c r="M374">
        <f ca="1">2*$Y$1*VLOOKUP(E373,Gearing!$B$3:$D$7,3)+B372</f>
        <v>7671.2655377364763</v>
      </c>
      <c r="N374">
        <f ca="1">2*B373-B372+Misc!$B$6*$Y$1^2</f>
        <v>7671.0091786125931</v>
      </c>
      <c r="O374">
        <f t="shared" ca="1" si="82"/>
        <v>0</v>
      </c>
      <c r="P374">
        <f t="shared" ca="1" si="83"/>
        <v>0</v>
      </c>
      <c r="Q374">
        <f t="shared" ca="1" si="84"/>
        <v>0</v>
      </c>
      <c r="R374">
        <f t="shared" ca="1" si="85"/>
        <v>0</v>
      </c>
      <c r="S374">
        <f t="shared" ca="1" si="86"/>
        <v>1</v>
      </c>
      <c r="T374">
        <f ca="1">C374/Misc!$B$2*60/2/PI()</f>
        <v>3975.6362519429817</v>
      </c>
      <c r="U374">
        <f ca="1">C374/Misc!$B$2*60/2/PI()*VLOOKUP(E374,Gearing!$B$2:$F$7,5,FALSE)</f>
        <v>7954.1503797214991</v>
      </c>
      <c r="V374">
        <f ca="1">FORECAST(U374,OFFSET(Engine!$E$3:$E$26,MATCH(U374,Engine!$A$3:$A$26,1)-1,0,2),OFFSET(Engine!$A$3:$A$26,MATCH(U374,Engine!$A$3:$A$26,1)-1,0,2))</f>
        <v>591.98366893398179</v>
      </c>
    </row>
    <row r="375" spans="1:22" x14ac:dyDescent="0.25">
      <c r="A375">
        <f t="shared" si="78"/>
        <v>93</v>
      </c>
      <c r="B375">
        <f t="shared" ca="1" si="89"/>
        <v>7702.1102901367813</v>
      </c>
      <c r="C375">
        <f t="shared" ca="1" si="87"/>
        <v>124.9506740169345</v>
      </c>
      <c r="D375">
        <f t="shared" ca="1" si="88"/>
        <v>0.20856278509018011</v>
      </c>
      <c r="E375">
        <f ca="1">MIN(VLOOKUP(C374+0.01,Gearing!$A$2:$F$7,2,TRUE)+1,5)</f>
        <v>5</v>
      </c>
      <c r="F375">
        <f ca="1">Misc!$B$4*V374/Misc!$B$2*VLOOKUP(E374,Gearing!$B$2:$F$7,5,FALSE)</f>
        <v>3355.7882752545274</v>
      </c>
      <c r="G375">
        <f t="shared" ca="1" si="76"/>
        <v>4.7858694537257298</v>
      </c>
      <c r="H375">
        <f t="shared" ca="1" si="77"/>
        <v>279.50669742513981</v>
      </c>
      <c r="I375">
        <f t="shared" si="79"/>
        <v>0.19223050000000003</v>
      </c>
      <c r="J375">
        <f t="shared" ca="1" si="80"/>
        <v>3850.8461352565</v>
      </c>
      <c r="K375">
        <f t="shared" ca="1" si="81"/>
        <v>-41276259.316531017</v>
      </c>
      <c r="L375">
        <f t="shared" ca="1" si="90"/>
        <v>7702.1102901367813</v>
      </c>
      <c r="M375">
        <f ca="1">2*$Y$1*VLOOKUP(E374,Gearing!$B$3:$D$7,3)+B373</f>
        <v>7702.4702619245345</v>
      </c>
      <c r="N375">
        <f ca="1">2*B374-B373+Misc!$B$6*$Y$1^2</f>
        <v>7702.2404490146291</v>
      </c>
      <c r="O375">
        <f t="shared" ca="1" si="82"/>
        <v>0</v>
      </c>
      <c r="P375">
        <f t="shared" ca="1" si="83"/>
        <v>0</v>
      </c>
      <c r="Q375">
        <f t="shared" ca="1" si="84"/>
        <v>0</v>
      </c>
      <c r="R375">
        <f t="shared" ca="1" si="85"/>
        <v>0</v>
      </c>
      <c r="S375">
        <f t="shared" ca="1" si="86"/>
        <v>1</v>
      </c>
      <c r="T375">
        <f ca="1">C375/Misc!$B$2*60/2/PI()</f>
        <v>3977.3034824918359</v>
      </c>
      <c r="U375">
        <f ca="1">C375/Misc!$B$2*60/2/PI()*VLOOKUP(E375,Gearing!$B$2:$F$7,5,FALSE)</f>
        <v>7957.4860476908134</v>
      </c>
      <c r="V375">
        <f ca="1">FORECAST(U375,OFFSET(Engine!$E$3:$E$26,MATCH(U375,Engine!$A$3:$A$26,1)-1,0,2),OFFSET(Engine!$A$3:$A$26,MATCH(U375,Engine!$A$3:$A$26,1)-1,0,2))</f>
        <v>591.86021810151158</v>
      </c>
    </row>
    <row r="376" spans="1:22" x14ac:dyDescent="0.25">
      <c r="A376">
        <f t="shared" si="78"/>
        <v>93.25</v>
      </c>
      <c r="B376">
        <f t="shared" ca="1" si="89"/>
        <v>7733.354476228049</v>
      </c>
      <c r="C376">
        <f t="shared" ca="1" si="87"/>
        <v>125.00257987396435</v>
      </c>
      <c r="D376">
        <f t="shared" ca="1" si="88"/>
        <v>0.2066840711486293</v>
      </c>
      <c r="E376">
        <f ca="1">MIN(VLOOKUP(C375+0.01,Gearing!$A$2:$F$7,2,TRUE)+1,5)</f>
        <v>5</v>
      </c>
      <c r="F376">
        <f ca="1">Misc!$B$4*V375/Misc!$B$2*VLOOKUP(E375,Gearing!$B$2:$F$7,5,FALSE)</f>
        <v>3355.0884673410424</v>
      </c>
      <c r="G376">
        <f t="shared" ca="1" si="76"/>
        <v>4.8052836908877454</v>
      </c>
      <c r="H376">
        <f t="shared" ca="1" si="77"/>
        <v>279.62280752050009</v>
      </c>
      <c r="I376">
        <f t="shared" si="79"/>
        <v>0.19223050000000003</v>
      </c>
      <c r="J376">
        <f t="shared" ca="1" si="80"/>
        <v>3838.8389757437226</v>
      </c>
      <c r="K376">
        <f t="shared" ca="1" si="81"/>
        <v>-41396515.278050065</v>
      </c>
      <c r="L376">
        <f t="shared" ca="1" si="90"/>
        <v>7733.354476228049</v>
      </c>
      <c r="M376">
        <f ca="1">2*$Y$1*VLOOKUP(E375,Gearing!$B$3:$D$7,3)+B374</f>
        <v>7733.6882592195816</v>
      </c>
      <c r="N376">
        <f ca="1">2*B375-B374+Misc!$B$6*$Y$1^2</f>
        <v>7733.4847535539811</v>
      </c>
      <c r="O376">
        <f t="shared" ca="1" si="82"/>
        <v>0</v>
      </c>
      <c r="P376">
        <f t="shared" ca="1" si="83"/>
        <v>0</v>
      </c>
      <c r="Q376">
        <f t="shared" ca="1" si="84"/>
        <v>0</v>
      </c>
      <c r="R376">
        <f t="shared" ca="1" si="85"/>
        <v>0</v>
      </c>
      <c r="S376">
        <f t="shared" ca="1" si="86"/>
        <v>1</v>
      </c>
      <c r="T376">
        <f ca="1">C376/Misc!$B$2*60/2/PI()</f>
        <v>3978.9556972361797</v>
      </c>
      <c r="U376">
        <f ca="1">C376/Misc!$B$2*60/2/PI()*VLOOKUP(E376,Gearing!$B$2:$F$7,5,FALSE)</f>
        <v>7960.7916731814958</v>
      </c>
      <c r="V376">
        <f ca="1">FORECAST(U376,OFFSET(Engine!$E$3:$E$26,MATCH(U376,Engine!$A$3:$A$26,1)-1,0,2),OFFSET(Engine!$A$3:$A$26,MATCH(U376,Engine!$A$3:$A$26,1)-1,0,2))</f>
        <v>591.73787912100966</v>
      </c>
    </row>
    <row r="377" spans="1:22" x14ac:dyDescent="0.25">
      <c r="A377">
        <f t="shared" si="78"/>
        <v>93.5</v>
      </c>
      <c r="B377">
        <f t="shared" ca="1" si="89"/>
        <v>7764.6115800737634</v>
      </c>
      <c r="C377">
        <f t="shared" ca="1" si="87"/>
        <v>125.05401809296745</v>
      </c>
      <c r="D377">
        <f t="shared" ca="1" si="88"/>
        <v>0.20482168087619357</v>
      </c>
      <c r="E377">
        <f ca="1">MIN(VLOOKUP(C376+0.01,Gearing!$A$2:$F$7,2,TRUE)+1,5)</f>
        <v>5</v>
      </c>
      <c r="F377">
        <f ca="1">Misc!$B$4*V376/Misc!$B$2*VLOOKUP(E376,Gearing!$B$2:$F$7,5,FALSE)</f>
        <v>3354.3949622024397</v>
      </c>
      <c r="G377">
        <f t="shared" ca="1" si="76"/>
        <v>4.824705954770244</v>
      </c>
      <c r="H377">
        <f t="shared" ca="1" si="77"/>
        <v>279.73787153938673</v>
      </c>
      <c r="I377">
        <f t="shared" si="79"/>
        <v>0.19223050000000003</v>
      </c>
      <c r="J377">
        <f t="shared" ca="1" si="80"/>
        <v>3826.8268047148877</v>
      </c>
      <c r="K377">
        <f t="shared" ca="1" si="81"/>
        <v>-41516444.530213311</v>
      </c>
      <c r="L377">
        <f t="shared" ca="1" si="90"/>
        <v>7764.6115800737634</v>
      </c>
      <c r="M377">
        <f ca="1">2*$Y$1*VLOOKUP(E376,Gearing!$B$3:$D$7,3)+B375</f>
        <v>7764.9194101367812</v>
      </c>
      <c r="N377">
        <f ca="1">2*B376-B375+Misc!$B$6*$Y$1^2</f>
        <v>7764.741974819317</v>
      </c>
      <c r="O377">
        <f t="shared" ca="1" si="82"/>
        <v>0</v>
      </c>
      <c r="P377">
        <f t="shared" ca="1" si="83"/>
        <v>0</v>
      </c>
      <c r="Q377">
        <f t="shared" ca="1" si="84"/>
        <v>0</v>
      </c>
      <c r="R377">
        <f t="shared" ca="1" si="85"/>
        <v>0</v>
      </c>
      <c r="S377">
        <f t="shared" ca="1" si="86"/>
        <v>1</v>
      </c>
      <c r="T377">
        <f ca="1">C377/Misc!$B$2*60/2/PI()</f>
        <v>3980.5930265998177</v>
      </c>
      <c r="U377">
        <f ca="1">C377/Misc!$B$2*60/2/PI()*VLOOKUP(E377,Gearing!$B$2:$F$7,5,FALSE)</f>
        <v>7964.067517135566</v>
      </c>
      <c r="V377">
        <f ca="1">FORECAST(U377,OFFSET(Engine!$E$3:$E$26,MATCH(U377,Engine!$A$3:$A$26,1)-1,0,2),OFFSET(Engine!$A$3:$A$26,MATCH(U377,Engine!$A$3:$A$26,1)-1,0,2))</f>
        <v>591.61664233518673</v>
      </c>
    </row>
    <row r="378" spans="1:22" x14ac:dyDescent="0.25">
      <c r="A378">
        <f t="shared" si="78"/>
        <v>93.75</v>
      </c>
      <c r="B378">
        <f t="shared" ca="1" si="89"/>
        <v>7795.8814852745327</v>
      </c>
      <c r="C378">
        <f t="shared" ca="1" si="87"/>
        <v>125.10499273851383</v>
      </c>
      <c r="D378">
        <f t="shared" ca="1" si="88"/>
        <v>0.20297548349481076</v>
      </c>
      <c r="E378">
        <f ca="1">MIN(VLOOKUP(C377+0.01,Gearing!$A$2:$F$7,2,TRUE)+1,5)</f>
        <v>5</v>
      </c>
      <c r="F378">
        <f ca="1">Misc!$B$4*V377/Misc!$B$2*VLOOKUP(E377,Gearing!$B$2:$F$7,5,FALSE)</f>
        <v>3353.7077050942712</v>
      </c>
      <c r="G378">
        <f t="shared" ca="1" si="76"/>
        <v>4.8441361730459942</v>
      </c>
      <c r="H378">
        <f t="shared" ca="1" si="77"/>
        <v>279.85189857398404</v>
      </c>
      <c r="I378">
        <f t="shared" si="79"/>
        <v>0.19223050000000003</v>
      </c>
      <c r="J378">
        <f t="shared" ca="1" si="80"/>
        <v>3814.8096673132604</v>
      </c>
      <c r="K378">
        <f t="shared" ca="1" si="81"/>
        <v>-41636046.16920647</v>
      </c>
      <c r="L378">
        <f t="shared" ca="1" si="90"/>
        <v>7795.8814852745327</v>
      </c>
      <c r="M378">
        <f ca="1">2*$Y$1*VLOOKUP(E377,Gearing!$B$3:$D$7,3)+B376</f>
        <v>7796.1635962280488</v>
      </c>
      <c r="N378">
        <f ca="1">2*B377-B376+Misc!$B$6*$Y$1^2</f>
        <v>7796.0119964194782</v>
      </c>
      <c r="O378">
        <f t="shared" ca="1" si="82"/>
        <v>0</v>
      </c>
      <c r="P378">
        <f t="shared" ca="1" si="83"/>
        <v>0</v>
      </c>
      <c r="Q378">
        <f t="shared" ca="1" si="84"/>
        <v>0</v>
      </c>
      <c r="R378">
        <f t="shared" ca="1" si="85"/>
        <v>0</v>
      </c>
      <c r="S378">
        <f t="shared" ca="1" si="86"/>
        <v>1</v>
      </c>
      <c r="T378">
        <f ca="1">C378/Misc!$B$2*60/2/PI()</f>
        <v>3982.2155999620295</v>
      </c>
      <c r="U378">
        <f ca="1">C378/Misc!$B$2*60/2/PI()*VLOOKUP(E378,Gearing!$B$2:$F$7,5,FALSE)</f>
        <v>7967.313838405239</v>
      </c>
      <c r="V378">
        <f ca="1">FORECAST(U378,OFFSET(Engine!$E$3:$E$26,MATCH(U378,Engine!$A$3:$A$26,1)-1,0,2),OFFSET(Engine!$A$3:$A$26,MATCH(U378,Engine!$A$3:$A$26,1)-1,0,2))</f>
        <v>591.49649816409612</v>
      </c>
    </row>
    <row r="379" spans="1:22" x14ac:dyDescent="0.25">
      <c r="A379">
        <f t="shared" si="78"/>
        <v>94</v>
      </c>
      <c r="B379">
        <f t="shared" ca="1" si="89"/>
        <v>7827.1640764430203</v>
      </c>
      <c r="C379">
        <f t="shared" ca="1" si="87"/>
        <v>125.1555078425481</v>
      </c>
      <c r="D379">
        <f t="shared" ca="1" si="88"/>
        <v>0.2011453487793915</v>
      </c>
      <c r="E379">
        <f ca="1">MIN(VLOOKUP(C378+0.01,Gearing!$A$2:$F$7,2,TRUE)+1,5)</f>
        <v>5</v>
      </c>
      <c r="F379">
        <f ca="1">Misc!$B$4*V378/Misc!$B$2*VLOOKUP(E378,Gearing!$B$2:$F$7,5,FALSE)</f>
        <v>3353.0266417105263</v>
      </c>
      <c r="G379">
        <f t="shared" ca="1" si="76"/>
        <v>4.8635742740166306</v>
      </c>
      <c r="H379">
        <f t="shared" ca="1" si="77"/>
        <v>279.96489764349525</v>
      </c>
      <c r="I379">
        <f t="shared" si="79"/>
        <v>0.19223050000000003</v>
      </c>
      <c r="J379">
        <f t="shared" ca="1" si="80"/>
        <v>3802.7876082898674</v>
      </c>
      <c r="K379">
        <f t="shared" ca="1" si="81"/>
        <v>-41755319.300434463</v>
      </c>
      <c r="L379">
        <f t="shared" ca="1" si="90"/>
        <v>7827.1640764430203</v>
      </c>
      <c r="M379">
        <f ca="1">2*$Y$1*VLOOKUP(E378,Gearing!$B$3:$D$7,3)+B377</f>
        <v>7827.4207000737633</v>
      </c>
      <c r="N379">
        <f ca="1">2*B378-B377+Misc!$B$6*$Y$1^2</f>
        <v>7827.2947029753022</v>
      </c>
      <c r="O379">
        <f t="shared" ca="1" si="82"/>
        <v>0</v>
      </c>
      <c r="P379">
        <f t="shared" ca="1" si="83"/>
        <v>0</v>
      </c>
      <c r="Q379">
        <f t="shared" ca="1" si="84"/>
        <v>0</v>
      </c>
      <c r="R379">
        <f t="shared" ca="1" si="85"/>
        <v>0</v>
      </c>
      <c r="S379">
        <f t="shared" ca="1" si="86"/>
        <v>1</v>
      </c>
      <c r="T379">
        <f ca="1">C379/Misc!$B$2*60/2/PI()</f>
        <v>3983.8235456636016</v>
      </c>
      <c r="U379">
        <f ca="1">C379/Misc!$B$2*60/2/PI()*VLOOKUP(E379,Gearing!$B$2:$F$7,5,FALSE)</f>
        <v>7970.5308937649888</v>
      </c>
      <c r="V379">
        <f ca="1">FORECAST(U379,OFFSET(Engine!$E$3:$E$26,MATCH(U379,Engine!$A$3:$A$26,1)-1,0,2),OFFSET(Engine!$A$3:$A$26,MATCH(U379,Engine!$A$3:$A$26,1)-1,0,2))</f>
        <v>591.37743710468703</v>
      </c>
    </row>
    <row r="380" spans="1:22" x14ac:dyDescent="0.25">
      <c r="A380">
        <f t="shared" si="78"/>
        <v>94.25</v>
      </c>
      <c r="B380">
        <f t="shared" ca="1" si="89"/>
        <v>7858.4592391958067</v>
      </c>
      <c r="C380">
        <f t="shared" ca="1" si="87"/>
        <v>125.20556740461507</v>
      </c>
      <c r="D380">
        <f t="shared" ca="1" si="88"/>
        <v>0.19933114775631111</v>
      </c>
      <c r="E380">
        <f ca="1">MIN(VLOOKUP(C379+0.01,Gearing!$A$2:$F$7,2,TRUE)+1,5)</f>
        <v>5</v>
      </c>
      <c r="F380">
        <f ca="1">Misc!$B$4*V379/Misc!$B$2*VLOOKUP(E379,Gearing!$B$2:$F$7,5,FALSE)</f>
        <v>3352.3517181810917</v>
      </c>
      <c r="G380">
        <f t="shared" ca="1" si="76"/>
        <v>4.8830201866075909</v>
      </c>
      <c r="H380">
        <f t="shared" ca="1" si="77"/>
        <v>280.07687769464718</v>
      </c>
      <c r="I380">
        <f t="shared" si="79"/>
        <v>0.19223050000000003</v>
      </c>
      <c r="J380">
        <f t="shared" ca="1" si="80"/>
        <v>3790.7606720066397</v>
      </c>
      <c r="K380">
        <f t="shared" ca="1" si="81"/>
        <v>-41874263.0384354</v>
      </c>
      <c r="L380">
        <f t="shared" ca="1" si="90"/>
        <v>7858.4592391958067</v>
      </c>
      <c r="M380">
        <f ca="1">2*$Y$1*VLOOKUP(E379,Gearing!$B$3:$D$7,3)+B378</f>
        <v>7858.6906052745326</v>
      </c>
      <c r="N380">
        <f ca="1">2*B379-B378+Misc!$B$6*$Y$1^2</f>
        <v>7858.5899801115083</v>
      </c>
      <c r="O380">
        <f t="shared" ca="1" si="82"/>
        <v>0</v>
      </c>
      <c r="P380">
        <f t="shared" ca="1" si="83"/>
        <v>0</v>
      </c>
      <c r="Q380">
        <f t="shared" ca="1" si="84"/>
        <v>0</v>
      </c>
      <c r="R380">
        <f t="shared" ca="1" si="85"/>
        <v>0</v>
      </c>
      <c r="S380">
        <f t="shared" ca="1" si="86"/>
        <v>1</v>
      </c>
      <c r="T380">
        <f ca="1">C380/Misc!$B$2*60/2/PI()</f>
        <v>3985.4169910139954</v>
      </c>
      <c r="U380">
        <f ca="1">C380/Misc!$B$2*60/2/PI()*VLOOKUP(E380,Gearing!$B$2:$F$7,5,FALSE)</f>
        <v>7973.7189379258971</v>
      </c>
      <c r="V380">
        <f ca="1">FORECAST(U380,OFFSET(Engine!$E$3:$E$26,MATCH(U380,Engine!$A$3:$A$26,1)-1,0,2),OFFSET(Engine!$A$3:$A$26,MATCH(U380,Engine!$A$3:$A$26,1)-1,0,2))</f>
        <v>591.25944973027322</v>
      </c>
    </row>
    <row r="381" spans="1:22" x14ac:dyDescent="0.25">
      <c r="A381">
        <f t="shared" si="78"/>
        <v>94.5</v>
      </c>
      <c r="B381">
        <f t="shared" ca="1" si="89"/>
        <v>7889.7668601453279</v>
      </c>
      <c r="C381">
        <f t="shared" ca="1" si="87"/>
        <v>125.25517539207613</v>
      </c>
      <c r="D381">
        <f t="shared" ca="1" si="88"/>
        <v>0.19753275193215813</v>
      </c>
      <c r="E381">
        <f ca="1">MIN(VLOOKUP(C380+0.01,Gearing!$A$2:$F$7,2,TRUE)+1,5)</f>
        <v>5</v>
      </c>
      <c r="F381">
        <f ca="1">Misc!$B$4*V380/Misc!$B$2*VLOOKUP(E380,Gearing!$B$2:$F$7,5,FALSE)</f>
        <v>3351.6828810687457</v>
      </c>
      <c r="G381">
        <f t="shared" ca="1" si="76"/>
        <v>4.9024738403631094</v>
      </c>
      <c r="H381">
        <f t="shared" ca="1" si="77"/>
        <v>280.1878476021746</v>
      </c>
      <c r="I381">
        <f t="shared" si="79"/>
        <v>0.19223050000000003</v>
      </c>
      <c r="J381">
        <f t="shared" ca="1" si="80"/>
        <v>3778.7289024395404</v>
      </c>
      <c r="K381">
        <f t="shared" ca="1" si="81"/>
        <v>-41992876.506795615</v>
      </c>
      <c r="L381">
        <f t="shared" ca="1" si="90"/>
        <v>7889.7668601453279</v>
      </c>
      <c r="M381">
        <f ca="1">2*$Y$1*VLOOKUP(E380,Gearing!$B$3:$D$7,3)+B379</f>
        <v>7889.9731964430202</v>
      </c>
      <c r="N381">
        <f ca="1">2*B380-B379+Misc!$B$6*$Y$1^2</f>
        <v>7889.8977144485934</v>
      </c>
      <c r="O381">
        <f t="shared" ca="1" si="82"/>
        <v>0</v>
      </c>
      <c r="P381">
        <f t="shared" ca="1" si="83"/>
        <v>0</v>
      </c>
      <c r="Q381">
        <f t="shared" ca="1" si="84"/>
        <v>0</v>
      </c>
      <c r="R381">
        <f t="shared" ca="1" si="85"/>
        <v>0</v>
      </c>
      <c r="S381">
        <f t="shared" ca="1" si="86"/>
        <v>1</v>
      </c>
      <c r="T381">
        <f ca="1">C381/Misc!$B$2*60/2/PI()</f>
        <v>3986.9960622982499</v>
      </c>
      <c r="U381">
        <f ca="1">C381/Misc!$B$2*60/2/PI()*VLOOKUP(E381,Gearing!$B$2:$F$7,5,FALSE)</f>
        <v>7976.8782235494555</v>
      </c>
      <c r="V381">
        <f ca="1">FORECAST(U381,OFFSET(Engine!$E$3:$E$26,MATCH(U381,Engine!$A$3:$A$26,1)-1,0,2),OFFSET(Engine!$A$3:$A$26,MATCH(U381,Engine!$A$3:$A$26,1)-1,0,2))</f>
        <v>591.14252669002258</v>
      </c>
    </row>
    <row r="382" spans="1:22" x14ac:dyDescent="0.25">
      <c r="A382">
        <f t="shared" si="78"/>
        <v>94.75</v>
      </c>
      <c r="B382">
        <f t="shared" ca="1" si="89"/>
        <v>7921.0868268918448</v>
      </c>
      <c r="C382">
        <f t="shared" ca="1" si="87"/>
        <v>125.30433574029848</v>
      </c>
      <c r="D382">
        <f t="shared" ca="1" si="88"/>
        <v>0.19575003384670708</v>
      </c>
      <c r="E382">
        <f ca="1">MIN(VLOOKUP(C381+0.01,Gearing!$A$2:$F$7,2,TRUE)+1,5)</f>
        <v>5</v>
      </c>
      <c r="F382">
        <f ca="1">Misc!$B$4*V381/Misc!$B$2*VLOOKUP(E381,Gearing!$B$2:$F$7,5,FALSE)</f>
        <v>3351.0200773662605</v>
      </c>
      <c r="G382">
        <f t="shared" ca="1" si="76"/>
        <v>4.9219351654412264</v>
      </c>
      <c r="H382">
        <f t="shared" ca="1" si="77"/>
        <v>280.29781616924322</v>
      </c>
      <c r="I382">
        <f t="shared" si="79"/>
        <v>0.19223050000000003</v>
      </c>
      <c r="J382">
        <f t="shared" ca="1" si="80"/>
        <v>3766.6923431816667</v>
      </c>
      <c r="K382">
        <f t="shared" ca="1" si="81"/>
        <v>-42111158.838065021</v>
      </c>
      <c r="L382">
        <f t="shared" ca="1" si="90"/>
        <v>7921.0868268918448</v>
      </c>
      <c r="M382">
        <f ca="1">2*$Y$1*VLOOKUP(E381,Gearing!$B$3:$D$7,3)+B380</f>
        <v>7921.2683591958066</v>
      </c>
      <c r="N382">
        <f ca="1">2*B381-B380+Misc!$B$6*$Y$1^2</f>
        <v>7921.2177935948494</v>
      </c>
      <c r="O382">
        <f t="shared" ca="1" si="82"/>
        <v>0</v>
      </c>
      <c r="P382">
        <f t="shared" ca="1" si="83"/>
        <v>0</v>
      </c>
      <c r="Q382">
        <f t="shared" ca="1" si="84"/>
        <v>0</v>
      </c>
      <c r="R382">
        <f t="shared" ca="1" si="85"/>
        <v>0</v>
      </c>
      <c r="S382">
        <f t="shared" ca="1" si="86"/>
        <v>1</v>
      </c>
      <c r="T382">
        <f ca="1">C382/Misc!$B$2*60/2/PI()</f>
        <v>3988.5608847829903</v>
      </c>
      <c r="U382">
        <f ca="1">C382/Misc!$B$2*60/2/PI()*VLOOKUP(E382,Gearing!$B$2:$F$7,5,FALSE)</f>
        <v>7980.009001259592</v>
      </c>
      <c r="V382">
        <f ca="1">FORECAST(U382,OFFSET(Engine!$E$3:$E$26,MATCH(U382,Engine!$A$3:$A$26,1)-1,0,2),OFFSET(Engine!$A$3:$A$26,MATCH(U382,Engine!$A$3:$A$26,1)-1,0,2))</f>
        <v>591.0266587085116</v>
      </c>
    </row>
    <row r="383" spans="1:22" x14ac:dyDescent="0.25">
      <c r="A383">
        <f t="shared" si="78"/>
        <v>95</v>
      </c>
      <c r="B383">
        <f t="shared" ca="1" si="89"/>
        <v>7952.4190280154771</v>
      </c>
      <c r="C383">
        <f t="shared" ca="1" si="87"/>
        <v>125.35305235288615</v>
      </c>
      <c r="D383">
        <f t="shared" ca="1" si="88"/>
        <v>0.19398286685463972</v>
      </c>
      <c r="E383">
        <f ca="1">MIN(VLOOKUP(C382+0.01,Gearing!$A$2:$F$7,2,TRUE)+1,5)</f>
        <v>5</v>
      </c>
      <c r="F383">
        <f ca="1">Misc!$B$4*V382/Misc!$B$2*VLOOKUP(E382,Gearing!$B$2:$F$7,5,FALSE)</f>
        <v>3350.3632544938791</v>
      </c>
      <c r="G383">
        <f t="shared" ca="1" si="76"/>
        <v>4.9414040926088374</v>
      </c>
      <c r="H383">
        <f t="shared" ca="1" si="77"/>
        <v>280.40679212796653</v>
      </c>
      <c r="I383">
        <f t="shared" si="79"/>
        <v>0.19223050000000003</v>
      </c>
      <c r="J383">
        <f t="shared" ca="1" si="80"/>
        <v>3754.6510374463342</v>
      </c>
      <c r="K383">
        <f t="shared" ca="1" si="81"/>
        <v>-42229109.173673272</v>
      </c>
      <c r="L383">
        <f t="shared" ca="1" si="90"/>
        <v>7952.4190280154771</v>
      </c>
      <c r="M383">
        <f ca="1">2*$Y$1*VLOOKUP(E382,Gearing!$B$3:$D$7,3)+B381</f>
        <v>7952.5759801453278</v>
      </c>
      <c r="N383">
        <f ca="1">2*B382-B381+Misc!$B$6*$Y$1^2</f>
        <v>7952.550106138362</v>
      </c>
      <c r="O383">
        <f t="shared" ca="1" si="82"/>
        <v>0</v>
      </c>
      <c r="P383">
        <f t="shared" ca="1" si="83"/>
        <v>0</v>
      </c>
      <c r="Q383">
        <f t="shared" ca="1" si="84"/>
        <v>0</v>
      </c>
      <c r="R383">
        <f t="shared" ca="1" si="85"/>
        <v>0</v>
      </c>
      <c r="S383">
        <f t="shared" ca="1" si="86"/>
        <v>1</v>
      </c>
      <c r="T383">
        <f ca="1">C383/Misc!$B$2*60/2/PI()</f>
        <v>3990.1115827237945</v>
      </c>
      <c r="U383">
        <f ca="1">C383/Misc!$B$2*60/2/PI()*VLOOKUP(E383,Gearing!$B$2:$F$7,5,FALSE)</f>
        <v>7983.1115196574092</v>
      </c>
      <c r="V383">
        <f ca="1">FORECAST(U383,OFFSET(Engine!$E$3:$E$26,MATCH(U383,Engine!$A$3:$A$26,1)-1,0,2),OFFSET(Engine!$A$3:$A$26,MATCH(U383,Engine!$A$3:$A$26,1)-1,0,2))</f>
        <v>590.91183658518037</v>
      </c>
    </row>
    <row r="384" spans="1:22" x14ac:dyDescent="0.25">
      <c r="A384">
        <f t="shared" si="78"/>
        <v>95.25</v>
      </c>
      <c r="B384">
        <f t="shared" ca="1" si="89"/>
        <v>7983.7633530682879</v>
      </c>
      <c r="C384">
        <f t="shared" ca="1" si="87"/>
        <v>125.40132910188368</v>
      </c>
      <c r="D384">
        <f t="shared" ca="1" si="88"/>
        <v>0.19223112512554508</v>
      </c>
      <c r="E384">
        <f ca="1">MIN(VLOOKUP(C383+0.01,Gearing!$A$2:$F$7,2,TRUE)+1,5)</f>
        <v>5</v>
      </c>
      <c r="F384">
        <f ca="1">Misc!$B$4*V383/Misc!$B$2*VLOOKUP(E383,Gearing!$B$2:$F$7,5,FALSE)</f>
        <v>3349.7123602962256</v>
      </c>
      <c r="G384">
        <f t="shared" ca="1" si="76"/>
        <v>4.9608805532367768</v>
      </c>
      <c r="H384">
        <f t="shared" ca="1" si="77"/>
        <v>280.51478413986149</v>
      </c>
      <c r="I384">
        <f t="shared" si="79"/>
        <v>0.19223050000000003</v>
      </c>
      <c r="J384">
        <f t="shared" ca="1" si="80"/>
        <v>3742.6050280701411</v>
      </c>
      <c r="K384">
        <f t="shared" ca="1" si="81"/>
        <v>-42346726.663846612</v>
      </c>
      <c r="L384">
        <f t="shared" ca="1" si="90"/>
        <v>7983.7633530682879</v>
      </c>
      <c r="M384">
        <f ca="1">2*$Y$1*VLOOKUP(E383,Gearing!$B$3:$D$7,3)+B382</f>
        <v>7983.8959468918447</v>
      </c>
      <c r="N384">
        <f ca="1">2*B383-B382+Misc!$B$6*$Y$1^2</f>
        <v>7983.8945416391098</v>
      </c>
      <c r="O384">
        <f t="shared" ca="1" si="82"/>
        <v>0</v>
      </c>
      <c r="P384">
        <f t="shared" ca="1" si="83"/>
        <v>0</v>
      </c>
      <c r="Q384">
        <f t="shared" ca="1" si="84"/>
        <v>0</v>
      </c>
      <c r="R384">
        <f t="shared" ca="1" si="85"/>
        <v>0</v>
      </c>
      <c r="S384">
        <f t="shared" ca="1" si="86"/>
        <v>1</v>
      </c>
      <c r="T384">
        <f ca="1">C384/Misc!$B$2*60/2/PI()</f>
        <v>3991.6482793716673</v>
      </c>
      <c r="U384">
        <f ca="1">C384/Misc!$B$2*60/2/PI()*VLOOKUP(E384,Gearing!$B$2:$F$7,5,FALSE)</f>
        <v>7986.1860253341347</v>
      </c>
      <c r="V384">
        <f ca="1">FORECAST(U384,OFFSET(Engine!$E$3:$E$26,MATCH(U384,Engine!$A$3:$A$26,1)-1,0,2),OFFSET(Engine!$A$3:$A$26,MATCH(U384,Engine!$A$3:$A$26,1)-1,0,2))</f>
        <v>590.79805119385333</v>
      </c>
    </row>
    <row r="385" spans="1:22" x14ac:dyDescent="0.25">
      <c r="A385">
        <f t="shared" si="78"/>
        <v>95.5</v>
      </c>
      <c r="B385">
        <f t="shared" ca="1" si="89"/>
        <v>8015.119692566419</v>
      </c>
      <c r="C385">
        <f t="shared" ca="1" si="87"/>
        <v>125.44916982797622</v>
      </c>
      <c r="D385">
        <f t="shared" ca="1" si="88"/>
        <v>0.19049468361481559</v>
      </c>
      <c r="E385">
        <f ca="1">MIN(VLOOKUP(C384+0.01,Gearing!$A$2:$F$7,2,TRUE)+1,5)</f>
        <v>5</v>
      </c>
      <c r="F385">
        <f ca="1">Misc!$B$4*V384/Misc!$B$2*VLOOKUP(E384,Gearing!$B$2:$F$7,5,FALSE)</f>
        <v>3349.0673430395873</v>
      </c>
      <c r="G385">
        <f t="shared" ca="1" si="76"/>
        <v>4.9803644792949298</v>
      </c>
      <c r="H385">
        <f t="shared" ca="1" si="77"/>
        <v>280.62180079629616</v>
      </c>
      <c r="I385">
        <f t="shared" si="79"/>
        <v>0.19223050000000003</v>
      </c>
      <c r="J385">
        <f t="shared" ca="1" si="80"/>
        <v>3730.5543575160127</v>
      </c>
      <c r="K385">
        <f t="shared" ca="1" si="81"/>
        <v>-42464010.467525296</v>
      </c>
      <c r="L385">
        <f t="shared" ca="1" si="90"/>
        <v>8015.119692566419</v>
      </c>
      <c r="M385">
        <f ca="1">2*$Y$1*VLOOKUP(E384,Gearing!$B$3:$D$7,3)+B383</f>
        <v>8015.228148015477</v>
      </c>
      <c r="N385">
        <f ca="1">2*B384-B383+Misc!$B$6*$Y$1^2</f>
        <v>8015.2509906210989</v>
      </c>
      <c r="O385">
        <f t="shared" ca="1" si="82"/>
        <v>0</v>
      </c>
      <c r="P385">
        <f t="shared" ca="1" si="83"/>
        <v>0</v>
      </c>
      <c r="Q385">
        <f t="shared" ca="1" si="84"/>
        <v>0</v>
      </c>
      <c r="R385">
        <f t="shared" ca="1" si="85"/>
        <v>0</v>
      </c>
      <c r="S385">
        <f t="shared" ca="1" si="86"/>
        <v>1</v>
      </c>
      <c r="T385">
        <f ca="1">C385/Misc!$B$2*60/2/PI()</f>
        <v>3993.171096979414</v>
      </c>
      <c r="U385">
        <f ca="1">C385/Misc!$B$2*60/2/PI()*VLOOKUP(E385,Gearing!$B$2:$F$7,5,FALSE)</f>
        <v>7989.2327628838748</v>
      </c>
      <c r="V385">
        <f ca="1">FORECAST(U385,OFFSET(Engine!$E$3:$E$26,MATCH(U385,Engine!$A$3:$A$26,1)-1,0,2),OFFSET(Engine!$A$3:$A$26,MATCH(U385,Engine!$A$3:$A$26,1)-1,0,2))</f>
        <v>590.68529348226639</v>
      </c>
    </row>
    <row r="386" spans="1:22" x14ac:dyDescent="0.25">
      <c r="A386">
        <f t="shared" si="78"/>
        <v>95.75</v>
      </c>
      <c r="B386">
        <f t="shared" ca="1" si="89"/>
        <v>8046.487937982276</v>
      </c>
      <c r="C386">
        <f t="shared" ca="1" si="87"/>
        <v>125.49657834071149</v>
      </c>
      <c r="D386">
        <f t="shared" ca="1" si="88"/>
        <v>0.18877341826737393</v>
      </c>
      <c r="E386">
        <f ca="1">MIN(VLOOKUP(C385+0.01,Gearing!$A$2:$F$7,2,TRUE)+1,5)</f>
        <v>5</v>
      </c>
      <c r="F386">
        <f ca="1">Misc!$B$4*V385/Misc!$B$2*VLOOKUP(E385,Gearing!$B$2:$F$7,5,FALSE)</f>
        <v>3348.4281514092345</v>
      </c>
      <c r="G386">
        <f t="shared" ca="1" si="76"/>
        <v>4.9998558033473746</v>
      </c>
      <c r="H386">
        <f t="shared" ca="1" si="77"/>
        <v>280.727850618986</v>
      </c>
      <c r="I386">
        <f t="shared" si="79"/>
        <v>0.19223050000000003</v>
      </c>
      <c r="J386">
        <f t="shared" ca="1" si="80"/>
        <v>3718.4990678762215</v>
      </c>
      <c r="K386">
        <f t="shared" ca="1" si="81"/>
        <v>-42580959.752281614</v>
      </c>
      <c r="L386">
        <f t="shared" ca="1" si="90"/>
        <v>8046.487937982276</v>
      </c>
      <c r="M386">
        <f ca="1">2*$Y$1*VLOOKUP(E385,Gearing!$B$3:$D$7,3)+B384</f>
        <v>8046.5724730682878</v>
      </c>
      <c r="N386">
        <f ca="1">2*B385-B384+Misc!$B$6*$Y$1^2</f>
        <v>8046.6193445645504</v>
      </c>
      <c r="O386">
        <f t="shared" ca="1" si="82"/>
        <v>0</v>
      </c>
      <c r="P386">
        <f t="shared" ca="1" si="83"/>
        <v>0</v>
      </c>
      <c r="Q386">
        <f t="shared" ca="1" si="84"/>
        <v>0</v>
      </c>
      <c r="R386">
        <f t="shared" ca="1" si="85"/>
        <v>0</v>
      </c>
      <c r="S386">
        <f t="shared" ca="1" si="86"/>
        <v>1</v>
      </c>
      <c r="T386">
        <f ca="1">C386/Misc!$B$2*60/2/PI()</f>
        <v>3994.6801568087049</v>
      </c>
      <c r="U386">
        <f ca="1">C386/Misc!$B$2*60/2/PI()*VLOOKUP(E386,Gearing!$B$2:$F$7,5,FALSE)</f>
        <v>7992.25197491775</v>
      </c>
      <c r="V386">
        <f ca="1">FORECAST(U386,OFFSET(Engine!$E$3:$E$26,MATCH(U386,Engine!$A$3:$A$26,1)-1,0,2),OFFSET(Engine!$A$3:$A$26,MATCH(U386,Engine!$A$3:$A$26,1)-1,0,2))</f>
        <v>590.57355447154521</v>
      </c>
    </row>
    <row r="387" spans="1:22" x14ac:dyDescent="0.25">
      <c r="A387">
        <f t="shared" si="78"/>
        <v>96</v>
      </c>
      <c r="B387">
        <f t="shared" ca="1" si="89"/>
        <v>8077.8679817367747</v>
      </c>
      <c r="C387">
        <f t="shared" ca="1" si="87"/>
        <v>125.54355841871256</v>
      </c>
      <c r="D387">
        <f t="shared" ca="1" si="88"/>
        <v>0.18706720574118663</v>
      </c>
      <c r="E387">
        <f ca="1">MIN(VLOOKUP(C386+0.01,Gearing!$A$2:$F$7,2,TRUE)+1,5)</f>
        <v>5</v>
      </c>
      <c r="F387">
        <f ca="1">Misc!$B$4*V386/Misc!$B$2*VLOOKUP(E386,Gearing!$B$2:$F$7,5,FALSE)</f>
        <v>3347.7947345064649</v>
      </c>
      <c r="G387">
        <f t="shared" ref="G387:G450" ca="1" si="91">CONVERT(B387,$B$1,$G$1)</f>
        <v>5.0193544585475669</v>
      </c>
      <c r="H387">
        <f t="shared" ref="H387:H450" ca="1" si="92">CONVERT(C387,$C$1,$H$1)</f>
        <v>280.83294206047015</v>
      </c>
      <c r="I387">
        <f t="shared" si="79"/>
        <v>0.19223050000000003</v>
      </c>
      <c r="J387">
        <f t="shared" ca="1" si="80"/>
        <v>3706.4392008753957</v>
      </c>
      <c r="K387">
        <f t="shared" ca="1" si="81"/>
        <v>-42697573.694238819</v>
      </c>
      <c r="L387">
        <f t="shared" ca="1" si="90"/>
        <v>8077.8679817367747</v>
      </c>
      <c r="M387">
        <f ca="1">2*$Y$1*VLOOKUP(E386,Gearing!$B$3:$D$7,3)+B385</f>
        <v>8077.9288125664189</v>
      </c>
      <c r="N387">
        <f ca="1">2*B386-B385+Misc!$B$6*$Y$1^2</f>
        <v>8077.9994958981333</v>
      </c>
      <c r="O387">
        <f t="shared" ca="1" si="82"/>
        <v>0</v>
      </c>
      <c r="P387">
        <f t="shared" ca="1" si="83"/>
        <v>0</v>
      </c>
      <c r="Q387">
        <f t="shared" ca="1" si="84"/>
        <v>0</v>
      </c>
      <c r="R387">
        <f t="shared" ca="1" si="85"/>
        <v>0</v>
      </c>
      <c r="S387">
        <f t="shared" ca="1" si="86"/>
        <v>0</v>
      </c>
      <c r="T387">
        <f ca="1">C387/Misc!$B$2*60/2/PI()</f>
        <v>3996.1755791368473</v>
      </c>
      <c r="U387">
        <f ca="1">C387/Misc!$B$2*60/2/PI()*VLOOKUP(E387,Gearing!$B$2:$F$7,5,FALSE)</f>
        <v>7995.2439020774409</v>
      </c>
      <c r="V387">
        <f ca="1">FORECAST(U387,OFFSET(Engine!$E$3:$E$26,MATCH(U387,Engine!$A$3:$A$26,1)-1,0,2),OFFSET(Engine!$A$3:$A$26,MATCH(U387,Engine!$A$3:$A$26,1)-1,0,2))</f>
        <v>590.46282525570246</v>
      </c>
    </row>
    <row r="388" spans="1:22" x14ac:dyDescent="0.25">
      <c r="A388">
        <f t="shared" ref="A388:A451" si="93">A387+$Y$1</f>
        <v>96.25</v>
      </c>
      <c r="B388">
        <f t="shared" ca="1" si="89"/>
        <v>8109.2597171916323</v>
      </c>
      <c r="C388">
        <f t="shared" ca="1" si="87"/>
        <v>125.59011380985976</v>
      </c>
      <c r="D388">
        <f t="shared" ca="1" si="88"/>
        <v>0.18537592343636788</v>
      </c>
      <c r="E388">
        <f ca="1">MIN(VLOOKUP(C387+0.01,Gearing!$A$2:$F$7,2,TRUE)+1,5)</f>
        <v>5</v>
      </c>
      <c r="F388">
        <f ca="1">Misc!$B$4*V387/Misc!$B$2*VLOOKUP(E387,Gearing!$B$2:$F$7,5,FALSE)</f>
        <v>3347.1670418457497</v>
      </c>
      <c r="G388">
        <f t="shared" ca="1" si="91"/>
        <v>5.0388603786335509</v>
      </c>
      <c r="H388">
        <f t="shared" ca="1" si="92"/>
        <v>280.93708350451806</v>
      </c>
      <c r="I388">
        <f t="shared" ref="I388:I451" si="94">$Y$3</f>
        <v>0.19223050000000003</v>
      </c>
      <c r="J388">
        <f t="shared" ref="J388:J451" ca="1" si="95">(4*$Y$2-2*$Y$3*B387)</f>
        <v>3694.3747978734973</v>
      </c>
      <c r="K388">
        <f t="shared" ref="K388:K451" ca="1" si="96">4*$Y$2*(B387-2*B388)+$Y$3*B387*B387-4*F388*$Y$1*$Y$1</f>
        <v>-42813851.477990352</v>
      </c>
      <c r="L388">
        <f t="shared" ca="1" si="90"/>
        <v>8109.2597171916323</v>
      </c>
      <c r="M388">
        <f ca="1">2*$Y$1*VLOOKUP(E387,Gearing!$B$3:$D$7,3)+B386</f>
        <v>8109.2970579822759</v>
      </c>
      <c r="N388">
        <f ca="1">2*B387-B386+Misc!$B$6*$Y$1^2</f>
        <v>8109.3913379912738</v>
      </c>
      <c r="O388">
        <f t="shared" ref="O388:O451" ca="1" si="97">IF(AND(E388=1,G388&lt;=5),1,0)</f>
        <v>0</v>
      </c>
      <c r="P388">
        <f t="shared" ref="P388:P451" ca="1" si="98">IF(AND(E388=2,G388&lt;=5),1,0)</f>
        <v>0</v>
      </c>
      <c r="Q388">
        <f t="shared" ref="Q388:Q451" ca="1" si="99">IF(AND(E388=3,G388&lt;=5),1,0)</f>
        <v>0</v>
      </c>
      <c r="R388">
        <f t="shared" ref="R388:R451" ca="1" si="100">IF(AND(E388=4,G388&lt;=5),1,0)</f>
        <v>0</v>
      </c>
      <c r="S388">
        <f t="shared" ref="S388:S451" ca="1" si="101">IF(AND(E388=5,G388&lt;=5),1,0)</f>
        <v>0</v>
      </c>
      <c r="T388">
        <f ca="1">C388/Misc!$B$2*60/2/PI()</f>
        <v>3997.6574832625784</v>
      </c>
      <c r="U388">
        <f ca="1">C388/Misc!$B$2*60/2/PI()*VLOOKUP(E388,Gearing!$B$2:$F$7,5,FALSE)</f>
        <v>7998.2087830467781</v>
      </c>
      <c r="V388">
        <f ca="1">FORECAST(U388,OFFSET(Engine!$E$3:$E$26,MATCH(U388,Engine!$A$3:$A$26,1)-1,0,2),OFFSET(Engine!$A$3:$A$26,MATCH(U388,Engine!$A$3:$A$26,1)-1,0,2))</f>
        <v>590.35309700121002</v>
      </c>
    </row>
    <row r="389" spans="1:22" x14ac:dyDescent="0.25">
      <c r="A389">
        <f t="shared" si="93"/>
        <v>96.5</v>
      </c>
      <c r="B389">
        <f t="shared" ca="1" si="89"/>
        <v>8140.6630386417046</v>
      </c>
      <c r="C389">
        <f t="shared" ref="C389:C452" ca="1" si="102">(B390-B388)/2/$Y$1</f>
        <v>125.61823999999979</v>
      </c>
      <c r="D389">
        <f t="shared" ref="D389:D452" ca="1" si="103">(B390-2*B389+B388)/$Y$1^2</f>
        <v>3.9633597683859989E-2</v>
      </c>
      <c r="E389">
        <f ca="1">MIN(VLOOKUP(C388+0.01,Gearing!$A$2:$F$7,2,TRUE)+1,5)</f>
        <v>5</v>
      </c>
      <c r="F389">
        <f ca="1">Misc!$B$4*V388/Misc!$B$2*VLOOKUP(E388,Gearing!$B$2:$F$7,5,FALSE)</f>
        <v>3346.545023352312</v>
      </c>
      <c r="G389">
        <f t="shared" ca="1" si="91"/>
        <v>5.0583734979231938</v>
      </c>
      <c r="H389">
        <f t="shared" ca="1" si="92"/>
        <v>280.99999999999955</v>
      </c>
      <c r="I389">
        <f t="shared" si="94"/>
        <v>0.19223050000000003</v>
      </c>
      <c r="J389">
        <f t="shared" ca="1" si="95"/>
        <v>3682.3058998687875</v>
      </c>
      <c r="K389">
        <f t="shared" ca="1" si="96"/>
        <v>-42929792.296519898</v>
      </c>
      <c r="L389">
        <f t="shared" ca="1" si="90"/>
        <v>8140.6630386417046</v>
      </c>
      <c r="M389">
        <f ca="1">2*$Y$1*VLOOKUP(E388,Gearing!$B$3:$D$7,3)+B387</f>
        <v>8140.6771017367746</v>
      </c>
      <c r="N389">
        <f ca="1">2*B388-B387+Misc!$B$6*$Y$1^2</f>
        <v>8140.7947651464901</v>
      </c>
      <c r="O389">
        <f t="shared" ca="1" si="97"/>
        <v>0</v>
      </c>
      <c r="P389">
        <f t="shared" ca="1" si="98"/>
        <v>0</v>
      </c>
      <c r="Q389">
        <f t="shared" ca="1" si="99"/>
        <v>0</v>
      </c>
      <c r="R389">
        <f t="shared" ca="1" si="100"/>
        <v>0</v>
      </c>
      <c r="S389">
        <f t="shared" ca="1" si="101"/>
        <v>0</v>
      </c>
      <c r="T389">
        <f ca="1">C389/Misc!$B$2*60/2/PI()</f>
        <v>3998.5527677008035</v>
      </c>
      <c r="U389">
        <f ca="1">C389/Misc!$B$2*60/2/PI()*VLOOKUP(E389,Gearing!$B$2:$F$7,5,FALSE)</f>
        <v>7999.9999999999864</v>
      </c>
      <c r="V389">
        <f ca="1">FORECAST(U389,OFFSET(Engine!$E$3:$E$26,MATCH(U389,Engine!$A$3:$A$26,1)-1,0,2),OFFSET(Engine!$A$3:$A$26,MATCH(U389,Engine!$A$3:$A$26,1)-1,0,2))</f>
        <v>590.28680526412995</v>
      </c>
    </row>
    <row r="390" spans="1:22" x14ac:dyDescent="0.25">
      <c r="A390">
        <f t="shared" si="93"/>
        <v>96.75</v>
      </c>
      <c r="B390">
        <f t="shared" ref="B390:B453" ca="1" si="104">MIN(L390:N390)</f>
        <v>8172.0688371916322</v>
      </c>
      <c r="C390">
        <f t="shared" ca="1" si="102"/>
        <v>125.61824000000161</v>
      </c>
      <c r="D390">
        <f t="shared" ca="1" si="103"/>
        <v>-3.9633597669308074E-2</v>
      </c>
      <c r="E390">
        <f ca="1">MIN(VLOOKUP(C389+0.01,Gearing!$A$2:$F$7,2,TRUE)+1,5)</f>
        <v>5</v>
      </c>
      <c r="F390">
        <f ca="1">Misc!$B$4*V389/Misc!$B$2*VLOOKUP(E389,Gearing!$B$2:$F$7,5,FALSE)</f>
        <v>3346.1692342119795</v>
      </c>
      <c r="G390">
        <f t="shared" ca="1" si="91"/>
        <v>5.0778881564113281</v>
      </c>
      <c r="H390">
        <f t="shared" ca="1" si="92"/>
        <v>281.00000000000358</v>
      </c>
      <c r="I390">
        <f t="shared" si="94"/>
        <v>0.19223050000000003</v>
      </c>
      <c r="J390">
        <f t="shared" ca="1" si="95"/>
        <v>3670.232547500771</v>
      </c>
      <c r="K390">
        <f t="shared" ca="1" si="96"/>
        <v>-43045272.955299027</v>
      </c>
      <c r="L390">
        <f t="shared" ref="L390:L453" ca="1" si="105">(-J389+SQRT(J389^2-4*I389*K389))/2/I389</f>
        <v>8172.077841307394</v>
      </c>
      <c r="M390">
        <f ca="1">2*$Y$1*VLOOKUP(E389,Gearing!$B$3:$D$7,3)+B388</f>
        <v>8172.0688371916322</v>
      </c>
      <c r="N390">
        <f ca="1">2*B389-B388+Misc!$B$6*$Y$1^2</f>
        <v>8172.2096725917772</v>
      </c>
      <c r="O390">
        <f t="shared" ca="1" si="97"/>
        <v>0</v>
      </c>
      <c r="P390">
        <f t="shared" ca="1" si="98"/>
        <v>0</v>
      </c>
      <c r="Q390">
        <f t="shared" ca="1" si="99"/>
        <v>0</v>
      </c>
      <c r="R390">
        <f t="shared" ca="1" si="100"/>
        <v>0</v>
      </c>
      <c r="S390">
        <f t="shared" ca="1" si="101"/>
        <v>0</v>
      </c>
      <c r="T390">
        <f ca="1">C390/Misc!$B$2*60/2/PI()</f>
        <v>3998.5527677008618</v>
      </c>
      <c r="U390">
        <f ca="1">C390/Misc!$B$2*60/2/PI()*VLOOKUP(E390,Gearing!$B$2:$F$7,5,FALSE)</f>
        <v>8000.0000000001028</v>
      </c>
      <c r="V390">
        <f ca="1">FORECAST(U390,OFFSET(Engine!$E$3:$E$26,MATCH(U390,Engine!$A$3:$A$26,1)-1,0,2),OFFSET(Engine!$A$3:$A$26,MATCH(U390,Engine!$A$3:$A$26,1)-1,0,2))</f>
        <v>590.28680526412563</v>
      </c>
    </row>
    <row r="391" spans="1:22" x14ac:dyDescent="0.25">
      <c r="A391">
        <f t="shared" si="93"/>
        <v>97</v>
      </c>
      <c r="B391">
        <f t="shared" ca="1" si="104"/>
        <v>8203.4721586417054</v>
      </c>
      <c r="C391">
        <f t="shared" ca="1" si="102"/>
        <v>125.61824000000161</v>
      </c>
      <c r="D391">
        <f t="shared" ca="1" si="103"/>
        <v>3.9633597669308074E-2</v>
      </c>
      <c r="E391">
        <f ca="1">MIN(VLOOKUP(C390+0.01,Gearing!$A$2:$F$7,2,TRUE)+1,5)</f>
        <v>5</v>
      </c>
      <c r="F391">
        <f ca="1">Misc!$B$4*V390/Misc!$B$2*VLOOKUP(E390,Gearing!$B$2:$F$7,5,FALSE)</f>
        <v>3346.169234211955</v>
      </c>
      <c r="G391">
        <f t="shared" ca="1" si="91"/>
        <v>5.0974012757009719</v>
      </c>
      <c r="H391">
        <f t="shared" ca="1" si="92"/>
        <v>281.00000000000358</v>
      </c>
      <c r="I391">
        <f t="shared" si="94"/>
        <v>0.19223050000000003</v>
      </c>
      <c r="J391">
        <f t="shared" ca="1" si="95"/>
        <v>3658.1582427844673</v>
      </c>
      <c r="K391">
        <f t="shared" ca="1" si="96"/>
        <v>-43160316.249168418</v>
      </c>
      <c r="L391">
        <f t="shared" ca="1" si="105"/>
        <v>8203.4860856563737</v>
      </c>
      <c r="M391">
        <f ca="1">2*$Y$1*VLOOKUP(E390,Gearing!$B$3:$D$7,3)+B389</f>
        <v>8203.4721586417054</v>
      </c>
      <c r="N391">
        <f ca="1">2*B390-B389+Misc!$B$6*$Y$1^2</f>
        <v>8203.617948241561</v>
      </c>
      <c r="O391">
        <f t="shared" ca="1" si="97"/>
        <v>0</v>
      </c>
      <c r="P391">
        <f t="shared" ca="1" si="98"/>
        <v>0</v>
      </c>
      <c r="Q391">
        <f t="shared" ca="1" si="99"/>
        <v>0</v>
      </c>
      <c r="R391">
        <f t="shared" ca="1" si="100"/>
        <v>0</v>
      </c>
      <c r="S391">
        <f t="shared" ca="1" si="101"/>
        <v>0</v>
      </c>
      <c r="T391">
        <f ca="1">C391/Misc!$B$2*60/2/PI()</f>
        <v>3998.5527677008618</v>
      </c>
      <c r="U391">
        <f ca="1">C391/Misc!$B$2*60/2/PI()*VLOOKUP(E391,Gearing!$B$2:$F$7,5,FALSE)</f>
        <v>8000.0000000001028</v>
      </c>
      <c r="V391">
        <f ca="1">FORECAST(U391,OFFSET(Engine!$E$3:$E$26,MATCH(U391,Engine!$A$3:$A$26,1)-1,0,2),OFFSET(Engine!$A$3:$A$26,MATCH(U391,Engine!$A$3:$A$26,1)-1,0,2))</f>
        <v>590.28680526412563</v>
      </c>
    </row>
    <row r="392" spans="1:22" x14ac:dyDescent="0.25">
      <c r="A392">
        <f t="shared" si="93"/>
        <v>97.25</v>
      </c>
      <c r="B392">
        <f t="shared" ca="1" si="104"/>
        <v>8234.877957191633</v>
      </c>
      <c r="C392">
        <f t="shared" ca="1" si="102"/>
        <v>125.61823999999979</v>
      </c>
      <c r="D392">
        <f t="shared" ca="1" si="103"/>
        <v>-3.9633597683859989E-2</v>
      </c>
      <c r="E392">
        <f ca="1">MIN(VLOOKUP(C391+0.01,Gearing!$A$2:$F$7,2,TRUE)+1,5)</f>
        <v>5</v>
      </c>
      <c r="F392">
        <f ca="1">Misc!$B$4*V391/Misc!$B$2*VLOOKUP(E391,Gearing!$B$2:$F$7,5,FALSE)</f>
        <v>3346.169234211955</v>
      </c>
      <c r="G392">
        <f t="shared" ca="1" si="91"/>
        <v>5.1169159341891062</v>
      </c>
      <c r="H392">
        <f t="shared" ca="1" si="92"/>
        <v>280.99999999999955</v>
      </c>
      <c r="I392">
        <f t="shared" si="94"/>
        <v>0.19223050000000003</v>
      </c>
      <c r="J392">
        <f t="shared" ca="1" si="95"/>
        <v>3646.0848904164509</v>
      </c>
      <c r="K392">
        <f t="shared" ca="1" si="96"/>
        <v>-43275038.685257144</v>
      </c>
      <c r="L392">
        <f t="shared" ca="1" si="105"/>
        <v>8234.8869475405136</v>
      </c>
      <c r="M392">
        <f ca="1">2*$Y$1*VLOOKUP(E391,Gearing!$B$3:$D$7,3)+B390</f>
        <v>8234.877957191633</v>
      </c>
      <c r="N392">
        <f ca="1">2*B391-B390+Misc!$B$6*$Y$1^2</f>
        <v>8235.018792591778</v>
      </c>
      <c r="O392">
        <f t="shared" ca="1" si="97"/>
        <v>0</v>
      </c>
      <c r="P392">
        <f t="shared" ca="1" si="98"/>
        <v>0</v>
      </c>
      <c r="Q392">
        <f t="shared" ca="1" si="99"/>
        <v>0</v>
      </c>
      <c r="R392">
        <f t="shared" ca="1" si="100"/>
        <v>0</v>
      </c>
      <c r="S392">
        <f t="shared" ca="1" si="101"/>
        <v>0</v>
      </c>
      <c r="T392">
        <f ca="1">C392/Misc!$B$2*60/2/PI()</f>
        <v>3998.5527677008035</v>
      </c>
      <c r="U392">
        <f ca="1">C392/Misc!$B$2*60/2/PI()*VLOOKUP(E392,Gearing!$B$2:$F$7,5,FALSE)</f>
        <v>7999.9999999999864</v>
      </c>
      <c r="V392">
        <f ca="1">FORECAST(U392,OFFSET(Engine!$E$3:$E$26,MATCH(U392,Engine!$A$3:$A$26,1)-1,0,2),OFFSET(Engine!$A$3:$A$26,MATCH(U392,Engine!$A$3:$A$26,1)-1,0,2))</f>
        <v>590.28680526412995</v>
      </c>
    </row>
    <row r="393" spans="1:22" x14ac:dyDescent="0.25">
      <c r="A393">
        <f t="shared" si="93"/>
        <v>97.5</v>
      </c>
      <c r="B393">
        <f t="shared" ca="1" si="104"/>
        <v>8266.2812786417053</v>
      </c>
      <c r="C393">
        <f t="shared" ca="1" si="102"/>
        <v>125.61823999999979</v>
      </c>
      <c r="D393">
        <f t="shared" ca="1" si="103"/>
        <v>3.9633597683859989E-2</v>
      </c>
      <c r="E393">
        <f ca="1">MIN(VLOOKUP(C392+0.01,Gearing!$A$2:$F$7,2,TRUE)+1,5)</f>
        <v>5</v>
      </c>
      <c r="F393">
        <f ca="1">Misc!$B$4*V392/Misc!$B$2*VLOOKUP(E392,Gearing!$B$2:$F$7,5,FALSE)</f>
        <v>3346.1692342119795</v>
      </c>
      <c r="G393">
        <f t="shared" ca="1" si="91"/>
        <v>5.1364290534787491</v>
      </c>
      <c r="H393">
        <f t="shared" ca="1" si="92"/>
        <v>280.99999999999955</v>
      </c>
      <c r="I393">
        <f t="shared" si="94"/>
        <v>0.19223050000000003</v>
      </c>
      <c r="J393">
        <f t="shared" ca="1" si="95"/>
        <v>3634.0105857001472</v>
      </c>
      <c r="K393">
        <f t="shared" ca="1" si="96"/>
        <v>-43389323.602672681</v>
      </c>
      <c r="L393">
        <f t="shared" ca="1" si="105"/>
        <v>8266.2952056563736</v>
      </c>
      <c r="M393">
        <f ca="1">2*$Y$1*VLOOKUP(E392,Gearing!$B$3:$D$7,3)+B391</f>
        <v>8266.2812786417053</v>
      </c>
      <c r="N393">
        <f ca="1">2*B392-B391+Misc!$B$6*$Y$1^2</f>
        <v>8266.4270682415608</v>
      </c>
      <c r="O393">
        <f t="shared" ca="1" si="97"/>
        <v>0</v>
      </c>
      <c r="P393">
        <f t="shared" ca="1" si="98"/>
        <v>0</v>
      </c>
      <c r="Q393">
        <f t="shared" ca="1" si="99"/>
        <v>0</v>
      </c>
      <c r="R393">
        <f t="shared" ca="1" si="100"/>
        <v>0</v>
      </c>
      <c r="S393">
        <f t="shared" ca="1" si="101"/>
        <v>0</v>
      </c>
      <c r="T393">
        <f ca="1">C393/Misc!$B$2*60/2/PI()</f>
        <v>3998.5527677008035</v>
      </c>
      <c r="U393">
        <f ca="1">C393/Misc!$B$2*60/2/PI()*VLOOKUP(E393,Gearing!$B$2:$F$7,5,FALSE)</f>
        <v>7999.9999999999864</v>
      </c>
      <c r="V393">
        <f ca="1">FORECAST(U393,OFFSET(Engine!$E$3:$E$26,MATCH(U393,Engine!$A$3:$A$26,1)-1,0,2),OFFSET(Engine!$A$3:$A$26,MATCH(U393,Engine!$A$3:$A$26,1)-1,0,2))</f>
        <v>590.28680526412995</v>
      </c>
    </row>
    <row r="394" spans="1:22" x14ac:dyDescent="0.25">
      <c r="A394">
        <f t="shared" si="93"/>
        <v>97.75</v>
      </c>
      <c r="B394">
        <f t="shared" ca="1" si="104"/>
        <v>8297.6870771916329</v>
      </c>
      <c r="C394">
        <f t="shared" ca="1" si="102"/>
        <v>125.61823999999979</v>
      </c>
      <c r="D394">
        <f t="shared" ca="1" si="103"/>
        <v>-3.9633597683859989E-2</v>
      </c>
      <c r="E394">
        <f ca="1">MIN(VLOOKUP(C393+0.01,Gearing!$A$2:$F$7,2,TRUE)+1,5)</f>
        <v>5</v>
      </c>
      <c r="F394">
        <f ca="1">Misc!$B$4*V393/Misc!$B$2*VLOOKUP(E393,Gearing!$B$2:$F$7,5,FALSE)</f>
        <v>3346.1692342119795</v>
      </c>
      <c r="G394">
        <f t="shared" ca="1" si="91"/>
        <v>5.1559437119668843</v>
      </c>
      <c r="H394">
        <f t="shared" ca="1" si="92"/>
        <v>280.99999999999955</v>
      </c>
      <c r="I394">
        <f t="shared" si="94"/>
        <v>0.19223050000000003</v>
      </c>
      <c r="J394">
        <f t="shared" ca="1" si="95"/>
        <v>3621.9372333321307</v>
      </c>
      <c r="K394">
        <f t="shared" ca="1" si="96"/>
        <v>-43503287.722123727</v>
      </c>
      <c r="L394">
        <f t="shared" ca="1" si="105"/>
        <v>8297.6960675405098</v>
      </c>
      <c r="M394">
        <f ca="1">2*$Y$1*VLOOKUP(E393,Gearing!$B$3:$D$7,3)+B392</f>
        <v>8297.6870771916329</v>
      </c>
      <c r="N394">
        <f ca="1">2*B393-B392+Misc!$B$6*$Y$1^2</f>
        <v>8297.8279125917779</v>
      </c>
      <c r="O394">
        <f t="shared" ca="1" si="97"/>
        <v>0</v>
      </c>
      <c r="P394">
        <f t="shared" ca="1" si="98"/>
        <v>0</v>
      </c>
      <c r="Q394">
        <f t="shared" ca="1" si="99"/>
        <v>0</v>
      </c>
      <c r="R394">
        <f t="shared" ca="1" si="100"/>
        <v>0</v>
      </c>
      <c r="S394">
        <f t="shared" ca="1" si="101"/>
        <v>0</v>
      </c>
      <c r="T394">
        <f ca="1">C394/Misc!$B$2*60/2/PI()</f>
        <v>3998.5527677008035</v>
      </c>
      <c r="U394">
        <f ca="1">C394/Misc!$B$2*60/2/PI()*VLOOKUP(E394,Gearing!$B$2:$F$7,5,FALSE)</f>
        <v>7999.9999999999864</v>
      </c>
      <c r="V394">
        <f ca="1">FORECAST(U394,OFFSET(Engine!$E$3:$E$26,MATCH(U394,Engine!$A$3:$A$26,1)-1,0,2),OFFSET(Engine!$A$3:$A$26,MATCH(U394,Engine!$A$3:$A$26,1)-1,0,2))</f>
        <v>590.28680526412995</v>
      </c>
    </row>
    <row r="395" spans="1:22" x14ac:dyDescent="0.25">
      <c r="A395">
        <f t="shared" si="93"/>
        <v>98</v>
      </c>
      <c r="B395">
        <f t="shared" ca="1" si="104"/>
        <v>8329.0903986417052</v>
      </c>
      <c r="C395">
        <f t="shared" ca="1" si="102"/>
        <v>125.61823999999979</v>
      </c>
      <c r="D395">
        <f t="shared" ca="1" si="103"/>
        <v>3.9633597683859989E-2</v>
      </c>
      <c r="E395">
        <f ca="1">MIN(VLOOKUP(C394+0.01,Gearing!$A$2:$F$7,2,TRUE)+1,5)</f>
        <v>5</v>
      </c>
      <c r="F395">
        <f ca="1">Misc!$B$4*V394/Misc!$B$2*VLOOKUP(E394,Gearing!$B$2:$F$7,5,FALSE)</f>
        <v>3346.1692342119795</v>
      </c>
      <c r="G395">
        <f t="shared" ca="1" si="91"/>
        <v>5.1754568312565272</v>
      </c>
      <c r="H395">
        <f t="shared" ca="1" si="92"/>
        <v>280.99999999999955</v>
      </c>
      <c r="I395">
        <f t="shared" si="94"/>
        <v>0.19223050000000003</v>
      </c>
      <c r="J395">
        <f t="shared" ca="1" si="95"/>
        <v>3609.8629286158271</v>
      </c>
      <c r="K395">
        <f t="shared" ca="1" si="96"/>
        <v>-43616814.263085432</v>
      </c>
      <c r="L395">
        <f t="shared" ca="1" si="105"/>
        <v>8329.1043256563735</v>
      </c>
      <c r="M395">
        <f ca="1">2*$Y$1*VLOOKUP(E394,Gearing!$B$3:$D$7,3)+B393</f>
        <v>8329.0903986417052</v>
      </c>
      <c r="N395">
        <f ca="1">2*B394-B393+Misc!$B$6*$Y$1^2</f>
        <v>8329.2361882415607</v>
      </c>
      <c r="O395">
        <f t="shared" ca="1" si="97"/>
        <v>0</v>
      </c>
      <c r="P395">
        <f t="shared" ca="1" si="98"/>
        <v>0</v>
      </c>
      <c r="Q395">
        <f t="shared" ca="1" si="99"/>
        <v>0</v>
      </c>
      <c r="R395">
        <f t="shared" ca="1" si="100"/>
        <v>0</v>
      </c>
      <c r="S395">
        <f t="shared" ca="1" si="101"/>
        <v>0</v>
      </c>
      <c r="T395">
        <f ca="1">C395/Misc!$B$2*60/2/PI()</f>
        <v>3998.5527677008035</v>
      </c>
      <c r="U395">
        <f ca="1">C395/Misc!$B$2*60/2/PI()*VLOOKUP(E395,Gearing!$B$2:$F$7,5,FALSE)</f>
        <v>7999.9999999999864</v>
      </c>
      <c r="V395">
        <f ca="1">FORECAST(U395,OFFSET(Engine!$E$3:$E$26,MATCH(U395,Engine!$A$3:$A$26,1)-1,0,2),OFFSET(Engine!$A$3:$A$26,MATCH(U395,Engine!$A$3:$A$26,1)-1,0,2))</f>
        <v>590.28680526412995</v>
      </c>
    </row>
    <row r="396" spans="1:22" x14ac:dyDescent="0.25">
      <c r="A396">
        <f t="shared" si="93"/>
        <v>98.25</v>
      </c>
      <c r="B396">
        <f t="shared" ca="1" si="104"/>
        <v>8360.4961971916327</v>
      </c>
      <c r="C396">
        <f t="shared" ca="1" si="102"/>
        <v>125.61823999999979</v>
      </c>
      <c r="D396">
        <f t="shared" ca="1" si="103"/>
        <v>-3.9633597683859989E-2</v>
      </c>
      <c r="E396">
        <f ca="1">MIN(VLOOKUP(C395+0.01,Gearing!$A$2:$F$7,2,TRUE)+1,5)</f>
        <v>5</v>
      </c>
      <c r="F396">
        <f ca="1">Misc!$B$4*V395/Misc!$B$2*VLOOKUP(E395,Gearing!$B$2:$F$7,5,FALSE)</f>
        <v>3346.1692342119795</v>
      </c>
      <c r="G396">
        <f t="shared" ca="1" si="91"/>
        <v>5.1949714897446615</v>
      </c>
      <c r="H396">
        <f t="shared" ca="1" si="92"/>
        <v>280.99999999999955</v>
      </c>
      <c r="I396">
        <f t="shared" si="94"/>
        <v>0.19223050000000003</v>
      </c>
      <c r="J396">
        <f t="shared" ca="1" si="95"/>
        <v>3597.7895762478111</v>
      </c>
      <c r="K396">
        <f t="shared" ca="1" si="96"/>
        <v>-43730020.065898791</v>
      </c>
      <c r="L396">
        <f t="shared" ca="1" si="105"/>
        <v>8360.5051875405115</v>
      </c>
      <c r="M396">
        <f ca="1">2*$Y$1*VLOOKUP(E395,Gearing!$B$3:$D$7,3)+B394</f>
        <v>8360.4961971916327</v>
      </c>
      <c r="N396">
        <f ca="1">2*B395-B394+Misc!$B$6*$Y$1^2</f>
        <v>8360.6370325917778</v>
      </c>
      <c r="O396">
        <f t="shared" ca="1" si="97"/>
        <v>0</v>
      </c>
      <c r="P396">
        <f t="shared" ca="1" si="98"/>
        <v>0</v>
      </c>
      <c r="Q396">
        <f t="shared" ca="1" si="99"/>
        <v>0</v>
      </c>
      <c r="R396">
        <f t="shared" ca="1" si="100"/>
        <v>0</v>
      </c>
      <c r="S396">
        <f t="shared" ca="1" si="101"/>
        <v>0</v>
      </c>
      <c r="T396">
        <f ca="1">C396/Misc!$B$2*60/2/PI()</f>
        <v>3998.5527677008035</v>
      </c>
      <c r="U396">
        <f ca="1">C396/Misc!$B$2*60/2/PI()*VLOOKUP(E396,Gearing!$B$2:$F$7,5,FALSE)</f>
        <v>7999.9999999999864</v>
      </c>
      <c r="V396">
        <f ca="1">FORECAST(U396,OFFSET(Engine!$E$3:$E$26,MATCH(U396,Engine!$A$3:$A$26,1)-1,0,2),OFFSET(Engine!$A$3:$A$26,MATCH(U396,Engine!$A$3:$A$26,1)-1,0,2))</f>
        <v>590.28680526412995</v>
      </c>
    </row>
    <row r="397" spans="1:22" x14ac:dyDescent="0.25">
      <c r="A397">
        <f t="shared" si="93"/>
        <v>98.5</v>
      </c>
      <c r="B397">
        <f t="shared" ca="1" si="104"/>
        <v>8391.8995186417051</v>
      </c>
      <c r="C397">
        <f t="shared" ca="1" si="102"/>
        <v>125.61823999999979</v>
      </c>
      <c r="D397">
        <f t="shared" ca="1" si="103"/>
        <v>3.9633597683859989E-2</v>
      </c>
      <c r="E397">
        <f ca="1">MIN(VLOOKUP(C396+0.01,Gearing!$A$2:$F$7,2,TRUE)+1,5)</f>
        <v>5</v>
      </c>
      <c r="F397">
        <f ca="1">Misc!$B$4*V396/Misc!$B$2*VLOOKUP(E396,Gearing!$B$2:$F$7,5,FALSE)</f>
        <v>3346.1692342119795</v>
      </c>
      <c r="G397">
        <f t="shared" ca="1" si="91"/>
        <v>5.2144846090343053</v>
      </c>
      <c r="H397">
        <f t="shared" ca="1" si="92"/>
        <v>280.99999999999955</v>
      </c>
      <c r="I397">
        <f t="shared" si="94"/>
        <v>0.19223050000000003</v>
      </c>
      <c r="J397">
        <f t="shared" ca="1" si="95"/>
        <v>3585.7152715315074</v>
      </c>
      <c r="K397">
        <f t="shared" ca="1" si="96"/>
        <v>-43842788.230406657</v>
      </c>
      <c r="L397">
        <f t="shared" ca="1" si="105"/>
        <v>8391.9134456563734</v>
      </c>
      <c r="M397">
        <f ca="1">2*$Y$1*VLOOKUP(E396,Gearing!$B$3:$D$7,3)+B395</f>
        <v>8391.8995186417051</v>
      </c>
      <c r="N397">
        <f ca="1">2*B396-B395+Misc!$B$6*$Y$1^2</f>
        <v>8392.0453082415606</v>
      </c>
      <c r="O397">
        <f t="shared" ca="1" si="97"/>
        <v>0</v>
      </c>
      <c r="P397">
        <f t="shared" ca="1" si="98"/>
        <v>0</v>
      </c>
      <c r="Q397">
        <f t="shared" ca="1" si="99"/>
        <v>0</v>
      </c>
      <c r="R397">
        <f t="shared" ca="1" si="100"/>
        <v>0</v>
      </c>
      <c r="S397">
        <f t="shared" ca="1" si="101"/>
        <v>0</v>
      </c>
      <c r="T397">
        <f ca="1">C397/Misc!$B$2*60/2/PI()</f>
        <v>3998.5527677008035</v>
      </c>
      <c r="U397">
        <f ca="1">C397/Misc!$B$2*60/2/PI()*VLOOKUP(E397,Gearing!$B$2:$F$7,5,FALSE)</f>
        <v>7999.9999999999864</v>
      </c>
      <c r="V397">
        <f ca="1">FORECAST(U397,OFFSET(Engine!$E$3:$E$26,MATCH(U397,Engine!$A$3:$A$26,1)-1,0,2),OFFSET(Engine!$A$3:$A$26,MATCH(U397,Engine!$A$3:$A$26,1)-1,0,2))</f>
        <v>590.28680526412995</v>
      </c>
    </row>
    <row r="398" spans="1:22" x14ac:dyDescent="0.25">
      <c r="A398">
        <f t="shared" si="93"/>
        <v>98.75</v>
      </c>
      <c r="B398">
        <f t="shared" ca="1" si="104"/>
        <v>8423.3053171916326</v>
      </c>
      <c r="C398">
        <f t="shared" ca="1" si="102"/>
        <v>125.61823999999979</v>
      </c>
      <c r="D398">
        <f t="shared" ca="1" si="103"/>
        <v>-3.9633597683859989E-2</v>
      </c>
      <c r="E398">
        <f ca="1">MIN(VLOOKUP(C397+0.01,Gearing!$A$2:$F$7,2,TRUE)+1,5)</f>
        <v>5</v>
      </c>
      <c r="F398">
        <f ca="1">Misc!$B$4*V397/Misc!$B$2*VLOOKUP(E397,Gearing!$B$2:$F$7,5,FALSE)</f>
        <v>3346.1692342119795</v>
      </c>
      <c r="G398">
        <f t="shared" ca="1" si="91"/>
        <v>5.2339992675224396</v>
      </c>
      <c r="H398">
        <f t="shared" ca="1" si="92"/>
        <v>280.99999999999955</v>
      </c>
      <c r="I398">
        <f t="shared" si="94"/>
        <v>0.19223050000000003</v>
      </c>
      <c r="J398">
        <f t="shared" ca="1" si="95"/>
        <v>3573.6419191634909</v>
      </c>
      <c r="K398">
        <f t="shared" ca="1" si="96"/>
        <v>-43955235.716582321</v>
      </c>
      <c r="L398">
        <f t="shared" ca="1" si="105"/>
        <v>8423.3143075405133</v>
      </c>
      <c r="M398">
        <f ca="1">2*$Y$1*VLOOKUP(E397,Gearing!$B$3:$D$7,3)+B396</f>
        <v>8423.3053171916326</v>
      </c>
      <c r="N398">
        <f ca="1">2*B397-B396+Misc!$B$6*$Y$1^2</f>
        <v>8423.4461525917777</v>
      </c>
      <c r="O398">
        <f t="shared" ca="1" si="97"/>
        <v>0</v>
      </c>
      <c r="P398">
        <f t="shared" ca="1" si="98"/>
        <v>0</v>
      </c>
      <c r="Q398">
        <f t="shared" ca="1" si="99"/>
        <v>0</v>
      </c>
      <c r="R398">
        <f t="shared" ca="1" si="100"/>
        <v>0</v>
      </c>
      <c r="S398">
        <f t="shared" ca="1" si="101"/>
        <v>0</v>
      </c>
      <c r="T398">
        <f ca="1">C398/Misc!$B$2*60/2/PI()</f>
        <v>3998.5527677008035</v>
      </c>
      <c r="U398">
        <f ca="1">C398/Misc!$B$2*60/2/PI()*VLOOKUP(E398,Gearing!$B$2:$F$7,5,FALSE)</f>
        <v>7999.9999999999864</v>
      </c>
      <c r="V398">
        <f ca="1">FORECAST(U398,OFFSET(Engine!$E$3:$E$26,MATCH(U398,Engine!$A$3:$A$26,1)-1,0,2),OFFSET(Engine!$A$3:$A$26,MATCH(U398,Engine!$A$3:$A$26,1)-1,0,2))</f>
        <v>590.28680526412995</v>
      </c>
    </row>
    <row r="399" spans="1:22" x14ac:dyDescent="0.25">
      <c r="A399">
        <f t="shared" si="93"/>
        <v>99</v>
      </c>
      <c r="B399">
        <f t="shared" ca="1" si="104"/>
        <v>8454.708638641705</v>
      </c>
      <c r="C399">
        <f t="shared" ca="1" si="102"/>
        <v>125.61823999999979</v>
      </c>
      <c r="D399">
        <f t="shared" ca="1" si="103"/>
        <v>3.9633597683859989E-2</v>
      </c>
      <c r="E399">
        <f ca="1">MIN(VLOOKUP(C398+0.01,Gearing!$A$2:$F$7,2,TRUE)+1,5)</f>
        <v>5</v>
      </c>
      <c r="F399">
        <f ca="1">Misc!$B$4*V398/Misc!$B$2*VLOOKUP(E398,Gearing!$B$2:$F$7,5,FALSE)</f>
        <v>3346.1692342119795</v>
      </c>
      <c r="G399">
        <f t="shared" ca="1" si="91"/>
        <v>5.2535123868120825</v>
      </c>
      <c r="H399">
        <f t="shared" ca="1" si="92"/>
        <v>280.99999999999955</v>
      </c>
      <c r="I399">
        <f t="shared" si="94"/>
        <v>0.19223050000000003</v>
      </c>
      <c r="J399">
        <f t="shared" ca="1" si="95"/>
        <v>3561.5676144471872</v>
      </c>
      <c r="K399">
        <f t="shared" ca="1" si="96"/>
        <v>-44067245.504636347</v>
      </c>
      <c r="L399">
        <f t="shared" ca="1" si="105"/>
        <v>8454.7225656563733</v>
      </c>
      <c r="M399">
        <f ca="1">2*$Y$1*VLOOKUP(E398,Gearing!$B$3:$D$7,3)+B397</f>
        <v>8454.708638641705</v>
      </c>
      <c r="N399">
        <f ca="1">2*B398-B397+Misc!$B$6*$Y$1^2</f>
        <v>8454.8544282415605</v>
      </c>
      <c r="O399">
        <f t="shared" ca="1" si="97"/>
        <v>0</v>
      </c>
      <c r="P399">
        <f t="shared" ca="1" si="98"/>
        <v>0</v>
      </c>
      <c r="Q399">
        <f t="shared" ca="1" si="99"/>
        <v>0</v>
      </c>
      <c r="R399">
        <f t="shared" ca="1" si="100"/>
        <v>0</v>
      </c>
      <c r="S399">
        <f t="shared" ca="1" si="101"/>
        <v>0</v>
      </c>
      <c r="T399">
        <f ca="1">C399/Misc!$B$2*60/2/PI()</f>
        <v>3998.5527677008035</v>
      </c>
      <c r="U399">
        <f ca="1">C399/Misc!$B$2*60/2/PI()*VLOOKUP(E399,Gearing!$B$2:$F$7,5,FALSE)</f>
        <v>7999.9999999999864</v>
      </c>
      <c r="V399">
        <f ca="1">FORECAST(U399,OFFSET(Engine!$E$3:$E$26,MATCH(U399,Engine!$A$3:$A$26,1)-1,0,2),OFFSET(Engine!$A$3:$A$26,MATCH(U399,Engine!$A$3:$A$26,1)-1,0,2))</f>
        <v>590.28680526412995</v>
      </c>
    </row>
    <row r="400" spans="1:22" x14ac:dyDescent="0.25">
      <c r="A400">
        <f t="shared" si="93"/>
        <v>99.25</v>
      </c>
      <c r="B400">
        <f t="shared" ca="1" si="104"/>
        <v>8486.1144371916325</v>
      </c>
      <c r="C400">
        <f t="shared" ca="1" si="102"/>
        <v>125.61823999999979</v>
      </c>
      <c r="D400">
        <f t="shared" ca="1" si="103"/>
        <v>-3.9633597683859989E-2</v>
      </c>
      <c r="E400">
        <f ca="1">MIN(VLOOKUP(C399+0.01,Gearing!$A$2:$F$7,2,TRUE)+1,5)</f>
        <v>5</v>
      </c>
      <c r="F400">
        <f ca="1">Misc!$B$4*V399/Misc!$B$2*VLOOKUP(E399,Gearing!$B$2:$F$7,5,FALSE)</f>
        <v>3346.1692342119795</v>
      </c>
      <c r="G400">
        <f t="shared" ca="1" si="91"/>
        <v>5.2730270453002168</v>
      </c>
      <c r="H400">
        <f t="shared" ca="1" si="92"/>
        <v>280.99999999999955</v>
      </c>
      <c r="I400">
        <f t="shared" si="94"/>
        <v>0.19223050000000003</v>
      </c>
      <c r="J400">
        <f t="shared" ca="1" si="95"/>
        <v>3549.4942620791712</v>
      </c>
      <c r="K400">
        <f t="shared" ca="1" si="96"/>
        <v>-44178934.674174331</v>
      </c>
      <c r="L400">
        <f t="shared" ca="1" si="105"/>
        <v>8486.1234275405113</v>
      </c>
      <c r="M400">
        <f ca="1">2*$Y$1*VLOOKUP(E399,Gearing!$B$3:$D$7,3)+B398</f>
        <v>8486.1144371916325</v>
      </c>
      <c r="N400">
        <f ca="1">2*B399-B398+Misc!$B$6*$Y$1^2</f>
        <v>8486.2552725917776</v>
      </c>
      <c r="O400">
        <f t="shared" ca="1" si="97"/>
        <v>0</v>
      </c>
      <c r="P400">
        <f t="shared" ca="1" si="98"/>
        <v>0</v>
      </c>
      <c r="Q400">
        <f t="shared" ca="1" si="99"/>
        <v>0</v>
      </c>
      <c r="R400">
        <f t="shared" ca="1" si="100"/>
        <v>0</v>
      </c>
      <c r="S400">
        <f t="shared" ca="1" si="101"/>
        <v>0</v>
      </c>
      <c r="T400">
        <f ca="1">C400/Misc!$B$2*60/2/PI()</f>
        <v>3998.5527677008035</v>
      </c>
      <c r="U400">
        <f ca="1">C400/Misc!$B$2*60/2/PI()*VLOOKUP(E400,Gearing!$B$2:$F$7,5,FALSE)</f>
        <v>7999.9999999999864</v>
      </c>
      <c r="V400">
        <f ca="1">FORECAST(U400,OFFSET(Engine!$E$3:$E$26,MATCH(U400,Engine!$A$3:$A$26,1)-1,0,2),OFFSET(Engine!$A$3:$A$26,MATCH(U400,Engine!$A$3:$A$26,1)-1,0,2))</f>
        <v>590.28680526412995</v>
      </c>
    </row>
    <row r="401" spans="1:22" x14ac:dyDescent="0.25">
      <c r="A401">
        <f t="shared" si="93"/>
        <v>99.5</v>
      </c>
      <c r="B401">
        <f t="shared" ca="1" si="104"/>
        <v>8517.5177586417049</v>
      </c>
      <c r="C401">
        <f t="shared" ca="1" si="102"/>
        <v>125.61823999999979</v>
      </c>
      <c r="D401">
        <f t="shared" ca="1" si="103"/>
        <v>3.9633597683859989E-2</v>
      </c>
      <c r="E401">
        <f ca="1">MIN(VLOOKUP(C400+0.01,Gearing!$A$2:$F$7,2,TRUE)+1,5)</f>
        <v>5</v>
      </c>
      <c r="F401">
        <f ca="1">Misc!$B$4*V400/Misc!$B$2*VLOOKUP(E400,Gearing!$B$2:$F$7,5,FALSE)</f>
        <v>3346.1692342119795</v>
      </c>
      <c r="G401">
        <f t="shared" ca="1" si="91"/>
        <v>5.2925401645898607</v>
      </c>
      <c r="H401">
        <f t="shared" ca="1" si="92"/>
        <v>280.99999999999955</v>
      </c>
      <c r="I401">
        <f t="shared" si="94"/>
        <v>0.19223050000000003</v>
      </c>
      <c r="J401">
        <f t="shared" ca="1" si="95"/>
        <v>3537.4199573628675</v>
      </c>
      <c r="K401">
        <f t="shared" ca="1" si="96"/>
        <v>-44290186.085774511</v>
      </c>
      <c r="L401">
        <f t="shared" ca="1" si="105"/>
        <v>8517.5316856563732</v>
      </c>
      <c r="M401">
        <f ca="1">2*$Y$1*VLOOKUP(E400,Gearing!$B$3:$D$7,3)+B399</f>
        <v>8517.5177586417049</v>
      </c>
      <c r="N401">
        <f ca="1">2*B400-B399+Misc!$B$6*$Y$1^2</f>
        <v>8517.6635482415604</v>
      </c>
      <c r="O401">
        <f t="shared" ca="1" si="97"/>
        <v>0</v>
      </c>
      <c r="P401">
        <f t="shared" ca="1" si="98"/>
        <v>0</v>
      </c>
      <c r="Q401">
        <f t="shared" ca="1" si="99"/>
        <v>0</v>
      </c>
      <c r="R401">
        <f t="shared" ca="1" si="100"/>
        <v>0</v>
      </c>
      <c r="S401">
        <f t="shared" ca="1" si="101"/>
        <v>0</v>
      </c>
      <c r="T401">
        <f ca="1">C401/Misc!$B$2*60/2/PI()</f>
        <v>3998.5527677008035</v>
      </c>
      <c r="U401">
        <f ca="1">C401/Misc!$B$2*60/2/PI()*VLOOKUP(E401,Gearing!$B$2:$F$7,5,FALSE)</f>
        <v>7999.9999999999864</v>
      </c>
      <c r="V401">
        <f ca="1">FORECAST(U401,OFFSET(Engine!$E$3:$E$26,MATCH(U401,Engine!$A$3:$A$26,1)-1,0,2),OFFSET(Engine!$A$3:$A$26,MATCH(U401,Engine!$A$3:$A$26,1)-1,0,2))</f>
        <v>590.28680526412995</v>
      </c>
    </row>
    <row r="402" spans="1:22" x14ac:dyDescent="0.25">
      <c r="A402">
        <f t="shared" si="93"/>
        <v>99.75</v>
      </c>
      <c r="B402">
        <f t="shared" ca="1" si="104"/>
        <v>8548.9235571916324</v>
      </c>
      <c r="C402">
        <f t="shared" ca="1" si="102"/>
        <v>125.61823999999979</v>
      </c>
      <c r="D402">
        <f t="shared" ca="1" si="103"/>
        <v>-3.9633597683859989E-2</v>
      </c>
      <c r="E402">
        <f ca="1">MIN(VLOOKUP(C401+0.01,Gearing!$A$2:$F$7,2,TRUE)+1,5)</f>
        <v>5</v>
      </c>
      <c r="F402">
        <f ca="1">Misc!$B$4*V401/Misc!$B$2*VLOOKUP(E401,Gearing!$B$2:$F$7,5,FALSE)</f>
        <v>3346.1692342119795</v>
      </c>
      <c r="G402">
        <f t="shared" ca="1" si="91"/>
        <v>5.3120548230779949</v>
      </c>
      <c r="H402">
        <f t="shared" ca="1" si="92"/>
        <v>280.99999999999955</v>
      </c>
      <c r="I402">
        <f t="shared" si="94"/>
        <v>0.19223050000000003</v>
      </c>
      <c r="J402">
        <f t="shared" ca="1" si="95"/>
        <v>3525.3466049948511</v>
      </c>
      <c r="K402">
        <f t="shared" ca="1" si="96"/>
        <v>-44401116.938674808</v>
      </c>
      <c r="L402">
        <f t="shared" ca="1" si="105"/>
        <v>8548.932547540513</v>
      </c>
      <c r="M402">
        <f ca="1">2*$Y$1*VLOOKUP(E401,Gearing!$B$3:$D$7,3)+B400</f>
        <v>8548.9235571916324</v>
      </c>
      <c r="N402">
        <f ca="1">2*B401-B400+Misc!$B$6*$Y$1^2</f>
        <v>8549.0643925917775</v>
      </c>
      <c r="O402">
        <f t="shared" ca="1" si="97"/>
        <v>0</v>
      </c>
      <c r="P402">
        <f t="shared" ca="1" si="98"/>
        <v>0</v>
      </c>
      <c r="Q402">
        <f t="shared" ca="1" si="99"/>
        <v>0</v>
      </c>
      <c r="R402">
        <f t="shared" ca="1" si="100"/>
        <v>0</v>
      </c>
      <c r="S402">
        <f t="shared" ca="1" si="101"/>
        <v>0</v>
      </c>
      <c r="T402">
        <f ca="1">C402/Misc!$B$2*60/2/PI()</f>
        <v>3998.5527677008035</v>
      </c>
      <c r="U402">
        <f ca="1">C402/Misc!$B$2*60/2/PI()*VLOOKUP(E402,Gearing!$B$2:$F$7,5,FALSE)</f>
        <v>7999.9999999999864</v>
      </c>
      <c r="V402">
        <f ca="1">FORECAST(U402,OFFSET(Engine!$E$3:$E$26,MATCH(U402,Engine!$A$3:$A$26,1)-1,0,2),OFFSET(Engine!$A$3:$A$26,MATCH(U402,Engine!$A$3:$A$26,1)-1,0,2))</f>
        <v>590.28680526412995</v>
      </c>
    </row>
    <row r="403" spans="1:22" x14ac:dyDescent="0.25">
      <c r="A403">
        <f t="shared" si="93"/>
        <v>100</v>
      </c>
      <c r="B403">
        <f t="shared" ca="1" si="104"/>
        <v>8580.3268786417048</v>
      </c>
      <c r="C403">
        <f t="shared" ca="1" si="102"/>
        <v>125.61823999999979</v>
      </c>
      <c r="D403">
        <f t="shared" ca="1" si="103"/>
        <v>3.9633597683859989E-2</v>
      </c>
      <c r="E403">
        <f ca="1">MIN(VLOOKUP(C402+0.01,Gearing!$A$2:$F$7,2,TRUE)+1,5)</f>
        <v>5</v>
      </c>
      <c r="F403">
        <f ca="1">Misc!$B$4*V402/Misc!$B$2*VLOOKUP(E402,Gearing!$B$2:$F$7,5,FALSE)</f>
        <v>3346.1692342119795</v>
      </c>
      <c r="G403">
        <f t="shared" ca="1" si="91"/>
        <v>5.3315679423676388</v>
      </c>
      <c r="H403">
        <f t="shared" ca="1" si="92"/>
        <v>280.99999999999955</v>
      </c>
      <c r="I403">
        <f t="shared" si="94"/>
        <v>0.19223050000000003</v>
      </c>
      <c r="J403">
        <f t="shared" ca="1" si="95"/>
        <v>3513.2723002785474</v>
      </c>
      <c r="K403">
        <f t="shared" ca="1" si="96"/>
        <v>-44511609.973821141</v>
      </c>
      <c r="L403">
        <f t="shared" ca="1" si="105"/>
        <v>8580.340805656373</v>
      </c>
      <c r="M403">
        <f ca="1">2*$Y$1*VLOOKUP(E402,Gearing!$B$3:$D$7,3)+B401</f>
        <v>8580.3268786417048</v>
      </c>
      <c r="N403">
        <f ca="1">2*B402-B401+Misc!$B$6*$Y$1^2</f>
        <v>8580.4726682415603</v>
      </c>
      <c r="O403">
        <f t="shared" ca="1" si="97"/>
        <v>0</v>
      </c>
      <c r="P403">
        <f t="shared" ca="1" si="98"/>
        <v>0</v>
      </c>
      <c r="Q403">
        <f t="shared" ca="1" si="99"/>
        <v>0</v>
      </c>
      <c r="R403">
        <f t="shared" ca="1" si="100"/>
        <v>0</v>
      </c>
      <c r="S403">
        <f t="shared" ca="1" si="101"/>
        <v>0</v>
      </c>
      <c r="T403">
        <f ca="1">C403/Misc!$B$2*60/2/PI()</f>
        <v>3998.5527677008035</v>
      </c>
      <c r="U403">
        <f ca="1">C403/Misc!$B$2*60/2/PI()*VLOOKUP(E403,Gearing!$B$2:$F$7,5,FALSE)</f>
        <v>7999.9999999999864</v>
      </c>
      <c r="V403">
        <f ca="1">FORECAST(U403,OFFSET(Engine!$E$3:$E$26,MATCH(U403,Engine!$A$3:$A$26,1)-1,0,2),OFFSET(Engine!$A$3:$A$26,MATCH(U403,Engine!$A$3:$A$26,1)-1,0,2))</f>
        <v>590.28680526412995</v>
      </c>
    </row>
    <row r="404" spans="1:22" x14ac:dyDescent="0.25">
      <c r="A404">
        <f t="shared" si="93"/>
        <v>100.25</v>
      </c>
      <c r="B404">
        <f t="shared" ca="1" si="104"/>
        <v>8611.7326771916323</v>
      </c>
      <c r="C404">
        <f t="shared" ca="1" si="102"/>
        <v>125.61823999999979</v>
      </c>
      <c r="D404">
        <f t="shared" ca="1" si="103"/>
        <v>-3.9633597683859989E-2</v>
      </c>
      <c r="E404">
        <f ca="1">MIN(VLOOKUP(C403+0.01,Gearing!$A$2:$F$7,2,TRUE)+1,5)</f>
        <v>5</v>
      </c>
      <c r="F404">
        <f ca="1">Misc!$B$4*V403/Misc!$B$2*VLOOKUP(E403,Gearing!$B$2:$F$7,5,FALSE)</f>
        <v>3346.1692342119795</v>
      </c>
      <c r="G404">
        <f t="shared" ca="1" si="91"/>
        <v>5.351082600855773</v>
      </c>
      <c r="H404">
        <f t="shared" ca="1" si="92"/>
        <v>280.99999999999955</v>
      </c>
      <c r="I404">
        <f t="shared" si="94"/>
        <v>0.19223050000000003</v>
      </c>
      <c r="J404">
        <f t="shared" ca="1" si="95"/>
        <v>3501.1989479105309</v>
      </c>
      <c r="K404">
        <f t="shared" ca="1" si="96"/>
        <v>-44621782.510083757</v>
      </c>
      <c r="L404">
        <f t="shared" ca="1" si="105"/>
        <v>8611.7416675405111</v>
      </c>
      <c r="M404">
        <f ca="1">2*$Y$1*VLOOKUP(E403,Gearing!$B$3:$D$7,3)+B402</f>
        <v>8611.7326771916323</v>
      </c>
      <c r="N404">
        <f ca="1">2*B403-B402+Misc!$B$6*$Y$1^2</f>
        <v>8611.8735125917774</v>
      </c>
      <c r="O404">
        <f t="shared" ca="1" si="97"/>
        <v>0</v>
      </c>
      <c r="P404">
        <f t="shared" ca="1" si="98"/>
        <v>0</v>
      </c>
      <c r="Q404">
        <f t="shared" ca="1" si="99"/>
        <v>0</v>
      </c>
      <c r="R404">
        <f t="shared" ca="1" si="100"/>
        <v>0</v>
      </c>
      <c r="S404">
        <f t="shared" ca="1" si="101"/>
        <v>0</v>
      </c>
      <c r="T404">
        <f ca="1">C404/Misc!$B$2*60/2/PI()</f>
        <v>3998.5527677008035</v>
      </c>
      <c r="U404">
        <f ca="1">C404/Misc!$B$2*60/2/PI()*VLOOKUP(E404,Gearing!$B$2:$F$7,5,FALSE)</f>
        <v>7999.9999999999864</v>
      </c>
      <c r="V404">
        <f ca="1">FORECAST(U404,OFFSET(Engine!$E$3:$E$26,MATCH(U404,Engine!$A$3:$A$26,1)-1,0,2),OFFSET(Engine!$A$3:$A$26,MATCH(U404,Engine!$A$3:$A$26,1)-1,0,2))</f>
        <v>590.28680526412995</v>
      </c>
    </row>
    <row r="405" spans="1:22" x14ac:dyDescent="0.25">
      <c r="A405">
        <f t="shared" si="93"/>
        <v>100.5</v>
      </c>
      <c r="B405">
        <f t="shared" ca="1" si="104"/>
        <v>8643.1359986417046</v>
      </c>
      <c r="C405">
        <f t="shared" ca="1" si="102"/>
        <v>125.61823999999979</v>
      </c>
      <c r="D405">
        <f t="shared" ca="1" si="103"/>
        <v>3.9633597683859989E-2</v>
      </c>
      <c r="E405">
        <f ca="1">MIN(VLOOKUP(C404+0.01,Gearing!$A$2:$F$7,2,TRUE)+1,5)</f>
        <v>5</v>
      </c>
      <c r="F405">
        <f ca="1">Misc!$B$4*V404/Misc!$B$2*VLOOKUP(E404,Gearing!$B$2:$F$7,5,FALSE)</f>
        <v>3346.1692342119795</v>
      </c>
      <c r="G405">
        <f t="shared" ca="1" si="91"/>
        <v>5.370595720145416</v>
      </c>
      <c r="H405">
        <f t="shared" ca="1" si="92"/>
        <v>280.99999999999955</v>
      </c>
      <c r="I405">
        <f t="shared" si="94"/>
        <v>0.19223050000000003</v>
      </c>
      <c r="J405">
        <f t="shared" ca="1" si="95"/>
        <v>3489.1246431942272</v>
      </c>
      <c r="K405">
        <f t="shared" ca="1" si="96"/>
        <v>-44731517.168776251</v>
      </c>
      <c r="L405">
        <f t="shared" ca="1" si="105"/>
        <v>8643.1499256563729</v>
      </c>
      <c r="M405">
        <f ca="1">2*$Y$1*VLOOKUP(E404,Gearing!$B$3:$D$7,3)+B403</f>
        <v>8643.1359986417046</v>
      </c>
      <c r="N405">
        <f ca="1">2*B404-B403+Misc!$B$6*$Y$1^2</f>
        <v>8643.2817882415602</v>
      </c>
      <c r="O405">
        <f t="shared" ca="1" si="97"/>
        <v>0</v>
      </c>
      <c r="P405">
        <f t="shared" ca="1" si="98"/>
        <v>0</v>
      </c>
      <c r="Q405">
        <f t="shared" ca="1" si="99"/>
        <v>0</v>
      </c>
      <c r="R405">
        <f t="shared" ca="1" si="100"/>
        <v>0</v>
      </c>
      <c r="S405">
        <f t="shared" ca="1" si="101"/>
        <v>0</v>
      </c>
      <c r="T405">
        <f ca="1">C405/Misc!$B$2*60/2/PI()</f>
        <v>3998.5527677008035</v>
      </c>
      <c r="U405">
        <f ca="1">C405/Misc!$B$2*60/2/PI()*VLOOKUP(E405,Gearing!$B$2:$F$7,5,FALSE)</f>
        <v>7999.9999999999864</v>
      </c>
      <c r="V405">
        <f ca="1">FORECAST(U405,OFFSET(Engine!$E$3:$E$26,MATCH(U405,Engine!$A$3:$A$26,1)-1,0,2),OFFSET(Engine!$A$3:$A$26,MATCH(U405,Engine!$A$3:$A$26,1)-1,0,2))</f>
        <v>590.28680526412995</v>
      </c>
    </row>
    <row r="406" spans="1:22" x14ac:dyDescent="0.25">
      <c r="A406">
        <f t="shared" si="93"/>
        <v>100.75</v>
      </c>
      <c r="B406">
        <f t="shared" ca="1" si="104"/>
        <v>8674.5417971916322</v>
      </c>
      <c r="C406">
        <f t="shared" ca="1" si="102"/>
        <v>125.61823999999979</v>
      </c>
      <c r="D406">
        <f t="shared" ca="1" si="103"/>
        <v>-3.9633597683859989E-2</v>
      </c>
      <c r="E406">
        <f ca="1">MIN(VLOOKUP(C405+0.01,Gearing!$A$2:$F$7,2,TRUE)+1,5)</f>
        <v>5</v>
      </c>
      <c r="F406">
        <f ca="1">Misc!$B$4*V405/Misc!$B$2*VLOOKUP(E405,Gearing!$B$2:$F$7,5,FALSE)</f>
        <v>3346.1692342119795</v>
      </c>
      <c r="G406">
        <f t="shared" ca="1" si="91"/>
        <v>5.3901103786335502</v>
      </c>
      <c r="H406">
        <f t="shared" ca="1" si="92"/>
        <v>280.99999999999955</v>
      </c>
      <c r="I406">
        <f t="shared" si="94"/>
        <v>0.19223050000000003</v>
      </c>
      <c r="J406">
        <f t="shared" ca="1" si="95"/>
        <v>3477.0512908262112</v>
      </c>
      <c r="K406">
        <f t="shared" ca="1" si="96"/>
        <v>-44840931.388401181</v>
      </c>
      <c r="L406">
        <f t="shared" ca="1" si="105"/>
        <v>8674.550787540511</v>
      </c>
      <c r="M406">
        <f ca="1">2*$Y$1*VLOOKUP(E405,Gearing!$B$3:$D$7,3)+B404</f>
        <v>8674.5417971916322</v>
      </c>
      <c r="N406">
        <f ca="1">2*B405-B404+Misc!$B$6*$Y$1^2</f>
        <v>8674.6826325917773</v>
      </c>
      <c r="O406">
        <f t="shared" ca="1" si="97"/>
        <v>0</v>
      </c>
      <c r="P406">
        <f t="shared" ca="1" si="98"/>
        <v>0</v>
      </c>
      <c r="Q406">
        <f t="shared" ca="1" si="99"/>
        <v>0</v>
      </c>
      <c r="R406">
        <f t="shared" ca="1" si="100"/>
        <v>0</v>
      </c>
      <c r="S406">
        <f t="shared" ca="1" si="101"/>
        <v>0</v>
      </c>
      <c r="T406">
        <f ca="1">C406/Misc!$B$2*60/2/PI()</f>
        <v>3998.5527677008035</v>
      </c>
      <c r="U406">
        <f ca="1">C406/Misc!$B$2*60/2/PI()*VLOOKUP(E406,Gearing!$B$2:$F$7,5,FALSE)</f>
        <v>7999.9999999999864</v>
      </c>
      <c r="V406">
        <f ca="1">FORECAST(U406,OFFSET(Engine!$E$3:$E$26,MATCH(U406,Engine!$A$3:$A$26,1)-1,0,2),OFFSET(Engine!$A$3:$A$26,MATCH(U406,Engine!$A$3:$A$26,1)-1,0,2))</f>
        <v>590.28680526412995</v>
      </c>
    </row>
    <row r="407" spans="1:22" x14ac:dyDescent="0.25">
      <c r="A407">
        <f t="shared" si="93"/>
        <v>101</v>
      </c>
      <c r="B407">
        <f t="shared" ca="1" si="104"/>
        <v>8705.9451186417045</v>
      </c>
      <c r="C407">
        <f t="shared" ca="1" si="102"/>
        <v>125.61823999999979</v>
      </c>
      <c r="D407">
        <f t="shared" ca="1" si="103"/>
        <v>3.9633597683859989E-2</v>
      </c>
      <c r="E407">
        <f ca="1">MIN(VLOOKUP(C406+0.01,Gearing!$A$2:$F$7,2,TRUE)+1,5)</f>
        <v>5</v>
      </c>
      <c r="F407">
        <f ca="1">Misc!$B$4*V406/Misc!$B$2*VLOOKUP(E406,Gearing!$B$2:$F$7,5,FALSE)</f>
        <v>3346.1692342119795</v>
      </c>
      <c r="G407">
        <f t="shared" ca="1" si="91"/>
        <v>5.4096234979231941</v>
      </c>
      <c r="H407">
        <f t="shared" ca="1" si="92"/>
        <v>280.99999999999955</v>
      </c>
      <c r="I407">
        <f t="shared" si="94"/>
        <v>0.19223050000000003</v>
      </c>
      <c r="J407">
        <f t="shared" ca="1" si="95"/>
        <v>3464.9769861099076</v>
      </c>
      <c r="K407">
        <f t="shared" ca="1" si="96"/>
        <v>-44949907.670639828</v>
      </c>
      <c r="L407">
        <f t="shared" ca="1" si="105"/>
        <v>8705.9590456563728</v>
      </c>
      <c r="M407">
        <f ca="1">2*$Y$1*VLOOKUP(E406,Gearing!$B$3:$D$7,3)+B405</f>
        <v>8705.9451186417045</v>
      </c>
      <c r="N407">
        <f ca="1">2*B406-B405+Misc!$B$6*$Y$1^2</f>
        <v>8706.0909082415601</v>
      </c>
      <c r="O407">
        <f t="shared" ca="1" si="97"/>
        <v>0</v>
      </c>
      <c r="P407">
        <f t="shared" ca="1" si="98"/>
        <v>0</v>
      </c>
      <c r="Q407">
        <f t="shared" ca="1" si="99"/>
        <v>0</v>
      </c>
      <c r="R407">
        <f t="shared" ca="1" si="100"/>
        <v>0</v>
      </c>
      <c r="S407">
        <f t="shared" ca="1" si="101"/>
        <v>0</v>
      </c>
      <c r="T407">
        <f ca="1">C407/Misc!$B$2*60/2/PI()</f>
        <v>3998.5527677008035</v>
      </c>
      <c r="U407">
        <f ca="1">C407/Misc!$B$2*60/2/PI()*VLOOKUP(E407,Gearing!$B$2:$F$7,5,FALSE)</f>
        <v>7999.9999999999864</v>
      </c>
      <c r="V407">
        <f ca="1">FORECAST(U407,OFFSET(Engine!$E$3:$E$26,MATCH(U407,Engine!$A$3:$A$26,1)-1,0,2),OFFSET(Engine!$A$3:$A$26,MATCH(U407,Engine!$A$3:$A$26,1)-1,0,2))</f>
        <v>590.28680526412995</v>
      </c>
    </row>
    <row r="408" spans="1:22" x14ac:dyDescent="0.25">
      <c r="A408">
        <f t="shared" si="93"/>
        <v>101.25</v>
      </c>
      <c r="B408">
        <f t="shared" ca="1" si="104"/>
        <v>8737.3509171916321</v>
      </c>
      <c r="C408">
        <f t="shared" ca="1" si="102"/>
        <v>125.61823999999979</v>
      </c>
      <c r="D408">
        <f t="shared" ca="1" si="103"/>
        <v>-3.9633597683859989E-2</v>
      </c>
      <c r="E408">
        <f ca="1">MIN(VLOOKUP(C407+0.01,Gearing!$A$2:$F$7,2,TRUE)+1,5)</f>
        <v>5</v>
      </c>
      <c r="F408">
        <f ca="1">Misc!$B$4*V407/Misc!$B$2*VLOOKUP(E407,Gearing!$B$2:$F$7,5,FALSE)</f>
        <v>3346.1692342119795</v>
      </c>
      <c r="G408">
        <f t="shared" ca="1" si="91"/>
        <v>5.4291381564113284</v>
      </c>
      <c r="H408">
        <f t="shared" ca="1" si="92"/>
        <v>280.99999999999955</v>
      </c>
      <c r="I408">
        <f t="shared" si="94"/>
        <v>0.19223050000000003</v>
      </c>
      <c r="J408">
        <f t="shared" ca="1" si="95"/>
        <v>3452.9036337418911</v>
      </c>
      <c r="K408">
        <f t="shared" ca="1" si="96"/>
        <v>-45058563.573627077</v>
      </c>
      <c r="L408">
        <f t="shared" ca="1" si="105"/>
        <v>8737.3599075405109</v>
      </c>
      <c r="M408">
        <f ca="1">2*$Y$1*VLOOKUP(E407,Gearing!$B$3:$D$7,3)+B406</f>
        <v>8737.3509171916321</v>
      </c>
      <c r="N408">
        <f ca="1">2*B407-B406+Misc!$B$6*$Y$1^2</f>
        <v>8737.4917525917772</v>
      </c>
      <c r="O408">
        <f t="shared" ca="1" si="97"/>
        <v>0</v>
      </c>
      <c r="P408">
        <f t="shared" ca="1" si="98"/>
        <v>0</v>
      </c>
      <c r="Q408">
        <f t="shared" ca="1" si="99"/>
        <v>0</v>
      </c>
      <c r="R408">
        <f t="shared" ca="1" si="100"/>
        <v>0</v>
      </c>
      <c r="S408">
        <f t="shared" ca="1" si="101"/>
        <v>0</v>
      </c>
      <c r="T408">
        <f ca="1">C408/Misc!$B$2*60/2/PI()</f>
        <v>3998.5527677008035</v>
      </c>
      <c r="U408">
        <f ca="1">C408/Misc!$B$2*60/2/PI()*VLOOKUP(E408,Gearing!$B$2:$F$7,5,FALSE)</f>
        <v>7999.9999999999864</v>
      </c>
      <c r="V408">
        <f ca="1">FORECAST(U408,OFFSET(Engine!$E$3:$E$26,MATCH(U408,Engine!$A$3:$A$26,1)-1,0,2),OFFSET(Engine!$A$3:$A$26,MATCH(U408,Engine!$A$3:$A$26,1)-1,0,2))</f>
        <v>590.28680526412995</v>
      </c>
    </row>
    <row r="409" spans="1:22" x14ac:dyDescent="0.25">
      <c r="A409">
        <f t="shared" si="93"/>
        <v>101.5</v>
      </c>
      <c r="B409">
        <f t="shared" ca="1" si="104"/>
        <v>8768.7542386417044</v>
      </c>
      <c r="C409">
        <f t="shared" ca="1" si="102"/>
        <v>125.61823999999979</v>
      </c>
      <c r="D409">
        <f t="shared" ca="1" si="103"/>
        <v>3.9633597683859989E-2</v>
      </c>
      <c r="E409">
        <f ca="1">MIN(VLOOKUP(C408+0.01,Gearing!$A$2:$F$7,2,TRUE)+1,5)</f>
        <v>5</v>
      </c>
      <c r="F409">
        <f ca="1">Misc!$B$4*V408/Misc!$B$2*VLOOKUP(E408,Gearing!$B$2:$F$7,5,FALSE)</f>
        <v>3346.1692342119795</v>
      </c>
      <c r="G409">
        <f t="shared" ca="1" si="91"/>
        <v>5.4486512757009722</v>
      </c>
      <c r="H409">
        <f t="shared" ca="1" si="92"/>
        <v>280.99999999999955</v>
      </c>
      <c r="I409">
        <f t="shared" si="94"/>
        <v>0.19223050000000003</v>
      </c>
      <c r="J409">
        <f t="shared" ca="1" si="95"/>
        <v>3440.8293290255874</v>
      </c>
      <c r="K409">
        <f t="shared" ca="1" si="96"/>
        <v>-45166781.479411878</v>
      </c>
      <c r="L409">
        <f t="shared" ca="1" si="105"/>
        <v>8768.7681656563727</v>
      </c>
      <c r="M409">
        <f ca="1">2*$Y$1*VLOOKUP(E408,Gearing!$B$3:$D$7,3)+B407</f>
        <v>8768.7542386417044</v>
      </c>
      <c r="N409">
        <f ca="1">2*B408-B407+Misc!$B$6*$Y$1^2</f>
        <v>8768.90002824156</v>
      </c>
      <c r="O409">
        <f t="shared" ca="1" si="97"/>
        <v>0</v>
      </c>
      <c r="P409">
        <f t="shared" ca="1" si="98"/>
        <v>0</v>
      </c>
      <c r="Q409">
        <f t="shared" ca="1" si="99"/>
        <v>0</v>
      </c>
      <c r="R409">
        <f t="shared" ca="1" si="100"/>
        <v>0</v>
      </c>
      <c r="S409">
        <f t="shared" ca="1" si="101"/>
        <v>0</v>
      </c>
      <c r="T409">
        <f ca="1">C409/Misc!$B$2*60/2/PI()</f>
        <v>3998.5527677008035</v>
      </c>
      <c r="U409">
        <f ca="1">C409/Misc!$B$2*60/2/PI()*VLOOKUP(E409,Gearing!$B$2:$F$7,5,FALSE)</f>
        <v>7999.9999999999864</v>
      </c>
      <c r="V409">
        <f ca="1">FORECAST(U409,OFFSET(Engine!$E$3:$E$26,MATCH(U409,Engine!$A$3:$A$26,1)-1,0,2),OFFSET(Engine!$A$3:$A$26,MATCH(U409,Engine!$A$3:$A$26,1)-1,0,2))</f>
        <v>590.28680526412995</v>
      </c>
    </row>
    <row r="410" spans="1:22" x14ac:dyDescent="0.25">
      <c r="A410">
        <f t="shared" si="93"/>
        <v>101.75</v>
      </c>
      <c r="B410">
        <f t="shared" ca="1" si="104"/>
        <v>8800.160037191632</v>
      </c>
      <c r="C410">
        <f t="shared" ca="1" si="102"/>
        <v>125.61823999999979</v>
      </c>
      <c r="D410">
        <f t="shared" ca="1" si="103"/>
        <v>-3.9633597683859989E-2</v>
      </c>
      <c r="E410">
        <f ca="1">MIN(VLOOKUP(C409+0.01,Gearing!$A$2:$F$7,2,TRUE)+1,5)</f>
        <v>5</v>
      </c>
      <c r="F410">
        <f ca="1">Misc!$B$4*V409/Misc!$B$2*VLOOKUP(E409,Gearing!$B$2:$F$7,5,FALSE)</f>
        <v>3346.1692342119795</v>
      </c>
      <c r="G410">
        <f t="shared" ca="1" si="91"/>
        <v>5.4681659341891056</v>
      </c>
      <c r="H410">
        <f t="shared" ca="1" si="92"/>
        <v>280.99999999999955</v>
      </c>
      <c r="I410">
        <f t="shared" si="94"/>
        <v>0.19223050000000003</v>
      </c>
      <c r="J410">
        <f t="shared" ca="1" si="95"/>
        <v>3428.7559766575714</v>
      </c>
      <c r="K410">
        <f t="shared" ca="1" si="96"/>
        <v>-45274679.065761447</v>
      </c>
      <c r="L410">
        <f t="shared" ca="1" si="105"/>
        <v>8800.169027540509</v>
      </c>
      <c r="M410">
        <f ca="1">2*$Y$1*VLOOKUP(E409,Gearing!$B$3:$D$7,3)+B408</f>
        <v>8800.160037191632</v>
      </c>
      <c r="N410">
        <f ca="1">2*B409-B408+Misc!$B$6*$Y$1^2</f>
        <v>8800.3008725917771</v>
      </c>
      <c r="O410">
        <f t="shared" ca="1" si="97"/>
        <v>0</v>
      </c>
      <c r="P410">
        <f t="shared" ca="1" si="98"/>
        <v>0</v>
      </c>
      <c r="Q410">
        <f t="shared" ca="1" si="99"/>
        <v>0</v>
      </c>
      <c r="R410">
        <f t="shared" ca="1" si="100"/>
        <v>0</v>
      </c>
      <c r="S410">
        <f t="shared" ca="1" si="101"/>
        <v>0</v>
      </c>
      <c r="T410">
        <f ca="1">C410/Misc!$B$2*60/2/PI()</f>
        <v>3998.5527677008035</v>
      </c>
      <c r="U410">
        <f ca="1">C410/Misc!$B$2*60/2/PI()*VLOOKUP(E410,Gearing!$B$2:$F$7,5,FALSE)</f>
        <v>7999.9999999999864</v>
      </c>
      <c r="V410">
        <f ca="1">FORECAST(U410,OFFSET(Engine!$E$3:$E$26,MATCH(U410,Engine!$A$3:$A$26,1)-1,0,2),OFFSET(Engine!$A$3:$A$26,MATCH(U410,Engine!$A$3:$A$26,1)-1,0,2))</f>
        <v>590.28680526412995</v>
      </c>
    </row>
    <row r="411" spans="1:22" x14ac:dyDescent="0.25">
      <c r="A411">
        <f t="shared" si="93"/>
        <v>102</v>
      </c>
      <c r="B411">
        <f t="shared" ca="1" si="104"/>
        <v>8831.5633586417043</v>
      </c>
      <c r="C411">
        <f t="shared" ca="1" si="102"/>
        <v>125.61823999999979</v>
      </c>
      <c r="D411">
        <f t="shared" ca="1" si="103"/>
        <v>3.9633597683859989E-2</v>
      </c>
      <c r="E411">
        <f ca="1">MIN(VLOOKUP(C410+0.01,Gearing!$A$2:$F$7,2,TRUE)+1,5)</f>
        <v>5</v>
      </c>
      <c r="F411">
        <f ca="1">Misc!$B$4*V410/Misc!$B$2*VLOOKUP(E410,Gearing!$B$2:$F$7,5,FALSE)</f>
        <v>3346.1692342119795</v>
      </c>
      <c r="G411">
        <f t="shared" ca="1" si="91"/>
        <v>5.4876790534787494</v>
      </c>
      <c r="H411">
        <f t="shared" ca="1" si="92"/>
        <v>280.99999999999955</v>
      </c>
      <c r="I411">
        <f t="shared" si="94"/>
        <v>0.19223050000000003</v>
      </c>
      <c r="J411">
        <f t="shared" ca="1" si="95"/>
        <v>3416.6816719412677</v>
      </c>
      <c r="K411">
        <f t="shared" ca="1" si="96"/>
        <v>-45382138.595092401</v>
      </c>
      <c r="L411">
        <f t="shared" ca="1" si="105"/>
        <v>8831.5772856563744</v>
      </c>
      <c r="M411">
        <f ca="1">2*$Y$1*VLOOKUP(E410,Gearing!$B$3:$D$7,3)+B409</f>
        <v>8831.5633586417043</v>
      </c>
      <c r="N411">
        <f ca="1">2*B410-B409+Misc!$B$6*$Y$1^2</f>
        <v>8831.7091482415599</v>
      </c>
      <c r="O411">
        <f t="shared" ca="1" si="97"/>
        <v>0</v>
      </c>
      <c r="P411">
        <f t="shared" ca="1" si="98"/>
        <v>0</v>
      </c>
      <c r="Q411">
        <f t="shared" ca="1" si="99"/>
        <v>0</v>
      </c>
      <c r="R411">
        <f t="shared" ca="1" si="100"/>
        <v>0</v>
      </c>
      <c r="S411">
        <f t="shared" ca="1" si="101"/>
        <v>0</v>
      </c>
      <c r="T411">
        <f ca="1">C411/Misc!$B$2*60/2/PI()</f>
        <v>3998.5527677008035</v>
      </c>
      <c r="U411">
        <f ca="1">C411/Misc!$B$2*60/2/PI()*VLOOKUP(E411,Gearing!$B$2:$F$7,5,FALSE)</f>
        <v>7999.9999999999864</v>
      </c>
      <c r="V411">
        <f ca="1">FORECAST(U411,OFFSET(Engine!$E$3:$E$26,MATCH(U411,Engine!$A$3:$A$26,1)-1,0,2),OFFSET(Engine!$A$3:$A$26,MATCH(U411,Engine!$A$3:$A$26,1)-1,0,2))</f>
        <v>590.28680526412995</v>
      </c>
    </row>
    <row r="412" spans="1:22" x14ac:dyDescent="0.25">
      <c r="A412">
        <f t="shared" si="93"/>
        <v>102.25</v>
      </c>
      <c r="B412">
        <f t="shared" ca="1" si="104"/>
        <v>8862.9691571916319</v>
      </c>
      <c r="C412">
        <f t="shared" ca="1" si="102"/>
        <v>125.61823999999979</v>
      </c>
      <c r="D412">
        <f t="shared" ca="1" si="103"/>
        <v>-3.9633597683859989E-2</v>
      </c>
      <c r="E412">
        <f ca="1">MIN(VLOOKUP(C411+0.01,Gearing!$A$2:$F$7,2,TRUE)+1,5)</f>
        <v>5</v>
      </c>
      <c r="F412">
        <f ca="1">Misc!$B$4*V411/Misc!$B$2*VLOOKUP(E411,Gearing!$B$2:$F$7,5,FALSE)</f>
        <v>3346.1692342119795</v>
      </c>
      <c r="G412">
        <f t="shared" ca="1" si="91"/>
        <v>5.5071937119668828</v>
      </c>
      <c r="H412">
        <f t="shared" ca="1" si="92"/>
        <v>280.99999999999955</v>
      </c>
      <c r="I412">
        <f t="shared" si="94"/>
        <v>0.19223050000000003</v>
      </c>
      <c r="J412">
        <f t="shared" ca="1" si="95"/>
        <v>3404.6083195732513</v>
      </c>
      <c r="K412">
        <f t="shared" ca="1" si="96"/>
        <v>-45489277.864804283</v>
      </c>
      <c r="L412">
        <f t="shared" ca="1" si="105"/>
        <v>8862.9781475405107</v>
      </c>
      <c r="M412">
        <f ca="1">2*$Y$1*VLOOKUP(E411,Gearing!$B$3:$D$7,3)+B410</f>
        <v>8862.9691571916319</v>
      </c>
      <c r="N412">
        <f ca="1">2*B411-B410+Misc!$B$6*$Y$1^2</f>
        <v>8863.109992591777</v>
      </c>
      <c r="O412">
        <f t="shared" ca="1" si="97"/>
        <v>0</v>
      </c>
      <c r="P412">
        <f t="shared" ca="1" si="98"/>
        <v>0</v>
      </c>
      <c r="Q412">
        <f t="shared" ca="1" si="99"/>
        <v>0</v>
      </c>
      <c r="R412">
        <f t="shared" ca="1" si="100"/>
        <v>0</v>
      </c>
      <c r="S412">
        <f t="shared" ca="1" si="101"/>
        <v>0</v>
      </c>
      <c r="T412">
        <f ca="1">C412/Misc!$B$2*60/2/PI()</f>
        <v>3998.5527677008035</v>
      </c>
      <c r="U412">
        <f ca="1">C412/Misc!$B$2*60/2/PI()*VLOOKUP(E412,Gearing!$B$2:$F$7,5,FALSE)</f>
        <v>7999.9999999999864</v>
      </c>
      <c r="V412">
        <f ca="1">FORECAST(U412,OFFSET(Engine!$E$3:$E$26,MATCH(U412,Engine!$A$3:$A$26,1)-1,0,2),OFFSET(Engine!$A$3:$A$26,MATCH(U412,Engine!$A$3:$A$26,1)-1,0,2))</f>
        <v>590.28680526412995</v>
      </c>
    </row>
    <row r="413" spans="1:22" x14ac:dyDescent="0.25">
      <c r="A413">
        <f t="shared" si="93"/>
        <v>102.5</v>
      </c>
      <c r="B413">
        <f t="shared" ca="1" si="104"/>
        <v>8894.3724786417042</v>
      </c>
      <c r="C413">
        <f t="shared" ca="1" si="102"/>
        <v>125.61823999999979</v>
      </c>
      <c r="D413">
        <f t="shared" ca="1" si="103"/>
        <v>3.9633597683859989E-2</v>
      </c>
      <c r="E413">
        <f ca="1">MIN(VLOOKUP(C412+0.01,Gearing!$A$2:$F$7,2,TRUE)+1,5)</f>
        <v>5</v>
      </c>
      <c r="F413">
        <f ca="1">Misc!$B$4*V412/Misc!$B$2*VLOOKUP(E412,Gearing!$B$2:$F$7,5,FALSE)</f>
        <v>3346.1692342119795</v>
      </c>
      <c r="G413">
        <f t="shared" ca="1" si="91"/>
        <v>5.5267068312565275</v>
      </c>
      <c r="H413">
        <f t="shared" ca="1" si="92"/>
        <v>280.99999999999955</v>
      </c>
      <c r="I413">
        <f t="shared" si="94"/>
        <v>0.19223050000000003</v>
      </c>
      <c r="J413">
        <f t="shared" ca="1" si="95"/>
        <v>3392.5340148569476</v>
      </c>
      <c r="K413">
        <f t="shared" ca="1" si="96"/>
        <v>-45595979.017681397</v>
      </c>
      <c r="L413">
        <f t="shared" ca="1" si="105"/>
        <v>8894.3864056563725</v>
      </c>
      <c r="M413">
        <f ca="1">2*$Y$1*VLOOKUP(E412,Gearing!$B$3:$D$7,3)+B411</f>
        <v>8894.3724786417042</v>
      </c>
      <c r="N413">
        <f ca="1">2*B412-B411+Misc!$B$6*$Y$1^2</f>
        <v>8894.5182682415598</v>
      </c>
      <c r="O413">
        <f t="shared" ca="1" si="97"/>
        <v>0</v>
      </c>
      <c r="P413">
        <f t="shared" ca="1" si="98"/>
        <v>0</v>
      </c>
      <c r="Q413">
        <f t="shared" ca="1" si="99"/>
        <v>0</v>
      </c>
      <c r="R413">
        <f t="shared" ca="1" si="100"/>
        <v>0</v>
      </c>
      <c r="S413">
        <f t="shared" ca="1" si="101"/>
        <v>0</v>
      </c>
      <c r="T413">
        <f ca="1">C413/Misc!$B$2*60/2/PI()</f>
        <v>3998.5527677008035</v>
      </c>
      <c r="U413">
        <f ca="1">C413/Misc!$B$2*60/2/PI()*VLOOKUP(E413,Gearing!$B$2:$F$7,5,FALSE)</f>
        <v>7999.9999999999864</v>
      </c>
      <c r="V413">
        <f ca="1">FORECAST(U413,OFFSET(Engine!$E$3:$E$26,MATCH(U413,Engine!$A$3:$A$26,1)-1,0,2),OFFSET(Engine!$A$3:$A$26,MATCH(U413,Engine!$A$3:$A$26,1)-1,0,2))</f>
        <v>590.28680526412995</v>
      </c>
    </row>
    <row r="414" spans="1:22" x14ac:dyDescent="0.25">
      <c r="A414">
        <f t="shared" si="93"/>
        <v>102.75</v>
      </c>
      <c r="B414">
        <f t="shared" ca="1" si="104"/>
        <v>8925.7782771916318</v>
      </c>
      <c r="C414">
        <f t="shared" ca="1" si="102"/>
        <v>125.61823999999979</v>
      </c>
      <c r="D414">
        <f t="shared" ca="1" si="103"/>
        <v>-3.9633597683859989E-2</v>
      </c>
      <c r="E414">
        <f ca="1">MIN(VLOOKUP(C413+0.01,Gearing!$A$2:$F$7,2,TRUE)+1,5)</f>
        <v>5</v>
      </c>
      <c r="F414">
        <f ca="1">Misc!$B$4*V413/Misc!$B$2*VLOOKUP(E413,Gearing!$B$2:$F$7,5,FALSE)</f>
        <v>3346.1692342119795</v>
      </c>
      <c r="G414">
        <f t="shared" ca="1" si="91"/>
        <v>5.5462214897446609</v>
      </c>
      <c r="H414">
        <f t="shared" ca="1" si="92"/>
        <v>280.99999999999955</v>
      </c>
      <c r="I414">
        <f t="shared" si="94"/>
        <v>0.19223050000000003</v>
      </c>
      <c r="J414">
        <f t="shared" ca="1" si="95"/>
        <v>3380.4606624889311</v>
      </c>
      <c r="K414">
        <f t="shared" ca="1" si="96"/>
        <v>-45702359.970755592</v>
      </c>
      <c r="L414">
        <f t="shared" ca="1" si="105"/>
        <v>8925.7872675405106</v>
      </c>
      <c r="M414">
        <f ca="1">2*$Y$1*VLOOKUP(E413,Gearing!$B$3:$D$7,3)+B412</f>
        <v>8925.7782771916318</v>
      </c>
      <c r="N414">
        <f ca="1">2*B413-B412+Misc!$B$6*$Y$1^2</f>
        <v>8925.9191125917769</v>
      </c>
      <c r="O414">
        <f t="shared" ca="1" si="97"/>
        <v>0</v>
      </c>
      <c r="P414">
        <f t="shared" ca="1" si="98"/>
        <v>0</v>
      </c>
      <c r="Q414">
        <f t="shared" ca="1" si="99"/>
        <v>0</v>
      </c>
      <c r="R414">
        <f t="shared" ca="1" si="100"/>
        <v>0</v>
      </c>
      <c r="S414">
        <f t="shared" ca="1" si="101"/>
        <v>0</v>
      </c>
      <c r="T414">
        <f ca="1">C414/Misc!$B$2*60/2/PI()</f>
        <v>3998.5527677008035</v>
      </c>
      <c r="U414">
        <f ca="1">C414/Misc!$B$2*60/2/PI()*VLOOKUP(E414,Gearing!$B$2:$F$7,5,FALSE)</f>
        <v>7999.9999999999864</v>
      </c>
      <c r="V414">
        <f ca="1">FORECAST(U414,OFFSET(Engine!$E$3:$E$26,MATCH(U414,Engine!$A$3:$A$26,1)-1,0,2),OFFSET(Engine!$A$3:$A$26,MATCH(U414,Engine!$A$3:$A$26,1)-1,0,2))</f>
        <v>590.28680526412995</v>
      </c>
    </row>
    <row r="415" spans="1:22" x14ac:dyDescent="0.25">
      <c r="A415">
        <f t="shared" si="93"/>
        <v>103</v>
      </c>
      <c r="B415">
        <f t="shared" ca="1" si="104"/>
        <v>8957.1815986417041</v>
      </c>
      <c r="C415">
        <f t="shared" ca="1" si="102"/>
        <v>125.61823999999979</v>
      </c>
      <c r="D415">
        <f t="shared" ca="1" si="103"/>
        <v>3.9633597683859989E-2</v>
      </c>
      <c r="E415">
        <f ca="1">MIN(VLOOKUP(C414+0.01,Gearing!$A$2:$F$7,2,TRUE)+1,5)</f>
        <v>5</v>
      </c>
      <c r="F415">
        <f ca="1">Misc!$B$4*V414/Misc!$B$2*VLOOKUP(E414,Gearing!$B$2:$F$7,5,FALSE)</f>
        <v>3346.1692342119795</v>
      </c>
      <c r="G415">
        <f t="shared" ca="1" si="91"/>
        <v>5.5657346090343047</v>
      </c>
      <c r="H415">
        <f t="shared" ca="1" si="92"/>
        <v>280.99999999999955</v>
      </c>
      <c r="I415">
        <f t="shared" si="94"/>
        <v>0.19223050000000003</v>
      </c>
      <c r="J415">
        <f t="shared" ca="1" si="95"/>
        <v>3368.3863577726274</v>
      </c>
      <c r="K415">
        <f t="shared" ca="1" si="96"/>
        <v>-45808302.747178867</v>
      </c>
      <c r="L415">
        <f t="shared" ca="1" si="105"/>
        <v>8957.1955256563724</v>
      </c>
      <c r="M415">
        <f ca="1">2*$Y$1*VLOOKUP(E414,Gearing!$B$3:$D$7,3)+B413</f>
        <v>8957.1815986417041</v>
      </c>
      <c r="N415">
        <f ca="1">2*B414-B413+Misc!$B$6*$Y$1^2</f>
        <v>8957.3273882415597</v>
      </c>
      <c r="O415">
        <f t="shared" ca="1" si="97"/>
        <v>0</v>
      </c>
      <c r="P415">
        <f t="shared" ca="1" si="98"/>
        <v>0</v>
      </c>
      <c r="Q415">
        <f t="shared" ca="1" si="99"/>
        <v>0</v>
      </c>
      <c r="R415">
        <f t="shared" ca="1" si="100"/>
        <v>0</v>
      </c>
      <c r="S415">
        <f t="shared" ca="1" si="101"/>
        <v>0</v>
      </c>
      <c r="T415">
        <f ca="1">C415/Misc!$B$2*60/2/PI()</f>
        <v>3998.5527677008035</v>
      </c>
      <c r="U415">
        <f ca="1">C415/Misc!$B$2*60/2/PI()*VLOOKUP(E415,Gearing!$B$2:$F$7,5,FALSE)</f>
        <v>7999.9999999999864</v>
      </c>
      <c r="V415">
        <f ca="1">FORECAST(U415,OFFSET(Engine!$E$3:$E$26,MATCH(U415,Engine!$A$3:$A$26,1)-1,0,2),OFFSET(Engine!$A$3:$A$26,MATCH(U415,Engine!$A$3:$A$26,1)-1,0,2))</f>
        <v>590.28680526412995</v>
      </c>
    </row>
    <row r="416" spans="1:22" x14ac:dyDescent="0.25">
      <c r="A416">
        <f t="shared" si="93"/>
        <v>103.25</v>
      </c>
      <c r="B416">
        <f t="shared" ca="1" si="104"/>
        <v>8988.5873971916317</v>
      </c>
      <c r="C416">
        <f t="shared" ca="1" si="102"/>
        <v>125.61823999999979</v>
      </c>
      <c r="D416">
        <f t="shared" ca="1" si="103"/>
        <v>-3.9633597683859989E-2</v>
      </c>
      <c r="E416">
        <f ca="1">MIN(VLOOKUP(C415+0.01,Gearing!$A$2:$F$7,2,TRUE)+1,5)</f>
        <v>5</v>
      </c>
      <c r="F416">
        <f ca="1">Misc!$B$4*V415/Misc!$B$2*VLOOKUP(E415,Gearing!$B$2:$F$7,5,FALSE)</f>
        <v>3346.1692342119795</v>
      </c>
      <c r="G416">
        <f t="shared" ca="1" si="91"/>
        <v>5.5852492675224381</v>
      </c>
      <c r="H416">
        <f t="shared" ca="1" si="92"/>
        <v>280.99999999999955</v>
      </c>
      <c r="I416">
        <f t="shared" si="94"/>
        <v>0.19223050000000003</v>
      </c>
      <c r="J416">
        <f t="shared" ca="1" si="95"/>
        <v>3356.3130054046114</v>
      </c>
      <c r="K416">
        <f t="shared" ca="1" si="96"/>
        <v>-45913925.383615375</v>
      </c>
      <c r="L416">
        <f t="shared" ca="1" si="105"/>
        <v>8988.5963875405105</v>
      </c>
      <c r="M416">
        <f ca="1">2*$Y$1*VLOOKUP(E415,Gearing!$B$3:$D$7,3)+B414</f>
        <v>8988.5873971916317</v>
      </c>
      <c r="N416">
        <f ca="1">2*B415-B414+Misc!$B$6*$Y$1^2</f>
        <v>8988.7282325917768</v>
      </c>
      <c r="O416">
        <f t="shared" ca="1" si="97"/>
        <v>0</v>
      </c>
      <c r="P416">
        <f t="shared" ca="1" si="98"/>
        <v>0</v>
      </c>
      <c r="Q416">
        <f t="shared" ca="1" si="99"/>
        <v>0</v>
      </c>
      <c r="R416">
        <f t="shared" ca="1" si="100"/>
        <v>0</v>
      </c>
      <c r="S416">
        <f t="shared" ca="1" si="101"/>
        <v>0</v>
      </c>
      <c r="T416">
        <f ca="1">C416/Misc!$B$2*60/2/PI()</f>
        <v>3998.5527677008035</v>
      </c>
      <c r="U416">
        <f ca="1">C416/Misc!$B$2*60/2/PI()*VLOOKUP(E416,Gearing!$B$2:$F$7,5,FALSE)</f>
        <v>7999.9999999999864</v>
      </c>
      <c r="V416">
        <f ca="1">FORECAST(U416,OFFSET(Engine!$E$3:$E$26,MATCH(U416,Engine!$A$3:$A$26,1)-1,0,2),OFFSET(Engine!$A$3:$A$26,MATCH(U416,Engine!$A$3:$A$26,1)-1,0,2))</f>
        <v>590.28680526412995</v>
      </c>
    </row>
    <row r="417" spans="1:22" x14ac:dyDescent="0.25">
      <c r="A417">
        <f t="shared" si="93"/>
        <v>103.5</v>
      </c>
      <c r="B417">
        <f t="shared" ca="1" si="104"/>
        <v>9019.990718641704</v>
      </c>
      <c r="C417">
        <f t="shared" ca="1" si="102"/>
        <v>125.61823999999979</v>
      </c>
      <c r="D417">
        <f t="shared" ca="1" si="103"/>
        <v>3.9633597683859989E-2</v>
      </c>
      <c r="E417">
        <f ca="1">MIN(VLOOKUP(C416+0.01,Gearing!$A$2:$F$7,2,TRUE)+1,5)</f>
        <v>5</v>
      </c>
      <c r="F417">
        <f ca="1">Misc!$B$4*V416/Misc!$B$2*VLOOKUP(E416,Gearing!$B$2:$F$7,5,FALSE)</f>
        <v>3346.1692342119795</v>
      </c>
      <c r="G417">
        <f t="shared" ca="1" si="91"/>
        <v>5.6047623868120828</v>
      </c>
      <c r="H417">
        <f t="shared" ca="1" si="92"/>
        <v>280.99999999999955</v>
      </c>
      <c r="I417">
        <f t="shared" si="94"/>
        <v>0.19223050000000003</v>
      </c>
      <c r="J417">
        <f t="shared" ca="1" si="95"/>
        <v>3344.2387006883077</v>
      </c>
      <c r="K417">
        <f t="shared" ca="1" si="96"/>
        <v>-46019109.783584803</v>
      </c>
      <c r="L417">
        <f t="shared" ca="1" si="105"/>
        <v>9020.0046456563723</v>
      </c>
      <c r="M417">
        <f ca="1">2*$Y$1*VLOOKUP(E416,Gearing!$B$3:$D$7,3)+B415</f>
        <v>9019.990718641704</v>
      </c>
      <c r="N417">
        <f ca="1">2*B416-B415+Misc!$B$6*$Y$1^2</f>
        <v>9020.1365082415596</v>
      </c>
      <c r="O417">
        <f t="shared" ca="1" si="97"/>
        <v>0</v>
      </c>
      <c r="P417">
        <f t="shared" ca="1" si="98"/>
        <v>0</v>
      </c>
      <c r="Q417">
        <f t="shared" ca="1" si="99"/>
        <v>0</v>
      </c>
      <c r="R417">
        <f t="shared" ca="1" si="100"/>
        <v>0</v>
      </c>
      <c r="S417">
        <f t="shared" ca="1" si="101"/>
        <v>0</v>
      </c>
      <c r="T417">
        <f ca="1">C417/Misc!$B$2*60/2/PI()</f>
        <v>3998.5527677008035</v>
      </c>
      <c r="U417">
        <f ca="1">C417/Misc!$B$2*60/2/PI()*VLOOKUP(E417,Gearing!$B$2:$F$7,5,FALSE)</f>
        <v>7999.9999999999864</v>
      </c>
      <c r="V417">
        <f ca="1">FORECAST(U417,OFFSET(Engine!$E$3:$E$26,MATCH(U417,Engine!$A$3:$A$26,1)-1,0,2),OFFSET(Engine!$A$3:$A$26,MATCH(U417,Engine!$A$3:$A$26,1)-1,0,2))</f>
        <v>590.28680526412995</v>
      </c>
    </row>
    <row r="418" spans="1:22" x14ac:dyDescent="0.25">
      <c r="A418">
        <f t="shared" si="93"/>
        <v>103.75</v>
      </c>
      <c r="B418">
        <f t="shared" ca="1" si="104"/>
        <v>9051.3965171916316</v>
      </c>
      <c r="C418">
        <f t="shared" ca="1" si="102"/>
        <v>125.61823999999979</v>
      </c>
      <c r="D418">
        <f t="shared" ca="1" si="103"/>
        <v>-3.9633597683859989E-2</v>
      </c>
      <c r="E418">
        <f ca="1">MIN(VLOOKUP(C417+0.01,Gearing!$A$2:$F$7,2,TRUE)+1,5)</f>
        <v>5</v>
      </c>
      <c r="F418">
        <f ca="1">Misc!$B$4*V417/Misc!$B$2*VLOOKUP(E417,Gearing!$B$2:$F$7,5,FALSE)</f>
        <v>3346.1692342119795</v>
      </c>
      <c r="G418">
        <f t="shared" ca="1" si="91"/>
        <v>5.6242770453002162</v>
      </c>
      <c r="H418">
        <f t="shared" ca="1" si="92"/>
        <v>280.99999999999955</v>
      </c>
      <c r="I418">
        <f t="shared" si="94"/>
        <v>0.19223050000000003</v>
      </c>
      <c r="J418">
        <f t="shared" ca="1" si="95"/>
        <v>3332.1653483202913</v>
      </c>
      <c r="K418">
        <f t="shared" ca="1" si="96"/>
        <v>-46123974.103383631</v>
      </c>
      <c r="L418">
        <f t="shared" ca="1" si="105"/>
        <v>9051.4055075405067</v>
      </c>
      <c r="M418">
        <f ca="1">2*$Y$1*VLOOKUP(E417,Gearing!$B$3:$D$7,3)+B416</f>
        <v>9051.3965171916316</v>
      </c>
      <c r="N418">
        <f ca="1">2*B417-B416+Misc!$B$6*$Y$1^2</f>
        <v>9051.5373525917767</v>
      </c>
      <c r="O418">
        <f t="shared" ca="1" si="97"/>
        <v>0</v>
      </c>
      <c r="P418">
        <f t="shared" ca="1" si="98"/>
        <v>0</v>
      </c>
      <c r="Q418">
        <f t="shared" ca="1" si="99"/>
        <v>0</v>
      </c>
      <c r="R418">
        <f t="shared" ca="1" si="100"/>
        <v>0</v>
      </c>
      <c r="S418">
        <f t="shared" ca="1" si="101"/>
        <v>0</v>
      </c>
      <c r="T418">
        <f ca="1">C418/Misc!$B$2*60/2/PI()</f>
        <v>3998.5527677008035</v>
      </c>
      <c r="U418">
        <f ca="1">C418/Misc!$B$2*60/2/PI()*VLOOKUP(E418,Gearing!$B$2:$F$7,5,FALSE)</f>
        <v>7999.9999999999864</v>
      </c>
      <c r="V418">
        <f ca="1">FORECAST(U418,OFFSET(Engine!$E$3:$E$26,MATCH(U418,Engine!$A$3:$A$26,1)-1,0,2),OFFSET(Engine!$A$3:$A$26,MATCH(U418,Engine!$A$3:$A$26,1)-1,0,2))</f>
        <v>590.28680526412995</v>
      </c>
    </row>
    <row r="419" spans="1:22" x14ac:dyDescent="0.25">
      <c r="A419">
        <f t="shared" si="93"/>
        <v>104</v>
      </c>
      <c r="B419">
        <f t="shared" ca="1" si="104"/>
        <v>9082.7998386417039</v>
      </c>
      <c r="C419">
        <f t="shared" ca="1" si="102"/>
        <v>125.61823999999979</v>
      </c>
      <c r="D419">
        <f t="shared" ca="1" si="103"/>
        <v>3.9633597683859989E-2</v>
      </c>
      <c r="E419">
        <f ca="1">MIN(VLOOKUP(C418+0.01,Gearing!$A$2:$F$7,2,TRUE)+1,5)</f>
        <v>5</v>
      </c>
      <c r="F419">
        <f ca="1">Misc!$B$4*V418/Misc!$B$2*VLOOKUP(E418,Gearing!$B$2:$F$7,5,FALSE)</f>
        <v>3346.1692342119795</v>
      </c>
      <c r="G419">
        <f t="shared" ca="1" si="91"/>
        <v>5.64379016458986</v>
      </c>
      <c r="H419">
        <f t="shared" ca="1" si="92"/>
        <v>280.99999999999955</v>
      </c>
      <c r="I419">
        <f t="shared" si="94"/>
        <v>0.19223050000000003</v>
      </c>
      <c r="J419">
        <f t="shared" ca="1" si="95"/>
        <v>3320.0910436039876</v>
      </c>
      <c r="K419">
        <f t="shared" ca="1" si="96"/>
        <v>-46228400.12689922</v>
      </c>
      <c r="L419">
        <f t="shared" ca="1" si="105"/>
        <v>9082.8137656563722</v>
      </c>
      <c r="M419">
        <f ca="1">2*$Y$1*VLOOKUP(E418,Gearing!$B$3:$D$7,3)+B417</f>
        <v>9082.7998386417039</v>
      </c>
      <c r="N419">
        <f ca="1">2*B418-B417+Misc!$B$6*$Y$1^2</f>
        <v>9082.9456282415595</v>
      </c>
      <c r="O419">
        <f t="shared" ca="1" si="97"/>
        <v>0</v>
      </c>
      <c r="P419">
        <f t="shared" ca="1" si="98"/>
        <v>0</v>
      </c>
      <c r="Q419">
        <f t="shared" ca="1" si="99"/>
        <v>0</v>
      </c>
      <c r="R419">
        <f t="shared" ca="1" si="100"/>
        <v>0</v>
      </c>
      <c r="S419">
        <f t="shared" ca="1" si="101"/>
        <v>0</v>
      </c>
      <c r="T419">
        <f ca="1">C419/Misc!$B$2*60/2/PI()</f>
        <v>3998.5527677008035</v>
      </c>
      <c r="U419">
        <f ca="1">C419/Misc!$B$2*60/2/PI()*VLOOKUP(E419,Gearing!$B$2:$F$7,5,FALSE)</f>
        <v>7999.9999999999864</v>
      </c>
      <c r="V419">
        <f ca="1">FORECAST(U419,OFFSET(Engine!$E$3:$E$26,MATCH(U419,Engine!$A$3:$A$26,1)-1,0,2),OFFSET(Engine!$A$3:$A$26,MATCH(U419,Engine!$A$3:$A$26,1)-1,0,2))</f>
        <v>590.28680526412995</v>
      </c>
    </row>
    <row r="420" spans="1:22" x14ac:dyDescent="0.25">
      <c r="A420">
        <f t="shared" si="93"/>
        <v>104.25</v>
      </c>
      <c r="B420">
        <f t="shared" ca="1" si="104"/>
        <v>9114.2056371916315</v>
      </c>
      <c r="C420">
        <f t="shared" ca="1" si="102"/>
        <v>125.61823999999979</v>
      </c>
      <c r="D420">
        <f t="shared" ca="1" si="103"/>
        <v>-3.9633597683859989E-2</v>
      </c>
      <c r="E420">
        <f ca="1">MIN(VLOOKUP(C419+0.01,Gearing!$A$2:$F$7,2,TRUE)+1,5)</f>
        <v>5</v>
      </c>
      <c r="F420">
        <f ca="1">Misc!$B$4*V419/Misc!$B$2*VLOOKUP(E419,Gearing!$B$2:$F$7,5,FALSE)</f>
        <v>3346.1692342119795</v>
      </c>
      <c r="G420">
        <f t="shared" ca="1" si="91"/>
        <v>5.6633048230779943</v>
      </c>
      <c r="H420">
        <f t="shared" ca="1" si="92"/>
        <v>280.99999999999955</v>
      </c>
      <c r="I420">
        <f t="shared" si="94"/>
        <v>0.19223050000000003</v>
      </c>
      <c r="J420">
        <f t="shared" ca="1" si="95"/>
        <v>3308.0176912359716</v>
      </c>
      <c r="K420">
        <f t="shared" ca="1" si="96"/>
        <v>-46332506.130060352</v>
      </c>
      <c r="L420">
        <f t="shared" ca="1" si="105"/>
        <v>9114.2146275405103</v>
      </c>
      <c r="M420">
        <f ca="1">2*$Y$1*VLOOKUP(E419,Gearing!$B$3:$D$7,3)+B418</f>
        <v>9114.2056371916315</v>
      </c>
      <c r="N420">
        <f ca="1">2*B419-B418+Misc!$B$6*$Y$1^2</f>
        <v>9114.3464725917765</v>
      </c>
      <c r="O420">
        <f t="shared" ca="1" si="97"/>
        <v>0</v>
      </c>
      <c r="P420">
        <f t="shared" ca="1" si="98"/>
        <v>0</v>
      </c>
      <c r="Q420">
        <f t="shared" ca="1" si="99"/>
        <v>0</v>
      </c>
      <c r="R420">
        <f t="shared" ca="1" si="100"/>
        <v>0</v>
      </c>
      <c r="S420">
        <f t="shared" ca="1" si="101"/>
        <v>0</v>
      </c>
      <c r="T420">
        <f ca="1">C420/Misc!$B$2*60/2/PI()</f>
        <v>3998.5527677008035</v>
      </c>
      <c r="U420">
        <f ca="1">C420/Misc!$B$2*60/2/PI()*VLOOKUP(E420,Gearing!$B$2:$F$7,5,FALSE)</f>
        <v>7999.9999999999864</v>
      </c>
      <c r="V420">
        <f ca="1">FORECAST(U420,OFFSET(Engine!$E$3:$E$26,MATCH(U420,Engine!$A$3:$A$26,1)-1,0,2),OFFSET(Engine!$A$3:$A$26,MATCH(U420,Engine!$A$3:$A$26,1)-1,0,2))</f>
        <v>590.28680526412995</v>
      </c>
    </row>
    <row r="421" spans="1:22" x14ac:dyDescent="0.25">
      <c r="A421">
        <f t="shared" si="93"/>
        <v>104.5</v>
      </c>
      <c r="B421">
        <f t="shared" ca="1" si="104"/>
        <v>9145.6089586417038</v>
      </c>
      <c r="C421">
        <f t="shared" ca="1" si="102"/>
        <v>125.61823999999979</v>
      </c>
      <c r="D421">
        <f t="shared" ca="1" si="103"/>
        <v>3.9633597683859989E-2</v>
      </c>
      <c r="E421">
        <f ca="1">MIN(VLOOKUP(C420+0.01,Gearing!$A$2:$F$7,2,TRUE)+1,5)</f>
        <v>5</v>
      </c>
      <c r="F421">
        <f ca="1">Misc!$B$4*V420/Misc!$B$2*VLOOKUP(E420,Gearing!$B$2:$F$7,5,FALSE)</f>
        <v>3346.1692342119795</v>
      </c>
      <c r="G421">
        <f t="shared" ca="1" si="91"/>
        <v>5.6828179423676373</v>
      </c>
      <c r="H421">
        <f t="shared" ca="1" si="92"/>
        <v>280.99999999999955</v>
      </c>
      <c r="I421">
        <f t="shared" si="94"/>
        <v>0.19223050000000003</v>
      </c>
      <c r="J421">
        <f t="shared" ca="1" si="95"/>
        <v>3295.9433865196679</v>
      </c>
      <c r="K421">
        <f t="shared" ca="1" si="96"/>
        <v>-46436173.777122103</v>
      </c>
      <c r="L421">
        <f t="shared" ca="1" si="105"/>
        <v>9145.6228856563721</v>
      </c>
      <c r="M421">
        <f ca="1">2*$Y$1*VLOOKUP(E420,Gearing!$B$3:$D$7,3)+B419</f>
        <v>9145.6089586417038</v>
      </c>
      <c r="N421">
        <f ca="1">2*B420-B419+Misc!$B$6*$Y$1^2</f>
        <v>9145.7547482415594</v>
      </c>
      <c r="O421">
        <f t="shared" ca="1" si="97"/>
        <v>0</v>
      </c>
      <c r="P421">
        <f t="shared" ca="1" si="98"/>
        <v>0</v>
      </c>
      <c r="Q421">
        <f t="shared" ca="1" si="99"/>
        <v>0</v>
      </c>
      <c r="R421">
        <f t="shared" ca="1" si="100"/>
        <v>0</v>
      </c>
      <c r="S421">
        <f t="shared" ca="1" si="101"/>
        <v>0</v>
      </c>
      <c r="T421">
        <f ca="1">C421/Misc!$B$2*60/2/PI()</f>
        <v>3998.5527677008035</v>
      </c>
      <c r="U421">
        <f ca="1">C421/Misc!$B$2*60/2/PI()*VLOOKUP(E421,Gearing!$B$2:$F$7,5,FALSE)</f>
        <v>7999.9999999999864</v>
      </c>
      <c r="V421">
        <f ca="1">FORECAST(U421,OFFSET(Engine!$E$3:$E$26,MATCH(U421,Engine!$A$3:$A$26,1)-1,0,2),OFFSET(Engine!$A$3:$A$26,MATCH(U421,Engine!$A$3:$A$26,1)-1,0,2))</f>
        <v>590.28680526412995</v>
      </c>
    </row>
    <row r="422" spans="1:22" x14ac:dyDescent="0.25">
      <c r="A422">
        <f t="shared" si="93"/>
        <v>104.75</v>
      </c>
      <c r="B422">
        <f t="shared" ca="1" si="104"/>
        <v>9177.0147571916314</v>
      </c>
      <c r="C422">
        <f t="shared" ca="1" si="102"/>
        <v>125.61823999999979</v>
      </c>
      <c r="D422">
        <f t="shared" ca="1" si="103"/>
        <v>-3.9633597683859989E-2</v>
      </c>
      <c r="E422">
        <f ca="1">MIN(VLOOKUP(C421+0.01,Gearing!$A$2:$F$7,2,TRUE)+1,5)</f>
        <v>5</v>
      </c>
      <c r="F422">
        <f ca="1">Misc!$B$4*V421/Misc!$B$2*VLOOKUP(E421,Gearing!$B$2:$F$7,5,FALSE)</f>
        <v>3346.1692342119795</v>
      </c>
      <c r="G422">
        <f t="shared" ca="1" si="91"/>
        <v>5.7023326008557715</v>
      </c>
      <c r="H422">
        <f t="shared" ca="1" si="92"/>
        <v>280.99999999999955</v>
      </c>
      <c r="I422">
        <f t="shared" si="94"/>
        <v>0.19223050000000003</v>
      </c>
      <c r="J422">
        <f t="shared" ca="1" si="95"/>
        <v>3283.8700341516515</v>
      </c>
      <c r="K422">
        <f t="shared" ca="1" si="96"/>
        <v>-46539521.463645555</v>
      </c>
      <c r="L422">
        <f t="shared" ca="1" si="105"/>
        <v>9177.0237475405102</v>
      </c>
      <c r="M422">
        <f ca="1">2*$Y$1*VLOOKUP(E421,Gearing!$B$3:$D$7,3)+B420</f>
        <v>9177.0147571916314</v>
      </c>
      <c r="N422">
        <f ca="1">2*B421-B420+Misc!$B$6*$Y$1^2</f>
        <v>9177.1555925917764</v>
      </c>
      <c r="O422">
        <f t="shared" ca="1" si="97"/>
        <v>0</v>
      </c>
      <c r="P422">
        <f t="shared" ca="1" si="98"/>
        <v>0</v>
      </c>
      <c r="Q422">
        <f t="shared" ca="1" si="99"/>
        <v>0</v>
      </c>
      <c r="R422">
        <f t="shared" ca="1" si="100"/>
        <v>0</v>
      </c>
      <c r="S422">
        <f t="shared" ca="1" si="101"/>
        <v>0</v>
      </c>
      <c r="T422">
        <f ca="1">C422/Misc!$B$2*60/2/PI()</f>
        <v>3998.5527677008035</v>
      </c>
      <c r="U422">
        <f ca="1">C422/Misc!$B$2*60/2/PI()*VLOOKUP(E422,Gearing!$B$2:$F$7,5,FALSE)</f>
        <v>7999.9999999999864</v>
      </c>
      <c r="V422">
        <f ca="1">FORECAST(U422,OFFSET(Engine!$E$3:$E$26,MATCH(U422,Engine!$A$3:$A$26,1)-1,0,2),OFFSET(Engine!$A$3:$A$26,MATCH(U422,Engine!$A$3:$A$26,1)-1,0,2))</f>
        <v>590.28680526412995</v>
      </c>
    </row>
    <row r="423" spans="1:22" x14ac:dyDescent="0.25">
      <c r="A423">
        <f t="shared" si="93"/>
        <v>105</v>
      </c>
      <c r="B423">
        <f t="shared" ca="1" si="104"/>
        <v>9208.4180786417037</v>
      </c>
      <c r="C423">
        <f t="shared" ca="1" si="102"/>
        <v>125.61823999999979</v>
      </c>
      <c r="D423">
        <f t="shared" ca="1" si="103"/>
        <v>3.9633597683859989E-2</v>
      </c>
      <c r="E423">
        <f ca="1">MIN(VLOOKUP(C422+0.01,Gearing!$A$2:$F$7,2,TRUE)+1,5)</f>
        <v>5</v>
      </c>
      <c r="F423">
        <f ca="1">Misc!$B$4*V422/Misc!$B$2*VLOOKUP(E422,Gearing!$B$2:$F$7,5,FALSE)</f>
        <v>3346.1692342119795</v>
      </c>
      <c r="G423">
        <f t="shared" ca="1" si="91"/>
        <v>5.7218457201454154</v>
      </c>
      <c r="H423">
        <f t="shared" ca="1" si="92"/>
        <v>280.99999999999955</v>
      </c>
      <c r="I423">
        <f t="shared" si="94"/>
        <v>0.19223050000000003</v>
      </c>
      <c r="J423">
        <f t="shared" ca="1" si="95"/>
        <v>3271.7957294353478</v>
      </c>
      <c r="K423">
        <f t="shared" ca="1" si="96"/>
        <v>-46642430.734253459</v>
      </c>
      <c r="L423">
        <f t="shared" ca="1" si="105"/>
        <v>9208.432005656372</v>
      </c>
      <c r="M423">
        <f ca="1">2*$Y$1*VLOOKUP(E422,Gearing!$B$3:$D$7,3)+B421</f>
        <v>9208.4180786417037</v>
      </c>
      <c r="N423">
        <f ca="1">2*B422-B421+Misc!$B$6*$Y$1^2</f>
        <v>9208.5638682415592</v>
      </c>
      <c r="O423">
        <f t="shared" ca="1" si="97"/>
        <v>0</v>
      </c>
      <c r="P423">
        <f t="shared" ca="1" si="98"/>
        <v>0</v>
      </c>
      <c r="Q423">
        <f t="shared" ca="1" si="99"/>
        <v>0</v>
      </c>
      <c r="R423">
        <f t="shared" ca="1" si="100"/>
        <v>0</v>
      </c>
      <c r="S423">
        <f t="shared" ca="1" si="101"/>
        <v>0</v>
      </c>
      <c r="T423">
        <f ca="1">C423/Misc!$B$2*60/2/PI()</f>
        <v>3998.5527677008035</v>
      </c>
      <c r="U423">
        <f ca="1">C423/Misc!$B$2*60/2/PI()*VLOOKUP(E423,Gearing!$B$2:$F$7,5,FALSE)</f>
        <v>7999.9999999999864</v>
      </c>
      <c r="V423">
        <f ca="1">FORECAST(U423,OFFSET(Engine!$E$3:$E$26,MATCH(U423,Engine!$A$3:$A$26,1)-1,0,2),OFFSET(Engine!$A$3:$A$26,MATCH(U423,Engine!$A$3:$A$26,1)-1,0,2))</f>
        <v>590.28680526412995</v>
      </c>
    </row>
    <row r="424" spans="1:22" x14ac:dyDescent="0.25">
      <c r="A424">
        <f t="shared" si="93"/>
        <v>105.25</v>
      </c>
      <c r="B424">
        <f t="shared" ca="1" si="104"/>
        <v>9239.8238771916313</v>
      </c>
      <c r="C424">
        <f t="shared" ca="1" si="102"/>
        <v>125.61823999999979</v>
      </c>
      <c r="D424">
        <f t="shared" ca="1" si="103"/>
        <v>-3.9633597683859989E-2</v>
      </c>
      <c r="E424">
        <f ca="1">MIN(VLOOKUP(C423+0.01,Gearing!$A$2:$F$7,2,TRUE)+1,5)</f>
        <v>5</v>
      </c>
      <c r="F424">
        <f ca="1">Misc!$B$4*V423/Misc!$B$2*VLOOKUP(E423,Gearing!$B$2:$F$7,5,FALSE)</f>
        <v>3346.1692342119795</v>
      </c>
      <c r="G424">
        <f t="shared" ca="1" si="91"/>
        <v>5.7413603786335496</v>
      </c>
      <c r="H424">
        <f t="shared" ca="1" si="92"/>
        <v>280.99999999999955</v>
      </c>
      <c r="I424">
        <f t="shared" si="94"/>
        <v>0.19223050000000003</v>
      </c>
      <c r="J424">
        <f t="shared" ca="1" si="95"/>
        <v>3259.7223770673313</v>
      </c>
      <c r="K424">
        <f t="shared" ca="1" si="96"/>
        <v>-46745020.104139224</v>
      </c>
      <c r="L424">
        <f t="shared" ca="1" si="105"/>
        <v>9239.8328675405119</v>
      </c>
      <c r="M424">
        <f ca="1">2*$Y$1*VLOOKUP(E423,Gearing!$B$3:$D$7,3)+B422</f>
        <v>9239.8238771916313</v>
      </c>
      <c r="N424">
        <f ca="1">2*B423-B422+Misc!$B$6*$Y$1^2</f>
        <v>9239.9647125917763</v>
      </c>
      <c r="O424">
        <f t="shared" ca="1" si="97"/>
        <v>0</v>
      </c>
      <c r="P424">
        <f t="shared" ca="1" si="98"/>
        <v>0</v>
      </c>
      <c r="Q424">
        <f t="shared" ca="1" si="99"/>
        <v>0</v>
      </c>
      <c r="R424">
        <f t="shared" ca="1" si="100"/>
        <v>0</v>
      </c>
      <c r="S424">
        <f t="shared" ca="1" si="101"/>
        <v>0</v>
      </c>
      <c r="T424">
        <f ca="1">C424/Misc!$B$2*60/2/PI()</f>
        <v>3998.5527677008035</v>
      </c>
      <c r="U424">
        <f ca="1">C424/Misc!$B$2*60/2/PI()*VLOOKUP(E424,Gearing!$B$2:$F$7,5,FALSE)</f>
        <v>7999.9999999999864</v>
      </c>
      <c r="V424">
        <f ca="1">FORECAST(U424,OFFSET(Engine!$E$3:$E$26,MATCH(U424,Engine!$A$3:$A$26,1)-1,0,2),OFFSET(Engine!$A$3:$A$26,MATCH(U424,Engine!$A$3:$A$26,1)-1,0,2))</f>
        <v>590.28680526412995</v>
      </c>
    </row>
    <row r="425" spans="1:22" x14ac:dyDescent="0.25">
      <c r="A425">
        <f t="shared" si="93"/>
        <v>105.5</v>
      </c>
      <c r="B425">
        <f t="shared" ca="1" si="104"/>
        <v>9271.2271986417036</v>
      </c>
      <c r="C425">
        <f t="shared" ca="1" si="102"/>
        <v>125.61823999999979</v>
      </c>
      <c r="D425">
        <f t="shared" ca="1" si="103"/>
        <v>3.9633597683859989E-2</v>
      </c>
      <c r="E425">
        <f ca="1">MIN(VLOOKUP(C424+0.01,Gearing!$A$2:$F$7,2,TRUE)+1,5)</f>
        <v>5</v>
      </c>
      <c r="F425">
        <f ca="1">Misc!$B$4*V424/Misc!$B$2*VLOOKUP(E424,Gearing!$B$2:$F$7,5,FALSE)</f>
        <v>3346.1692342119795</v>
      </c>
      <c r="G425">
        <f t="shared" ca="1" si="91"/>
        <v>5.7608734979231926</v>
      </c>
      <c r="H425">
        <f t="shared" ca="1" si="92"/>
        <v>280.99999999999955</v>
      </c>
      <c r="I425">
        <f t="shared" si="94"/>
        <v>0.19223050000000003</v>
      </c>
      <c r="J425">
        <f t="shared" ca="1" si="95"/>
        <v>3247.6480723510276</v>
      </c>
      <c r="K425">
        <f t="shared" ca="1" si="96"/>
        <v>-46847170.998293281</v>
      </c>
      <c r="L425">
        <f t="shared" ca="1" si="105"/>
        <v>9271.2411256563719</v>
      </c>
      <c r="M425">
        <f ca="1">2*$Y$1*VLOOKUP(E424,Gearing!$B$3:$D$7,3)+B423</f>
        <v>9271.2271986417036</v>
      </c>
      <c r="N425">
        <f ca="1">2*B424-B423+Misc!$B$6*$Y$1^2</f>
        <v>9271.3729882415591</v>
      </c>
      <c r="O425">
        <f t="shared" ca="1" si="97"/>
        <v>0</v>
      </c>
      <c r="P425">
        <f t="shared" ca="1" si="98"/>
        <v>0</v>
      </c>
      <c r="Q425">
        <f t="shared" ca="1" si="99"/>
        <v>0</v>
      </c>
      <c r="R425">
        <f t="shared" ca="1" si="100"/>
        <v>0</v>
      </c>
      <c r="S425">
        <f t="shared" ca="1" si="101"/>
        <v>0</v>
      </c>
      <c r="T425">
        <f ca="1">C425/Misc!$B$2*60/2/PI()</f>
        <v>3998.5527677008035</v>
      </c>
      <c r="U425">
        <f ca="1">C425/Misc!$B$2*60/2/PI()*VLOOKUP(E425,Gearing!$B$2:$F$7,5,FALSE)</f>
        <v>7999.9999999999864</v>
      </c>
      <c r="V425">
        <f ca="1">FORECAST(U425,OFFSET(Engine!$E$3:$E$26,MATCH(U425,Engine!$A$3:$A$26,1)-1,0,2),OFFSET(Engine!$A$3:$A$26,MATCH(U425,Engine!$A$3:$A$26,1)-1,0,2))</f>
        <v>590.28680526412995</v>
      </c>
    </row>
    <row r="426" spans="1:22" x14ac:dyDescent="0.25">
      <c r="A426">
        <f t="shared" si="93"/>
        <v>105.75</v>
      </c>
      <c r="B426">
        <f t="shared" ca="1" si="104"/>
        <v>9302.6329971916311</v>
      </c>
      <c r="C426">
        <f t="shared" ca="1" si="102"/>
        <v>125.61823999999979</v>
      </c>
      <c r="D426">
        <f t="shared" ca="1" si="103"/>
        <v>-3.9633597683859989E-2</v>
      </c>
      <c r="E426">
        <f ca="1">MIN(VLOOKUP(C425+0.01,Gearing!$A$2:$F$7,2,TRUE)+1,5)</f>
        <v>5</v>
      </c>
      <c r="F426">
        <f ca="1">Misc!$B$4*V425/Misc!$B$2*VLOOKUP(E425,Gearing!$B$2:$F$7,5,FALSE)</f>
        <v>3346.1692342119795</v>
      </c>
      <c r="G426">
        <f t="shared" ca="1" si="91"/>
        <v>5.7803881564113277</v>
      </c>
      <c r="H426">
        <f t="shared" ca="1" si="92"/>
        <v>280.99999999999955</v>
      </c>
      <c r="I426">
        <f t="shared" si="94"/>
        <v>0.19223050000000003</v>
      </c>
      <c r="J426">
        <f t="shared" ca="1" si="95"/>
        <v>3235.5747199830116</v>
      </c>
      <c r="K426">
        <f t="shared" ca="1" si="96"/>
        <v>-46949002.051541366</v>
      </c>
      <c r="L426">
        <f t="shared" ca="1" si="105"/>
        <v>9302.6419875405081</v>
      </c>
      <c r="M426">
        <f ca="1">2*$Y$1*VLOOKUP(E425,Gearing!$B$3:$D$7,3)+B424</f>
        <v>9302.6329971916311</v>
      </c>
      <c r="N426">
        <f ca="1">2*B425-B424+Misc!$B$6*$Y$1^2</f>
        <v>9302.7738325917762</v>
      </c>
      <c r="O426">
        <f t="shared" ca="1" si="97"/>
        <v>0</v>
      </c>
      <c r="P426">
        <f t="shared" ca="1" si="98"/>
        <v>0</v>
      </c>
      <c r="Q426">
        <f t="shared" ca="1" si="99"/>
        <v>0</v>
      </c>
      <c r="R426">
        <f t="shared" ca="1" si="100"/>
        <v>0</v>
      </c>
      <c r="S426">
        <f t="shared" ca="1" si="101"/>
        <v>0</v>
      </c>
      <c r="T426">
        <f ca="1">C426/Misc!$B$2*60/2/PI()</f>
        <v>3998.5527677008035</v>
      </c>
      <c r="U426">
        <f ca="1">C426/Misc!$B$2*60/2/PI()*VLOOKUP(E426,Gearing!$B$2:$F$7,5,FALSE)</f>
        <v>7999.9999999999864</v>
      </c>
      <c r="V426">
        <f ca="1">FORECAST(U426,OFFSET(Engine!$E$3:$E$26,MATCH(U426,Engine!$A$3:$A$26,1)-1,0,2),OFFSET(Engine!$A$3:$A$26,MATCH(U426,Engine!$A$3:$A$26,1)-1,0,2))</f>
        <v>590.28680526412995</v>
      </c>
    </row>
    <row r="427" spans="1:22" x14ac:dyDescent="0.25">
      <c r="A427">
        <f t="shared" si="93"/>
        <v>106</v>
      </c>
      <c r="B427">
        <f t="shared" ca="1" si="104"/>
        <v>9334.0363186417035</v>
      </c>
      <c r="C427">
        <f t="shared" ca="1" si="102"/>
        <v>125.61823999999979</v>
      </c>
      <c r="D427">
        <f t="shared" ca="1" si="103"/>
        <v>3.9633597683859989E-2</v>
      </c>
      <c r="E427">
        <f ca="1">MIN(VLOOKUP(C426+0.01,Gearing!$A$2:$F$7,2,TRUE)+1,5)</f>
        <v>5</v>
      </c>
      <c r="F427">
        <f ca="1">Misc!$B$4*V426/Misc!$B$2*VLOOKUP(E426,Gearing!$B$2:$F$7,5,FALSE)</f>
        <v>3346.1692342119795</v>
      </c>
      <c r="G427">
        <f t="shared" ca="1" si="91"/>
        <v>5.7999012757009707</v>
      </c>
      <c r="H427">
        <f t="shared" ca="1" si="92"/>
        <v>280.99999999999955</v>
      </c>
      <c r="I427">
        <f t="shared" si="94"/>
        <v>0.19223050000000003</v>
      </c>
      <c r="J427">
        <f t="shared" ca="1" si="95"/>
        <v>3223.5004152667079</v>
      </c>
      <c r="K427">
        <f t="shared" ca="1" si="96"/>
        <v>-47050394.569241583</v>
      </c>
      <c r="L427">
        <f t="shared" ca="1" si="105"/>
        <v>9334.0502456563718</v>
      </c>
      <c r="M427">
        <f ca="1">2*$Y$1*VLOOKUP(E426,Gearing!$B$3:$D$7,3)+B425</f>
        <v>9334.0363186417035</v>
      </c>
      <c r="N427">
        <f ca="1">2*B426-B425+Misc!$B$6*$Y$1^2</f>
        <v>9334.182108241559</v>
      </c>
      <c r="O427">
        <f t="shared" ca="1" si="97"/>
        <v>0</v>
      </c>
      <c r="P427">
        <f t="shared" ca="1" si="98"/>
        <v>0</v>
      </c>
      <c r="Q427">
        <f t="shared" ca="1" si="99"/>
        <v>0</v>
      </c>
      <c r="R427">
        <f t="shared" ca="1" si="100"/>
        <v>0</v>
      </c>
      <c r="S427">
        <f t="shared" ca="1" si="101"/>
        <v>0</v>
      </c>
      <c r="T427">
        <f ca="1">C427/Misc!$B$2*60/2/PI()</f>
        <v>3998.5527677008035</v>
      </c>
      <c r="U427">
        <f ca="1">C427/Misc!$B$2*60/2/PI()*VLOOKUP(E427,Gearing!$B$2:$F$7,5,FALSE)</f>
        <v>7999.9999999999864</v>
      </c>
      <c r="V427">
        <f ca="1">FORECAST(U427,OFFSET(Engine!$E$3:$E$26,MATCH(U427,Engine!$A$3:$A$26,1)-1,0,2),OFFSET(Engine!$A$3:$A$26,MATCH(U427,Engine!$A$3:$A$26,1)-1,0,2))</f>
        <v>590.28680526412995</v>
      </c>
    </row>
    <row r="428" spans="1:22" x14ac:dyDescent="0.25">
      <c r="A428">
        <f t="shared" si="93"/>
        <v>106.25</v>
      </c>
      <c r="B428">
        <f t="shared" ca="1" si="104"/>
        <v>9365.442117191631</v>
      </c>
      <c r="C428">
        <f t="shared" ca="1" si="102"/>
        <v>125.61823999999979</v>
      </c>
      <c r="D428">
        <f t="shared" ca="1" si="103"/>
        <v>-3.9633597683859989E-2</v>
      </c>
      <c r="E428">
        <f ca="1">MIN(VLOOKUP(C427+0.01,Gearing!$A$2:$F$7,2,TRUE)+1,5)</f>
        <v>5</v>
      </c>
      <c r="F428">
        <f ca="1">Misc!$B$4*V427/Misc!$B$2*VLOOKUP(E427,Gearing!$B$2:$F$7,5,FALSE)</f>
        <v>3346.1692342119795</v>
      </c>
      <c r="G428">
        <f t="shared" ca="1" si="91"/>
        <v>5.819415934189105</v>
      </c>
      <c r="H428">
        <f t="shared" ca="1" si="92"/>
        <v>280.99999999999955</v>
      </c>
      <c r="I428">
        <f t="shared" si="94"/>
        <v>0.19223050000000003</v>
      </c>
      <c r="J428">
        <f t="shared" ca="1" si="95"/>
        <v>3211.4270628986915</v>
      </c>
      <c r="K428">
        <f t="shared" ca="1" si="96"/>
        <v>-47151467.305851981</v>
      </c>
      <c r="L428">
        <f t="shared" ca="1" si="105"/>
        <v>9365.4511075405098</v>
      </c>
      <c r="M428">
        <f ca="1">2*$Y$1*VLOOKUP(E427,Gearing!$B$3:$D$7,3)+B426</f>
        <v>9365.442117191631</v>
      </c>
      <c r="N428">
        <f ca="1">2*B427-B426+Misc!$B$6*$Y$1^2</f>
        <v>9365.5829525917761</v>
      </c>
      <c r="O428">
        <f t="shared" ca="1" si="97"/>
        <v>0</v>
      </c>
      <c r="P428">
        <f t="shared" ca="1" si="98"/>
        <v>0</v>
      </c>
      <c r="Q428">
        <f t="shared" ca="1" si="99"/>
        <v>0</v>
      </c>
      <c r="R428">
        <f t="shared" ca="1" si="100"/>
        <v>0</v>
      </c>
      <c r="S428">
        <f t="shared" ca="1" si="101"/>
        <v>0</v>
      </c>
      <c r="T428">
        <f ca="1">C428/Misc!$B$2*60/2/PI()</f>
        <v>3998.5527677008035</v>
      </c>
      <c r="U428">
        <f ca="1">C428/Misc!$B$2*60/2/PI()*VLOOKUP(E428,Gearing!$B$2:$F$7,5,FALSE)</f>
        <v>7999.9999999999864</v>
      </c>
      <c r="V428">
        <f ca="1">FORECAST(U428,OFFSET(Engine!$E$3:$E$26,MATCH(U428,Engine!$A$3:$A$26,1)-1,0,2),OFFSET(Engine!$A$3:$A$26,MATCH(U428,Engine!$A$3:$A$26,1)-1,0,2))</f>
        <v>590.28680526412995</v>
      </c>
    </row>
    <row r="429" spans="1:22" x14ac:dyDescent="0.25">
      <c r="A429">
        <f t="shared" si="93"/>
        <v>106.5</v>
      </c>
      <c r="B429">
        <f t="shared" ca="1" si="104"/>
        <v>9396.8454386417034</v>
      </c>
      <c r="C429">
        <f t="shared" ca="1" si="102"/>
        <v>125.61823999999979</v>
      </c>
      <c r="D429">
        <f t="shared" ca="1" si="103"/>
        <v>3.9633597683859989E-2</v>
      </c>
      <c r="E429">
        <f ca="1">MIN(VLOOKUP(C428+0.01,Gearing!$A$2:$F$7,2,TRUE)+1,5)</f>
        <v>5</v>
      </c>
      <c r="F429">
        <f ca="1">Misc!$B$4*V428/Misc!$B$2*VLOOKUP(E428,Gearing!$B$2:$F$7,5,FALSE)</f>
        <v>3346.1692342119795</v>
      </c>
      <c r="G429">
        <f t="shared" ca="1" si="91"/>
        <v>5.8389290534787488</v>
      </c>
      <c r="H429">
        <f t="shared" ca="1" si="92"/>
        <v>280.99999999999955</v>
      </c>
      <c r="I429">
        <f t="shared" si="94"/>
        <v>0.19223050000000003</v>
      </c>
      <c r="J429">
        <f t="shared" ca="1" si="95"/>
        <v>3199.3527581823878</v>
      </c>
      <c r="K429">
        <f t="shared" ca="1" si="96"/>
        <v>-47252101.447098352</v>
      </c>
      <c r="L429">
        <f t="shared" ca="1" si="105"/>
        <v>9396.8593656563717</v>
      </c>
      <c r="M429">
        <f ca="1">2*$Y$1*VLOOKUP(E428,Gearing!$B$3:$D$7,3)+B427</f>
        <v>9396.8454386417034</v>
      </c>
      <c r="N429">
        <f ca="1">2*B428-B427+Misc!$B$6*$Y$1^2</f>
        <v>9396.9912282415589</v>
      </c>
      <c r="O429">
        <f t="shared" ca="1" si="97"/>
        <v>0</v>
      </c>
      <c r="P429">
        <f t="shared" ca="1" si="98"/>
        <v>0</v>
      </c>
      <c r="Q429">
        <f t="shared" ca="1" si="99"/>
        <v>0</v>
      </c>
      <c r="R429">
        <f t="shared" ca="1" si="100"/>
        <v>0</v>
      </c>
      <c r="S429">
        <f t="shared" ca="1" si="101"/>
        <v>0</v>
      </c>
      <c r="T429">
        <f ca="1">C429/Misc!$B$2*60/2/PI()</f>
        <v>3998.5527677008035</v>
      </c>
      <c r="U429">
        <f ca="1">C429/Misc!$B$2*60/2/PI()*VLOOKUP(E429,Gearing!$B$2:$F$7,5,FALSE)</f>
        <v>7999.9999999999864</v>
      </c>
      <c r="V429">
        <f ca="1">FORECAST(U429,OFFSET(Engine!$E$3:$E$26,MATCH(U429,Engine!$A$3:$A$26,1)-1,0,2),OFFSET(Engine!$A$3:$A$26,MATCH(U429,Engine!$A$3:$A$26,1)-1,0,2))</f>
        <v>590.28680526412995</v>
      </c>
    </row>
    <row r="430" spans="1:22" x14ac:dyDescent="0.25">
      <c r="A430">
        <f t="shared" si="93"/>
        <v>106.75</v>
      </c>
      <c r="B430">
        <f t="shared" ca="1" si="104"/>
        <v>9428.2512371916309</v>
      </c>
      <c r="C430">
        <f t="shared" ca="1" si="102"/>
        <v>125.61823999999979</v>
      </c>
      <c r="D430">
        <f t="shared" ca="1" si="103"/>
        <v>-3.9633597683859989E-2</v>
      </c>
      <c r="E430">
        <f ca="1">MIN(VLOOKUP(C429+0.01,Gearing!$A$2:$F$7,2,TRUE)+1,5)</f>
        <v>5</v>
      </c>
      <c r="F430">
        <f ca="1">Misc!$B$4*V429/Misc!$B$2*VLOOKUP(E429,Gearing!$B$2:$F$7,5,FALSE)</f>
        <v>3346.1692342119795</v>
      </c>
      <c r="G430">
        <f t="shared" ca="1" si="91"/>
        <v>5.8584437119668831</v>
      </c>
      <c r="H430">
        <f t="shared" ca="1" si="92"/>
        <v>280.99999999999955</v>
      </c>
      <c r="I430">
        <f t="shared" si="94"/>
        <v>0.19223050000000003</v>
      </c>
      <c r="J430">
        <f t="shared" ca="1" si="95"/>
        <v>3187.2794058143718</v>
      </c>
      <c r="K430">
        <f t="shared" ca="1" si="96"/>
        <v>-47352415.86707107</v>
      </c>
      <c r="L430">
        <f t="shared" ca="1" si="105"/>
        <v>9428.2602275405079</v>
      </c>
      <c r="M430">
        <f ca="1">2*$Y$1*VLOOKUP(E429,Gearing!$B$3:$D$7,3)+B428</f>
        <v>9428.2512371916309</v>
      </c>
      <c r="N430">
        <f ca="1">2*B429-B428+Misc!$B$6*$Y$1^2</f>
        <v>9428.392072591776</v>
      </c>
      <c r="O430">
        <f t="shared" ca="1" si="97"/>
        <v>0</v>
      </c>
      <c r="P430">
        <f t="shared" ca="1" si="98"/>
        <v>0</v>
      </c>
      <c r="Q430">
        <f t="shared" ca="1" si="99"/>
        <v>0</v>
      </c>
      <c r="R430">
        <f t="shared" ca="1" si="100"/>
        <v>0</v>
      </c>
      <c r="S430">
        <f t="shared" ca="1" si="101"/>
        <v>0</v>
      </c>
      <c r="T430">
        <f ca="1">C430/Misc!$B$2*60/2/PI()</f>
        <v>3998.5527677008035</v>
      </c>
      <c r="U430">
        <f ca="1">C430/Misc!$B$2*60/2/PI()*VLOOKUP(E430,Gearing!$B$2:$F$7,5,FALSE)</f>
        <v>7999.9999999999864</v>
      </c>
      <c r="V430">
        <f ca="1">FORECAST(U430,OFFSET(Engine!$E$3:$E$26,MATCH(U430,Engine!$A$3:$A$26,1)-1,0,2),OFFSET(Engine!$A$3:$A$26,MATCH(U430,Engine!$A$3:$A$26,1)-1,0,2))</f>
        <v>590.28680526412995</v>
      </c>
    </row>
    <row r="431" spans="1:22" x14ac:dyDescent="0.25">
      <c r="A431">
        <f t="shared" si="93"/>
        <v>107</v>
      </c>
      <c r="B431">
        <f t="shared" ca="1" si="104"/>
        <v>9459.6545586417033</v>
      </c>
      <c r="C431">
        <f t="shared" ca="1" si="102"/>
        <v>125.61823999999979</v>
      </c>
      <c r="D431">
        <f t="shared" ca="1" si="103"/>
        <v>3.9633597683859989E-2</v>
      </c>
      <c r="E431">
        <f ca="1">MIN(VLOOKUP(C430+0.01,Gearing!$A$2:$F$7,2,TRUE)+1,5)</f>
        <v>5</v>
      </c>
      <c r="F431">
        <f ca="1">Misc!$B$4*V430/Misc!$B$2*VLOOKUP(E430,Gearing!$B$2:$F$7,5,FALSE)</f>
        <v>3346.1692342119795</v>
      </c>
      <c r="G431">
        <f t="shared" ca="1" si="91"/>
        <v>5.877956831256526</v>
      </c>
      <c r="H431">
        <f t="shared" ca="1" si="92"/>
        <v>280.99999999999955</v>
      </c>
      <c r="I431">
        <f t="shared" si="94"/>
        <v>0.19223050000000003</v>
      </c>
      <c r="J431">
        <f t="shared" ca="1" si="95"/>
        <v>3175.2051010980681</v>
      </c>
      <c r="K431">
        <f t="shared" ca="1" si="96"/>
        <v>-47452291.631863602</v>
      </c>
      <c r="L431">
        <f t="shared" ca="1" si="105"/>
        <v>9459.6684856563716</v>
      </c>
      <c r="M431">
        <f ca="1">2*$Y$1*VLOOKUP(E430,Gearing!$B$3:$D$7,3)+B429</f>
        <v>9459.6545586417033</v>
      </c>
      <c r="N431">
        <f ca="1">2*B430-B429+Misc!$B$6*$Y$1^2</f>
        <v>9459.8003482415588</v>
      </c>
      <c r="O431">
        <f t="shared" ca="1" si="97"/>
        <v>0</v>
      </c>
      <c r="P431">
        <f t="shared" ca="1" si="98"/>
        <v>0</v>
      </c>
      <c r="Q431">
        <f t="shared" ca="1" si="99"/>
        <v>0</v>
      </c>
      <c r="R431">
        <f t="shared" ca="1" si="100"/>
        <v>0</v>
      </c>
      <c r="S431">
        <f t="shared" ca="1" si="101"/>
        <v>0</v>
      </c>
      <c r="T431">
        <f ca="1">C431/Misc!$B$2*60/2/PI()</f>
        <v>3998.5527677008035</v>
      </c>
      <c r="U431">
        <f ca="1">C431/Misc!$B$2*60/2/PI()*VLOOKUP(E431,Gearing!$B$2:$F$7,5,FALSE)</f>
        <v>7999.9999999999864</v>
      </c>
      <c r="V431">
        <f ca="1">FORECAST(U431,OFFSET(Engine!$E$3:$E$26,MATCH(U431,Engine!$A$3:$A$26,1)-1,0,2),OFFSET(Engine!$A$3:$A$26,MATCH(U431,Engine!$A$3:$A$26,1)-1,0,2))</f>
        <v>590.28680526412995</v>
      </c>
    </row>
    <row r="432" spans="1:22" x14ac:dyDescent="0.25">
      <c r="A432">
        <f t="shared" si="93"/>
        <v>107.25</v>
      </c>
      <c r="B432">
        <f t="shared" ca="1" si="104"/>
        <v>9491.0603571916308</v>
      </c>
      <c r="C432">
        <f t="shared" ca="1" si="102"/>
        <v>125.61823999999979</v>
      </c>
      <c r="D432">
        <f t="shared" ca="1" si="103"/>
        <v>-3.9633597683859989E-2</v>
      </c>
      <c r="E432">
        <f ca="1">MIN(VLOOKUP(C431+0.01,Gearing!$A$2:$F$7,2,TRUE)+1,5)</f>
        <v>5</v>
      </c>
      <c r="F432">
        <f ca="1">Misc!$B$4*V431/Misc!$B$2*VLOOKUP(E431,Gearing!$B$2:$F$7,5,FALSE)</f>
        <v>3346.1692342119795</v>
      </c>
      <c r="G432">
        <f t="shared" ca="1" si="91"/>
        <v>5.8974714897446603</v>
      </c>
      <c r="H432">
        <f t="shared" ca="1" si="92"/>
        <v>280.99999999999955</v>
      </c>
      <c r="I432">
        <f t="shared" si="94"/>
        <v>0.19223050000000003</v>
      </c>
      <c r="J432">
        <f t="shared" ca="1" si="95"/>
        <v>3163.1317487300516</v>
      </c>
      <c r="K432">
        <f t="shared" ca="1" si="96"/>
        <v>-47551847.735198632</v>
      </c>
      <c r="L432">
        <f t="shared" ca="1" si="105"/>
        <v>9491.0693475405096</v>
      </c>
      <c r="M432">
        <f ca="1">2*$Y$1*VLOOKUP(E431,Gearing!$B$3:$D$7,3)+B430</f>
        <v>9491.0603571916308</v>
      </c>
      <c r="N432">
        <f ca="1">2*B431-B430+Misc!$B$6*$Y$1^2</f>
        <v>9491.2011925917759</v>
      </c>
      <c r="O432">
        <f t="shared" ca="1" si="97"/>
        <v>0</v>
      </c>
      <c r="P432">
        <f t="shared" ca="1" si="98"/>
        <v>0</v>
      </c>
      <c r="Q432">
        <f t="shared" ca="1" si="99"/>
        <v>0</v>
      </c>
      <c r="R432">
        <f t="shared" ca="1" si="100"/>
        <v>0</v>
      </c>
      <c r="S432">
        <f t="shared" ca="1" si="101"/>
        <v>0</v>
      </c>
      <c r="T432">
        <f ca="1">C432/Misc!$B$2*60/2/PI()</f>
        <v>3998.5527677008035</v>
      </c>
      <c r="U432">
        <f ca="1">C432/Misc!$B$2*60/2/PI()*VLOOKUP(E432,Gearing!$B$2:$F$7,5,FALSE)</f>
        <v>7999.9999999999864</v>
      </c>
      <c r="V432">
        <f ca="1">FORECAST(U432,OFFSET(Engine!$E$3:$E$26,MATCH(U432,Engine!$A$3:$A$26,1)-1,0,2),OFFSET(Engine!$A$3:$A$26,MATCH(U432,Engine!$A$3:$A$26,1)-1,0,2))</f>
        <v>590.28680526412995</v>
      </c>
    </row>
    <row r="433" spans="1:22" x14ac:dyDescent="0.25">
      <c r="A433">
        <f t="shared" si="93"/>
        <v>107.5</v>
      </c>
      <c r="B433">
        <f t="shared" ca="1" si="104"/>
        <v>9522.4636786417032</v>
      </c>
      <c r="C433">
        <f t="shared" ca="1" si="102"/>
        <v>125.61823999999979</v>
      </c>
      <c r="D433">
        <f t="shared" ca="1" si="103"/>
        <v>3.9633597683859989E-2</v>
      </c>
      <c r="E433">
        <f ca="1">MIN(VLOOKUP(C432+0.01,Gearing!$A$2:$F$7,2,TRUE)+1,5)</f>
        <v>5</v>
      </c>
      <c r="F433">
        <f ca="1">Misc!$B$4*V432/Misc!$B$2*VLOOKUP(E432,Gearing!$B$2:$F$7,5,FALSE)</f>
        <v>3346.1692342119795</v>
      </c>
      <c r="G433">
        <f t="shared" ca="1" si="91"/>
        <v>5.9169846090343041</v>
      </c>
      <c r="H433">
        <f t="shared" ca="1" si="92"/>
        <v>280.99999999999955</v>
      </c>
      <c r="I433">
        <f t="shared" si="94"/>
        <v>0.19223050000000003</v>
      </c>
      <c r="J433">
        <f t="shared" ca="1" si="95"/>
        <v>3151.057444013748</v>
      </c>
      <c r="K433">
        <f t="shared" ca="1" si="96"/>
        <v>-47650965.123537317</v>
      </c>
      <c r="L433">
        <f t="shared" ca="1" si="105"/>
        <v>9522.4776056563715</v>
      </c>
      <c r="M433">
        <f ca="1">2*$Y$1*VLOOKUP(E432,Gearing!$B$3:$D$7,3)+B431</f>
        <v>9522.4636786417032</v>
      </c>
      <c r="N433">
        <f ca="1">2*B432-B431+Misc!$B$6*$Y$1^2</f>
        <v>9522.6094682415587</v>
      </c>
      <c r="O433">
        <f t="shared" ca="1" si="97"/>
        <v>0</v>
      </c>
      <c r="P433">
        <f t="shared" ca="1" si="98"/>
        <v>0</v>
      </c>
      <c r="Q433">
        <f t="shared" ca="1" si="99"/>
        <v>0</v>
      </c>
      <c r="R433">
        <f t="shared" ca="1" si="100"/>
        <v>0</v>
      </c>
      <c r="S433">
        <f t="shared" ca="1" si="101"/>
        <v>0</v>
      </c>
      <c r="T433">
        <f ca="1">C433/Misc!$B$2*60/2/PI()</f>
        <v>3998.5527677008035</v>
      </c>
      <c r="U433">
        <f ca="1">C433/Misc!$B$2*60/2/PI()*VLOOKUP(E433,Gearing!$B$2:$F$7,5,FALSE)</f>
        <v>7999.9999999999864</v>
      </c>
      <c r="V433">
        <f ca="1">FORECAST(U433,OFFSET(Engine!$E$3:$E$26,MATCH(U433,Engine!$A$3:$A$26,1)-1,0,2),OFFSET(Engine!$A$3:$A$26,MATCH(U433,Engine!$A$3:$A$26,1)-1,0,2))</f>
        <v>590.28680526412995</v>
      </c>
    </row>
    <row r="434" spans="1:22" x14ac:dyDescent="0.25">
      <c r="A434">
        <f t="shared" si="93"/>
        <v>107.75</v>
      </c>
      <c r="B434">
        <f t="shared" ca="1" si="104"/>
        <v>9553.8694771916307</v>
      </c>
      <c r="C434">
        <f t="shared" ca="1" si="102"/>
        <v>125.61823999999979</v>
      </c>
      <c r="D434">
        <f t="shared" ca="1" si="103"/>
        <v>-3.9633597683859989E-2</v>
      </c>
      <c r="E434">
        <f ca="1">MIN(VLOOKUP(C433+0.01,Gearing!$A$2:$F$7,2,TRUE)+1,5)</f>
        <v>5</v>
      </c>
      <c r="F434">
        <f ca="1">Misc!$B$4*V433/Misc!$B$2*VLOOKUP(E433,Gearing!$B$2:$F$7,5,FALSE)</f>
        <v>3346.1692342119795</v>
      </c>
      <c r="G434">
        <f t="shared" ca="1" si="91"/>
        <v>5.9364992675224384</v>
      </c>
      <c r="H434">
        <f t="shared" ca="1" si="92"/>
        <v>280.99999999999955</v>
      </c>
      <c r="I434">
        <f t="shared" si="94"/>
        <v>0.19223050000000003</v>
      </c>
      <c r="J434">
        <f t="shared" ca="1" si="95"/>
        <v>3138.9840916457315</v>
      </c>
      <c r="K434">
        <f t="shared" ca="1" si="96"/>
        <v>-47749762.91023466</v>
      </c>
      <c r="L434">
        <f t="shared" ca="1" si="105"/>
        <v>9553.8784675405095</v>
      </c>
      <c r="M434">
        <f ca="1">2*$Y$1*VLOOKUP(E433,Gearing!$B$3:$D$7,3)+B432</f>
        <v>9553.8694771916307</v>
      </c>
      <c r="N434">
        <f ca="1">2*B433-B432+Misc!$B$6*$Y$1^2</f>
        <v>9554.0103125917758</v>
      </c>
      <c r="O434">
        <f t="shared" ca="1" si="97"/>
        <v>0</v>
      </c>
      <c r="P434">
        <f t="shared" ca="1" si="98"/>
        <v>0</v>
      </c>
      <c r="Q434">
        <f t="shared" ca="1" si="99"/>
        <v>0</v>
      </c>
      <c r="R434">
        <f t="shared" ca="1" si="100"/>
        <v>0</v>
      </c>
      <c r="S434">
        <f t="shared" ca="1" si="101"/>
        <v>0</v>
      </c>
      <c r="T434">
        <f ca="1">C434/Misc!$B$2*60/2/PI()</f>
        <v>3998.5527677008035</v>
      </c>
      <c r="U434">
        <f ca="1">C434/Misc!$B$2*60/2/PI()*VLOOKUP(E434,Gearing!$B$2:$F$7,5,FALSE)</f>
        <v>7999.9999999999864</v>
      </c>
      <c r="V434">
        <f ca="1">FORECAST(U434,OFFSET(Engine!$E$3:$E$26,MATCH(U434,Engine!$A$3:$A$26,1)-1,0,2),OFFSET(Engine!$A$3:$A$26,MATCH(U434,Engine!$A$3:$A$26,1)-1,0,2))</f>
        <v>590.28680526412995</v>
      </c>
    </row>
    <row r="435" spans="1:22" x14ac:dyDescent="0.25">
      <c r="A435">
        <f t="shared" si="93"/>
        <v>108</v>
      </c>
      <c r="B435">
        <f t="shared" ca="1" si="104"/>
        <v>9585.272798641703</v>
      </c>
      <c r="C435">
        <f t="shared" ca="1" si="102"/>
        <v>125.61823999999979</v>
      </c>
      <c r="D435">
        <f t="shared" ca="1" si="103"/>
        <v>3.9633597683859989E-2</v>
      </c>
      <c r="E435">
        <f ca="1">MIN(VLOOKUP(C434+0.01,Gearing!$A$2:$F$7,2,TRUE)+1,5)</f>
        <v>5</v>
      </c>
      <c r="F435">
        <f ca="1">Misc!$B$4*V434/Misc!$B$2*VLOOKUP(E434,Gearing!$B$2:$F$7,5,FALSE)</f>
        <v>3346.1692342119795</v>
      </c>
      <c r="G435">
        <f t="shared" ca="1" si="91"/>
        <v>5.9560123868120822</v>
      </c>
      <c r="H435">
        <f t="shared" ca="1" si="92"/>
        <v>280.99999999999955</v>
      </c>
      <c r="I435">
        <f t="shared" si="94"/>
        <v>0.19223050000000003</v>
      </c>
      <c r="J435">
        <f t="shared" ca="1" si="95"/>
        <v>3126.9097869294278</v>
      </c>
      <c r="K435">
        <f t="shared" ca="1" si="96"/>
        <v>-47848121.922119506</v>
      </c>
      <c r="L435">
        <f t="shared" ca="1" si="105"/>
        <v>9585.2867256563713</v>
      </c>
      <c r="M435">
        <f ca="1">2*$Y$1*VLOOKUP(E434,Gearing!$B$3:$D$7,3)+B433</f>
        <v>9585.272798641703</v>
      </c>
      <c r="N435">
        <f ca="1">2*B434-B433+Misc!$B$6*$Y$1^2</f>
        <v>9585.4185882415586</v>
      </c>
      <c r="O435">
        <f t="shared" ca="1" si="97"/>
        <v>0</v>
      </c>
      <c r="P435">
        <f t="shared" ca="1" si="98"/>
        <v>0</v>
      </c>
      <c r="Q435">
        <f t="shared" ca="1" si="99"/>
        <v>0</v>
      </c>
      <c r="R435">
        <f t="shared" ca="1" si="100"/>
        <v>0</v>
      </c>
      <c r="S435">
        <f t="shared" ca="1" si="101"/>
        <v>0</v>
      </c>
      <c r="T435">
        <f ca="1">C435/Misc!$B$2*60/2/PI()</f>
        <v>3998.5527677008035</v>
      </c>
      <c r="U435">
        <f ca="1">C435/Misc!$B$2*60/2/PI()*VLOOKUP(E435,Gearing!$B$2:$F$7,5,FALSE)</f>
        <v>7999.9999999999864</v>
      </c>
      <c r="V435">
        <f ca="1">FORECAST(U435,OFFSET(Engine!$E$3:$E$26,MATCH(U435,Engine!$A$3:$A$26,1)-1,0,2),OFFSET(Engine!$A$3:$A$26,MATCH(U435,Engine!$A$3:$A$26,1)-1,0,2))</f>
        <v>590.28680526412995</v>
      </c>
    </row>
    <row r="436" spans="1:22" x14ac:dyDescent="0.25">
      <c r="A436">
        <f t="shared" si="93"/>
        <v>108.25</v>
      </c>
      <c r="B436">
        <f t="shared" ca="1" si="104"/>
        <v>9616.6785971916306</v>
      </c>
      <c r="C436">
        <f t="shared" ca="1" si="102"/>
        <v>125.61823999999979</v>
      </c>
      <c r="D436">
        <f t="shared" ca="1" si="103"/>
        <v>-3.9633597683859989E-2</v>
      </c>
      <c r="E436">
        <f ca="1">MIN(VLOOKUP(C435+0.01,Gearing!$A$2:$F$7,2,TRUE)+1,5)</f>
        <v>5</v>
      </c>
      <c r="F436">
        <f ca="1">Misc!$B$4*V435/Misc!$B$2*VLOOKUP(E435,Gearing!$B$2:$F$7,5,FALSE)</f>
        <v>3346.1692342119795</v>
      </c>
      <c r="G436">
        <f t="shared" ca="1" si="91"/>
        <v>5.9755270453002165</v>
      </c>
      <c r="H436">
        <f t="shared" ca="1" si="92"/>
        <v>280.99999999999955</v>
      </c>
      <c r="I436">
        <f t="shared" si="94"/>
        <v>0.19223050000000003</v>
      </c>
      <c r="J436">
        <f t="shared" ca="1" si="95"/>
        <v>3114.8364345614118</v>
      </c>
      <c r="K436">
        <f t="shared" ca="1" si="96"/>
        <v>-47946161.392179161</v>
      </c>
      <c r="L436">
        <f t="shared" ca="1" si="105"/>
        <v>9616.6875875405094</v>
      </c>
      <c r="M436">
        <f ca="1">2*$Y$1*VLOOKUP(E435,Gearing!$B$3:$D$7,3)+B434</f>
        <v>9616.6785971916306</v>
      </c>
      <c r="N436">
        <f ca="1">2*B435-B434+Misc!$B$6*$Y$1^2</f>
        <v>9616.8194325917757</v>
      </c>
      <c r="O436">
        <f t="shared" ca="1" si="97"/>
        <v>0</v>
      </c>
      <c r="P436">
        <f t="shared" ca="1" si="98"/>
        <v>0</v>
      </c>
      <c r="Q436">
        <f t="shared" ca="1" si="99"/>
        <v>0</v>
      </c>
      <c r="R436">
        <f t="shared" ca="1" si="100"/>
        <v>0</v>
      </c>
      <c r="S436">
        <f t="shared" ca="1" si="101"/>
        <v>0</v>
      </c>
      <c r="T436">
        <f ca="1">C436/Misc!$B$2*60/2/PI()</f>
        <v>3998.5527677008035</v>
      </c>
      <c r="U436">
        <f ca="1">C436/Misc!$B$2*60/2/PI()*VLOOKUP(E436,Gearing!$B$2:$F$7,5,FALSE)</f>
        <v>7999.9999999999864</v>
      </c>
      <c r="V436">
        <f ca="1">FORECAST(U436,OFFSET(Engine!$E$3:$E$26,MATCH(U436,Engine!$A$3:$A$26,1)-1,0,2),OFFSET(Engine!$A$3:$A$26,MATCH(U436,Engine!$A$3:$A$26,1)-1,0,2))</f>
        <v>590.28680526412995</v>
      </c>
    </row>
    <row r="437" spans="1:22" x14ac:dyDescent="0.25">
      <c r="A437">
        <f t="shared" si="93"/>
        <v>108.5</v>
      </c>
      <c r="B437">
        <f t="shared" ca="1" si="104"/>
        <v>9648.0819186417029</v>
      </c>
      <c r="C437">
        <f t="shared" ca="1" si="102"/>
        <v>125.61823999999979</v>
      </c>
      <c r="D437">
        <f t="shared" ca="1" si="103"/>
        <v>3.9633597683859989E-2</v>
      </c>
      <c r="E437">
        <f ca="1">MIN(VLOOKUP(C436+0.01,Gearing!$A$2:$F$7,2,TRUE)+1,5)</f>
        <v>5</v>
      </c>
      <c r="F437">
        <f ca="1">Misc!$B$4*V436/Misc!$B$2*VLOOKUP(E436,Gearing!$B$2:$F$7,5,FALSE)</f>
        <v>3346.1692342119795</v>
      </c>
      <c r="G437">
        <f t="shared" ca="1" si="91"/>
        <v>5.9950401645898594</v>
      </c>
      <c r="H437">
        <f t="shared" ca="1" si="92"/>
        <v>280.99999999999955</v>
      </c>
      <c r="I437">
        <f t="shared" si="94"/>
        <v>0.19223050000000003</v>
      </c>
      <c r="J437">
        <f t="shared" ca="1" si="95"/>
        <v>3102.7621298451081</v>
      </c>
      <c r="K437">
        <f t="shared" ca="1" si="96"/>
        <v>-48043762.027610168</v>
      </c>
      <c r="L437">
        <f t="shared" ca="1" si="105"/>
        <v>9648.0958456563712</v>
      </c>
      <c r="M437">
        <f ca="1">2*$Y$1*VLOOKUP(E436,Gearing!$B$3:$D$7,3)+B435</f>
        <v>9648.0819186417029</v>
      </c>
      <c r="N437">
        <f ca="1">2*B436-B435+Misc!$B$6*$Y$1^2</f>
        <v>9648.2277082415585</v>
      </c>
      <c r="O437">
        <f t="shared" ca="1" si="97"/>
        <v>0</v>
      </c>
      <c r="P437">
        <f t="shared" ca="1" si="98"/>
        <v>0</v>
      </c>
      <c r="Q437">
        <f t="shared" ca="1" si="99"/>
        <v>0</v>
      </c>
      <c r="R437">
        <f t="shared" ca="1" si="100"/>
        <v>0</v>
      </c>
      <c r="S437">
        <f t="shared" ca="1" si="101"/>
        <v>0</v>
      </c>
      <c r="T437">
        <f ca="1">C437/Misc!$B$2*60/2/PI()</f>
        <v>3998.5527677008035</v>
      </c>
      <c r="U437">
        <f ca="1">C437/Misc!$B$2*60/2/PI()*VLOOKUP(E437,Gearing!$B$2:$F$7,5,FALSE)</f>
        <v>7999.9999999999864</v>
      </c>
      <c r="V437">
        <f ca="1">FORECAST(U437,OFFSET(Engine!$E$3:$E$26,MATCH(U437,Engine!$A$3:$A$26,1)-1,0,2),OFFSET(Engine!$A$3:$A$26,MATCH(U437,Engine!$A$3:$A$26,1)-1,0,2))</f>
        <v>590.28680526412995</v>
      </c>
    </row>
    <row r="438" spans="1:22" x14ac:dyDescent="0.25">
      <c r="A438">
        <f t="shared" si="93"/>
        <v>108.75</v>
      </c>
      <c r="B438">
        <f t="shared" ca="1" si="104"/>
        <v>9679.4877171916305</v>
      </c>
      <c r="C438">
        <f t="shared" ca="1" si="102"/>
        <v>125.61823999999979</v>
      </c>
      <c r="D438">
        <f t="shared" ca="1" si="103"/>
        <v>-3.9633597683859989E-2</v>
      </c>
      <c r="E438">
        <f ca="1">MIN(VLOOKUP(C437+0.01,Gearing!$A$2:$F$7,2,TRUE)+1,5)</f>
        <v>5</v>
      </c>
      <c r="F438">
        <f ca="1">Misc!$B$4*V437/Misc!$B$2*VLOOKUP(E437,Gearing!$B$2:$F$7,5,FALSE)</f>
        <v>3346.1692342119795</v>
      </c>
      <c r="G438">
        <f t="shared" ca="1" si="91"/>
        <v>6.0145548230779937</v>
      </c>
      <c r="H438">
        <f t="shared" ca="1" si="92"/>
        <v>280.99999999999955</v>
      </c>
      <c r="I438">
        <f t="shared" si="94"/>
        <v>0.19223050000000003</v>
      </c>
      <c r="J438">
        <f t="shared" ca="1" si="95"/>
        <v>3090.6887774770917</v>
      </c>
      <c r="K438">
        <f t="shared" ca="1" si="96"/>
        <v>-48141043.181032136</v>
      </c>
      <c r="L438">
        <f t="shared" ca="1" si="105"/>
        <v>9679.4967075405093</v>
      </c>
      <c r="M438">
        <f ca="1">2*$Y$1*VLOOKUP(E437,Gearing!$B$3:$D$7,3)+B436</f>
        <v>9679.4877171916305</v>
      </c>
      <c r="N438">
        <f ca="1">2*B437-B436+Misc!$B$6*$Y$1^2</f>
        <v>9679.6285525917756</v>
      </c>
      <c r="O438">
        <f t="shared" ca="1" si="97"/>
        <v>0</v>
      </c>
      <c r="P438">
        <f t="shared" ca="1" si="98"/>
        <v>0</v>
      </c>
      <c r="Q438">
        <f t="shared" ca="1" si="99"/>
        <v>0</v>
      </c>
      <c r="R438">
        <f t="shared" ca="1" si="100"/>
        <v>0</v>
      </c>
      <c r="S438">
        <f t="shared" ca="1" si="101"/>
        <v>0</v>
      </c>
      <c r="T438">
        <f ca="1">C438/Misc!$B$2*60/2/PI()</f>
        <v>3998.5527677008035</v>
      </c>
      <c r="U438">
        <f ca="1">C438/Misc!$B$2*60/2/PI()*VLOOKUP(E438,Gearing!$B$2:$F$7,5,FALSE)</f>
        <v>7999.9999999999864</v>
      </c>
      <c r="V438">
        <f ca="1">FORECAST(U438,OFFSET(Engine!$E$3:$E$26,MATCH(U438,Engine!$A$3:$A$26,1)-1,0,2),OFFSET(Engine!$A$3:$A$26,MATCH(U438,Engine!$A$3:$A$26,1)-1,0,2))</f>
        <v>590.28680526412995</v>
      </c>
    </row>
    <row r="439" spans="1:22" x14ac:dyDescent="0.25">
      <c r="A439">
        <f t="shared" si="93"/>
        <v>109</v>
      </c>
      <c r="B439">
        <f t="shared" ca="1" si="104"/>
        <v>9710.8910386417028</v>
      </c>
      <c r="C439">
        <f t="shared" ca="1" si="102"/>
        <v>125.61823999999979</v>
      </c>
      <c r="D439">
        <f t="shared" ca="1" si="103"/>
        <v>3.9633597683859989E-2</v>
      </c>
      <c r="E439">
        <f ca="1">MIN(VLOOKUP(C438+0.01,Gearing!$A$2:$F$7,2,TRUE)+1,5)</f>
        <v>5</v>
      </c>
      <c r="F439">
        <f ca="1">Misc!$B$4*V438/Misc!$B$2*VLOOKUP(E438,Gearing!$B$2:$F$7,5,FALSE)</f>
        <v>3346.1692342119795</v>
      </c>
      <c r="G439">
        <f t="shared" ca="1" si="91"/>
        <v>6.0340679423676375</v>
      </c>
      <c r="H439">
        <f t="shared" ca="1" si="92"/>
        <v>280.99999999999955</v>
      </c>
      <c r="I439">
        <f t="shared" si="94"/>
        <v>0.19223050000000003</v>
      </c>
      <c r="J439">
        <f t="shared" ca="1" si="95"/>
        <v>3078.614472760788</v>
      </c>
      <c r="K439">
        <f t="shared" ca="1" si="96"/>
        <v>-48237885.440009296</v>
      </c>
      <c r="L439">
        <f t="shared" ca="1" si="105"/>
        <v>9710.9049656563711</v>
      </c>
      <c r="M439">
        <f ca="1">2*$Y$1*VLOOKUP(E438,Gearing!$B$3:$D$7,3)+B437</f>
        <v>9710.8910386417028</v>
      </c>
      <c r="N439">
        <f ca="1">2*B438-B437+Misc!$B$6*$Y$1^2</f>
        <v>9711.0368282415584</v>
      </c>
      <c r="O439">
        <f t="shared" ca="1" si="97"/>
        <v>0</v>
      </c>
      <c r="P439">
        <f t="shared" ca="1" si="98"/>
        <v>0</v>
      </c>
      <c r="Q439">
        <f t="shared" ca="1" si="99"/>
        <v>0</v>
      </c>
      <c r="R439">
        <f t="shared" ca="1" si="100"/>
        <v>0</v>
      </c>
      <c r="S439">
        <f t="shared" ca="1" si="101"/>
        <v>0</v>
      </c>
      <c r="T439">
        <f ca="1">C439/Misc!$B$2*60/2/PI()</f>
        <v>3998.5527677008035</v>
      </c>
      <c r="U439">
        <f ca="1">C439/Misc!$B$2*60/2/PI()*VLOOKUP(E439,Gearing!$B$2:$F$7,5,FALSE)</f>
        <v>7999.9999999999864</v>
      </c>
      <c r="V439">
        <f ca="1">FORECAST(U439,OFFSET(Engine!$E$3:$E$26,MATCH(U439,Engine!$A$3:$A$26,1)-1,0,2),OFFSET(Engine!$A$3:$A$26,MATCH(U439,Engine!$A$3:$A$26,1)-1,0,2))</f>
        <v>590.28680526412995</v>
      </c>
    </row>
    <row r="440" spans="1:22" x14ac:dyDescent="0.25">
      <c r="A440">
        <f t="shared" si="93"/>
        <v>109.25</v>
      </c>
      <c r="B440">
        <f t="shared" ca="1" si="104"/>
        <v>9742.2968371916304</v>
      </c>
      <c r="C440">
        <f t="shared" ca="1" si="102"/>
        <v>125.61823999999979</v>
      </c>
      <c r="D440">
        <f t="shared" ca="1" si="103"/>
        <v>-3.9633597683859989E-2</v>
      </c>
      <c r="E440">
        <f ca="1">MIN(VLOOKUP(C439+0.01,Gearing!$A$2:$F$7,2,TRUE)+1,5)</f>
        <v>5</v>
      </c>
      <c r="F440">
        <f ca="1">Misc!$B$4*V439/Misc!$B$2*VLOOKUP(E439,Gearing!$B$2:$F$7,5,FALSE)</f>
        <v>3346.1692342119795</v>
      </c>
      <c r="G440">
        <f t="shared" ca="1" si="91"/>
        <v>6.0535826008557709</v>
      </c>
      <c r="H440">
        <f t="shared" ca="1" si="92"/>
        <v>280.99999999999955</v>
      </c>
      <c r="I440">
        <f t="shared" si="94"/>
        <v>0.19223050000000003</v>
      </c>
      <c r="J440">
        <f t="shared" ca="1" si="95"/>
        <v>3066.541120392772</v>
      </c>
      <c r="K440">
        <f t="shared" ca="1" si="96"/>
        <v>-48334408.276793584</v>
      </c>
      <c r="L440">
        <f t="shared" ca="1" si="105"/>
        <v>9742.3058275405092</v>
      </c>
      <c r="M440">
        <f ca="1">2*$Y$1*VLOOKUP(E439,Gearing!$B$3:$D$7,3)+B438</f>
        <v>9742.2968371916304</v>
      </c>
      <c r="N440">
        <f ca="1">2*B439-B438+Misc!$B$6*$Y$1^2</f>
        <v>9742.4376725917755</v>
      </c>
      <c r="O440">
        <f t="shared" ca="1" si="97"/>
        <v>0</v>
      </c>
      <c r="P440">
        <f t="shared" ca="1" si="98"/>
        <v>0</v>
      </c>
      <c r="Q440">
        <f t="shared" ca="1" si="99"/>
        <v>0</v>
      </c>
      <c r="R440">
        <f t="shared" ca="1" si="100"/>
        <v>0</v>
      </c>
      <c r="S440">
        <f t="shared" ca="1" si="101"/>
        <v>0</v>
      </c>
      <c r="T440">
        <f ca="1">C440/Misc!$B$2*60/2/PI()</f>
        <v>3998.5527677008035</v>
      </c>
      <c r="U440">
        <f ca="1">C440/Misc!$B$2*60/2/PI()*VLOOKUP(E440,Gearing!$B$2:$F$7,5,FALSE)</f>
        <v>7999.9999999999864</v>
      </c>
      <c r="V440">
        <f ca="1">FORECAST(U440,OFFSET(Engine!$E$3:$E$26,MATCH(U440,Engine!$A$3:$A$26,1)-1,0,2),OFFSET(Engine!$A$3:$A$26,MATCH(U440,Engine!$A$3:$A$26,1)-1,0,2))</f>
        <v>590.28680526412995</v>
      </c>
    </row>
    <row r="441" spans="1:22" x14ac:dyDescent="0.25">
      <c r="A441">
        <f t="shared" si="93"/>
        <v>109.5</v>
      </c>
      <c r="B441">
        <f t="shared" ca="1" si="104"/>
        <v>9773.7001586417027</v>
      </c>
      <c r="C441">
        <f t="shared" ca="1" si="102"/>
        <v>125.61823999999979</v>
      </c>
      <c r="D441">
        <f t="shared" ca="1" si="103"/>
        <v>3.9633597683859989E-2</v>
      </c>
      <c r="E441">
        <f ca="1">MIN(VLOOKUP(C440+0.01,Gearing!$A$2:$F$7,2,TRUE)+1,5)</f>
        <v>5</v>
      </c>
      <c r="F441">
        <f ca="1">Misc!$B$4*V440/Misc!$B$2*VLOOKUP(E440,Gearing!$B$2:$F$7,5,FALSE)</f>
        <v>3346.1692342119795</v>
      </c>
      <c r="G441">
        <f t="shared" ca="1" si="91"/>
        <v>6.0730957201454157</v>
      </c>
      <c r="H441">
        <f t="shared" ca="1" si="92"/>
        <v>280.99999999999955</v>
      </c>
      <c r="I441">
        <f t="shared" si="94"/>
        <v>0.19223050000000003</v>
      </c>
      <c r="J441">
        <f t="shared" ca="1" si="95"/>
        <v>3054.4668156764683</v>
      </c>
      <c r="K441">
        <f t="shared" ca="1" si="96"/>
        <v>-48430492.159316912</v>
      </c>
      <c r="L441">
        <f t="shared" ca="1" si="105"/>
        <v>9773.714085656371</v>
      </c>
      <c r="M441">
        <f ca="1">2*$Y$1*VLOOKUP(E440,Gearing!$B$3:$D$7,3)+B439</f>
        <v>9773.7001586417027</v>
      </c>
      <c r="N441">
        <f ca="1">2*B440-B439+Misc!$B$6*$Y$1^2</f>
        <v>9773.8459482415583</v>
      </c>
      <c r="O441">
        <f t="shared" ca="1" si="97"/>
        <v>0</v>
      </c>
      <c r="P441">
        <f t="shared" ca="1" si="98"/>
        <v>0</v>
      </c>
      <c r="Q441">
        <f t="shared" ca="1" si="99"/>
        <v>0</v>
      </c>
      <c r="R441">
        <f t="shared" ca="1" si="100"/>
        <v>0</v>
      </c>
      <c r="S441">
        <f t="shared" ca="1" si="101"/>
        <v>0</v>
      </c>
      <c r="T441">
        <f ca="1">C441/Misc!$B$2*60/2/PI()</f>
        <v>3998.5527677008035</v>
      </c>
      <c r="U441">
        <f ca="1">C441/Misc!$B$2*60/2/PI()*VLOOKUP(E441,Gearing!$B$2:$F$7,5,FALSE)</f>
        <v>7999.9999999999864</v>
      </c>
      <c r="V441">
        <f ca="1">FORECAST(U441,OFFSET(Engine!$E$3:$E$26,MATCH(U441,Engine!$A$3:$A$26,1)-1,0,2),OFFSET(Engine!$A$3:$A$26,MATCH(U441,Engine!$A$3:$A$26,1)-1,0,2))</f>
        <v>590.28680526412995</v>
      </c>
    </row>
    <row r="442" spans="1:22" x14ac:dyDescent="0.25">
      <c r="A442">
        <f t="shared" si="93"/>
        <v>109.75</v>
      </c>
      <c r="B442">
        <f t="shared" ca="1" si="104"/>
        <v>9805.1059571916303</v>
      </c>
      <c r="C442">
        <f t="shared" ca="1" si="102"/>
        <v>125.61823999999979</v>
      </c>
      <c r="D442">
        <f t="shared" ca="1" si="103"/>
        <v>-3.9633597683859989E-2</v>
      </c>
      <c r="E442">
        <f ca="1">MIN(VLOOKUP(C441+0.01,Gearing!$A$2:$F$7,2,TRUE)+1,5)</f>
        <v>5</v>
      </c>
      <c r="F442">
        <f ca="1">Misc!$B$4*V441/Misc!$B$2*VLOOKUP(E441,Gearing!$B$2:$F$7,5,FALSE)</f>
        <v>3346.1692342119795</v>
      </c>
      <c r="G442">
        <f t="shared" ca="1" si="91"/>
        <v>6.092610378633549</v>
      </c>
      <c r="H442">
        <f t="shared" ca="1" si="92"/>
        <v>280.99999999999955</v>
      </c>
      <c r="I442">
        <f t="shared" si="94"/>
        <v>0.19223050000000003</v>
      </c>
      <c r="J442">
        <f t="shared" ca="1" si="95"/>
        <v>3042.3934633084518</v>
      </c>
      <c r="K442">
        <f t="shared" ca="1" si="96"/>
        <v>-48526256.679463506</v>
      </c>
      <c r="L442">
        <f t="shared" ca="1" si="105"/>
        <v>9805.1149475405109</v>
      </c>
      <c r="M442">
        <f ca="1">2*$Y$1*VLOOKUP(E441,Gearing!$B$3:$D$7,3)+B440</f>
        <v>9805.1059571916303</v>
      </c>
      <c r="N442">
        <f ca="1">2*B441-B440+Misc!$B$6*$Y$1^2</f>
        <v>9805.2467925917754</v>
      </c>
      <c r="O442">
        <f t="shared" ca="1" si="97"/>
        <v>0</v>
      </c>
      <c r="P442">
        <f t="shared" ca="1" si="98"/>
        <v>0</v>
      </c>
      <c r="Q442">
        <f t="shared" ca="1" si="99"/>
        <v>0</v>
      </c>
      <c r="R442">
        <f t="shared" ca="1" si="100"/>
        <v>0</v>
      </c>
      <c r="S442">
        <f t="shared" ca="1" si="101"/>
        <v>0</v>
      </c>
      <c r="T442">
        <f ca="1">C442/Misc!$B$2*60/2/PI()</f>
        <v>3998.5527677008035</v>
      </c>
      <c r="U442">
        <f ca="1">C442/Misc!$B$2*60/2/PI()*VLOOKUP(E442,Gearing!$B$2:$F$7,5,FALSE)</f>
        <v>7999.9999999999864</v>
      </c>
      <c r="V442">
        <f ca="1">FORECAST(U442,OFFSET(Engine!$E$3:$E$26,MATCH(U442,Engine!$A$3:$A$26,1)-1,0,2),OFFSET(Engine!$A$3:$A$26,MATCH(U442,Engine!$A$3:$A$26,1)-1,0,2))</f>
        <v>590.28680526412995</v>
      </c>
    </row>
    <row r="443" spans="1:22" x14ac:dyDescent="0.25">
      <c r="A443">
        <f t="shared" si="93"/>
        <v>110</v>
      </c>
      <c r="B443">
        <f t="shared" ca="1" si="104"/>
        <v>9836.5092786417026</v>
      </c>
      <c r="C443">
        <f t="shared" ca="1" si="102"/>
        <v>125.61823999999979</v>
      </c>
      <c r="D443">
        <f t="shared" ca="1" si="103"/>
        <v>3.9633597683859989E-2</v>
      </c>
      <c r="E443">
        <f ca="1">MIN(VLOOKUP(C442+0.01,Gearing!$A$2:$F$7,2,TRUE)+1,5)</f>
        <v>5</v>
      </c>
      <c r="F443">
        <f ca="1">Misc!$B$4*V442/Misc!$B$2*VLOOKUP(E442,Gearing!$B$2:$F$7,5,FALSE)</f>
        <v>3346.1692342119795</v>
      </c>
      <c r="G443">
        <f t="shared" ca="1" si="91"/>
        <v>6.1121234979231929</v>
      </c>
      <c r="H443">
        <f t="shared" ca="1" si="92"/>
        <v>280.99999999999955</v>
      </c>
      <c r="I443">
        <f t="shared" si="94"/>
        <v>0.19223050000000003</v>
      </c>
      <c r="J443">
        <f t="shared" ca="1" si="95"/>
        <v>3030.3191585921481</v>
      </c>
      <c r="K443">
        <f t="shared" ca="1" si="96"/>
        <v>-48621582.18553298</v>
      </c>
      <c r="L443">
        <f t="shared" ca="1" si="105"/>
        <v>9836.5232056563709</v>
      </c>
      <c r="M443">
        <f ca="1">2*$Y$1*VLOOKUP(E442,Gearing!$B$3:$D$7,3)+B441</f>
        <v>9836.5092786417026</v>
      </c>
      <c r="N443">
        <f ca="1">2*B442-B441+Misc!$B$6*$Y$1^2</f>
        <v>9836.6550682415582</v>
      </c>
      <c r="O443">
        <f t="shared" ca="1" si="97"/>
        <v>0</v>
      </c>
      <c r="P443">
        <f t="shared" ca="1" si="98"/>
        <v>0</v>
      </c>
      <c r="Q443">
        <f t="shared" ca="1" si="99"/>
        <v>0</v>
      </c>
      <c r="R443">
        <f t="shared" ca="1" si="100"/>
        <v>0</v>
      </c>
      <c r="S443">
        <f t="shared" ca="1" si="101"/>
        <v>0</v>
      </c>
      <c r="T443">
        <f ca="1">C443/Misc!$B$2*60/2/PI()</f>
        <v>3998.5527677008035</v>
      </c>
      <c r="U443">
        <f ca="1">C443/Misc!$B$2*60/2/PI()*VLOOKUP(E443,Gearing!$B$2:$F$7,5,FALSE)</f>
        <v>7999.9999999999864</v>
      </c>
      <c r="V443">
        <f ca="1">FORECAST(U443,OFFSET(Engine!$E$3:$E$26,MATCH(U443,Engine!$A$3:$A$26,1)-1,0,2),OFFSET(Engine!$A$3:$A$26,MATCH(U443,Engine!$A$3:$A$26,1)-1,0,2))</f>
        <v>590.28680526412995</v>
      </c>
    </row>
    <row r="444" spans="1:22" x14ac:dyDescent="0.25">
      <c r="A444">
        <f t="shared" si="93"/>
        <v>110.25</v>
      </c>
      <c r="B444">
        <f t="shared" ca="1" si="104"/>
        <v>9867.9150771916302</v>
      </c>
      <c r="C444">
        <f t="shared" ca="1" si="102"/>
        <v>125.61823999999979</v>
      </c>
      <c r="D444">
        <f t="shared" ca="1" si="103"/>
        <v>-3.9633597683859989E-2</v>
      </c>
      <c r="E444">
        <f ca="1">MIN(VLOOKUP(C443+0.01,Gearing!$A$2:$F$7,2,TRUE)+1,5)</f>
        <v>5</v>
      </c>
      <c r="F444">
        <f ca="1">Misc!$B$4*V443/Misc!$B$2*VLOOKUP(E443,Gearing!$B$2:$F$7,5,FALSE)</f>
        <v>3346.1692342119795</v>
      </c>
      <c r="G444">
        <f t="shared" ca="1" si="91"/>
        <v>6.1316381564113263</v>
      </c>
      <c r="H444">
        <f t="shared" ca="1" si="92"/>
        <v>280.99999999999955</v>
      </c>
      <c r="I444">
        <f t="shared" si="94"/>
        <v>0.19223050000000003</v>
      </c>
      <c r="J444">
        <f t="shared" ca="1" si="95"/>
        <v>3018.2458062241317</v>
      </c>
      <c r="K444">
        <f t="shared" ca="1" si="96"/>
        <v>-48716588.389041886</v>
      </c>
      <c r="L444">
        <f t="shared" ca="1" si="105"/>
        <v>9867.9240675405072</v>
      </c>
      <c r="M444">
        <f ca="1">2*$Y$1*VLOOKUP(E443,Gearing!$B$3:$D$7,3)+B442</f>
        <v>9867.9150771916302</v>
      </c>
      <c r="N444">
        <f ca="1">2*B443-B442+Misc!$B$6*$Y$1^2</f>
        <v>9868.0559125917753</v>
      </c>
      <c r="O444">
        <f t="shared" ca="1" si="97"/>
        <v>0</v>
      </c>
      <c r="P444">
        <f t="shared" ca="1" si="98"/>
        <v>0</v>
      </c>
      <c r="Q444">
        <f t="shared" ca="1" si="99"/>
        <v>0</v>
      </c>
      <c r="R444">
        <f t="shared" ca="1" si="100"/>
        <v>0</v>
      </c>
      <c r="S444">
        <f t="shared" ca="1" si="101"/>
        <v>0</v>
      </c>
      <c r="T444">
        <f ca="1">C444/Misc!$B$2*60/2/PI()</f>
        <v>3998.5527677008035</v>
      </c>
      <c r="U444">
        <f ca="1">C444/Misc!$B$2*60/2/PI()*VLOOKUP(E444,Gearing!$B$2:$F$7,5,FALSE)</f>
        <v>7999.9999999999864</v>
      </c>
      <c r="V444">
        <f ca="1">FORECAST(U444,OFFSET(Engine!$E$3:$E$26,MATCH(U444,Engine!$A$3:$A$26,1)-1,0,2),OFFSET(Engine!$A$3:$A$26,MATCH(U444,Engine!$A$3:$A$26,1)-1,0,2))</f>
        <v>590.28680526412995</v>
      </c>
    </row>
    <row r="445" spans="1:22" x14ac:dyDescent="0.25">
      <c r="A445">
        <f t="shared" si="93"/>
        <v>110.5</v>
      </c>
      <c r="B445">
        <f t="shared" ca="1" si="104"/>
        <v>9899.3183986417025</v>
      </c>
      <c r="C445">
        <f t="shared" ca="1" si="102"/>
        <v>125.61823999999979</v>
      </c>
      <c r="D445">
        <f t="shared" ca="1" si="103"/>
        <v>3.9633597683859989E-2</v>
      </c>
      <c r="E445">
        <f ca="1">MIN(VLOOKUP(C444+0.01,Gearing!$A$2:$F$7,2,TRUE)+1,5)</f>
        <v>5</v>
      </c>
      <c r="F445">
        <f ca="1">Misc!$B$4*V444/Misc!$B$2*VLOOKUP(E444,Gearing!$B$2:$F$7,5,FALSE)</f>
        <v>3346.1692342119795</v>
      </c>
      <c r="G445">
        <f t="shared" ca="1" si="91"/>
        <v>6.151151275700971</v>
      </c>
      <c r="H445">
        <f t="shared" ca="1" si="92"/>
        <v>280.99999999999955</v>
      </c>
      <c r="I445">
        <f t="shared" si="94"/>
        <v>0.19223050000000003</v>
      </c>
      <c r="J445">
        <f t="shared" ca="1" si="95"/>
        <v>3006.171501507828</v>
      </c>
      <c r="K445">
        <f t="shared" ca="1" si="96"/>
        <v>-48811155.518657535</v>
      </c>
      <c r="L445">
        <f t="shared" ca="1" si="105"/>
        <v>9899.332325656369</v>
      </c>
      <c r="M445">
        <f ca="1">2*$Y$1*VLOOKUP(E444,Gearing!$B$3:$D$7,3)+B443</f>
        <v>9899.3183986417025</v>
      </c>
      <c r="N445">
        <f ca="1">2*B444-B443+Misc!$B$6*$Y$1^2</f>
        <v>9899.4641882415581</v>
      </c>
      <c r="O445">
        <f t="shared" ca="1" si="97"/>
        <v>0</v>
      </c>
      <c r="P445">
        <f t="shared" ca="1" si="98"/>
        <v>0</v>
      </c>
      <c r="Q445">
        <f t="shared" ca="1" si="99"/>
        <v>0</v>
      </c>
      <c r="R445">
        <f t="shared" ca="1" si="100"/>
        <v>0</v>
      </c>
      <c r="S445">
        <f t="shared" ca="1" si="101"/>
        <v>0</v>
      </c>
      <c r="T445">
        <f ca="1">C445/Misc!$B$2*60/2/PI()</f>
        <v>3998.5527677008035</v>
      </c>
      <c r="U445">
        <f ca="1">C445/Misc!$B$2*60/2/PI()*VLOOKUP(E445,Gearing!$B$2:$F$7,5,FALSE)</f>
        <v>7999.9999999999864</v>
      </c>
      <c r="V445">
        <f ca="1">FORECAST(U445,OFFSET(Engine!$E$3:$E$26,MATCH(U445,Engine!$A$3:$A$26,1)-1,0,2),OFFSET(Engine!$A$3:$A$26,MATCH(U445,Engine!$A$3:$A$26,1)-1,0,2))</f>
        <v>590.28680526412995</v>
      </c>
    </row>
    <row r="446" spans="1:22" x14ac:dyDescent="0.25">
      <c r="A446">
        <f t="shared" si="93"/>
        <v>110.75</v>
      </c>
      <c r="B446">
        <f t="shared" ca="1" si="104"/>
        <v>9930.7241971916301</v>
      </c>
      <c r="C446">
        <f t="shared" ca="1" si="102"/>
        <v>125.61823999999979</v>
      </c>
      <c r="D446">
        <f t="shared" ca="1" si="103"/>
        <v>-3.9633597683859989E-2</v>
      </c>
      <c r="E446">
        <f ca="1">MIN(VLOOKUP(C445+0.01,Gearing!$A$2:$F$7,2,TRUE)+1,5)</f>
        <v>5</v>
      </c>
      <c r="F446">
        <f ca="1">Misc!$B$4*V445/Misc!$B$2*VLOOKUP(E445,Gearing!$B$2:$F$7,5,FALSE)</f>
        <v>3346.1692342119795</v>
      </c>
      <c r="G446">
        <f t="shared" ca="1" si="91"/>
        <v>6.1706659341891044</v>
      </c>
      <c r="H446">
        <f t="shared" ca="1" si="92"/>
        <v>280.99999999999955</v>
      </c>
      <c r="I446">
        <f t="shared" si="94"/>
        <v>0.19223050000000003</v>
      </c>
      <c r="J446">
        <f t="shared" ca="1" si="95"/>
        <v>2994.098149139812</v>
      </c>
      <c r="K446">
        <f t="shared" ca="1" si="96"/>
        <v>-48905403.405528754</v>
      </c>
      <c r="L446">
        <f t="shared" ca="1" si="105"/>
        <v>9930.7331875405089</v>
      </c>
      <c r="M446">
        <f ca="1">2*$Y$1*VLOOKUP(E445,Gearing!$B$3:$D$7,3)+B444</f>
        <v>9930.7241971916301</v>
      </c>
      <c r="N446">
        <f ca="1">2*B445-B444+Misc!$B$6*$Y$1^2</f>
        <v>9930.8650325917752</v>
      </c>
      <c r="O446">
        <f t="shared" ca="1" si="97"/>
        <v>0</v>
      </c>
      <c r="P446">
        <f t="shared" ca="1" si="98"/>
        <v>0</v>
      </c>
      <c r="Q446">
        <f t="shared" ca="1" si="99"/>
        <v>0</v>
      </c>
      <c r="R446">
        <f t="shared" ca="1" si="100"/>
        <v>0</v>
      </c>
      <c r="S446">
        <f t="shared" ca="1" si="101"/>
        <v>0</v>
      </c>
      <c r="T446">
        <f ca="1">C446/Misc!$B$2*60/2/PI()</f>
        <v>3998.5527677008035</v>
      </c>
      <c r="U446">
        <f ca="1">C446/Misc!$B$2*60/2/PI()*VLOOKUP(E446,Gearing!$B$2:$F$7,5,FALSE)</f>
        <v>7999.9999999999864</v>
      </c>
      <c r="V446">
        <f ca="1">FORECAST(U446,OFFSET(Engine!$E$3:$E$26,MATCH(U446,Engine!$A$3:$A$26,1)-1,0,2),OFFSET(Engine!$A$3:$A$26,MATCH(U446,Engine!$A$3:$A$26,1)-1,0,2))</f>
        <v>590.28680526412995</v>
      </c>
    </row>
    <row r="447" spans="1:22" x14ac:dyDescent="0.25">
      <c r="A447">
        <f t="shared" si="93"/>
        <v>111</v>
      </c>
      <c r="B447">
        <f t="shared" ca="1" si="104"/>
        <v>9962.1275186417024</v>
      </c>
      <c r="C447">
        <f t="shared" ca="1" si="102"/>
        <v>125.61823999999979</v>
      </c>
      <c r="D447">
        <f t="shared" ca="1" si="103"/>
        <v>3.9633597683859989E-2</v>
      </c>
      <c r="E447">
        <f ca="1">MIN(VLOOKUP(C446+0.01,Gearing!$A$2:$F$7,2,TRUE)+1,5)</f>
        <v>5</v>
      </c>
      <c r="F447">
        <f ca="1">Misc!$B$4*V446/Misc!$B$2*VLOOKUP(E446,Gearing!$B$2:$F$7,5,FALSE)</f>
        <v>3346.1692342119795</v>
      </c>
      <c r="G447">
        <f t="shared" ca="1" si="91"/>
        <v>6.1901790534787482</v>
      </c>
      <c r="H447">
        <f t="shared" ca="1" si="92"/>
        <v>280.99999999999955</v>
      </c>
      <c r="I447">
        <f t="shared" si="94"/>
        <v>0.19223050000000003</v>
      </c>
      <c r="J447">
        <f t="shared" ca="1" si="95"/>
        <v>2982.0238444235083</v>
      </c>
      <c r="K447">
        <f t="shared" ca="1" si="96"/>
        <v>-48999212.158690557</v>
      </c>
      <c r="L447">
        <f t="shared" ca="1" si="105"/>
        <v>9962.1414456563707</v>
      </c>
      <c r="M447">
        <f ca="1">2*$Y$1*VLOOKUP(E446,Gearing!$B$3:$D$7,3)+B445</f>
        <v>9962.1275186417024</v>
      </c>
      <c r="N447">
        <f ca="1">2*B446-B445+Misc!$B$6*$Y$1^2</f>
        <v>9962.273308241558</v>
      </c>
      <c r="O447">
        <f t="shared" ca="1" si="97"/>
        <v>0</v>
      </c>
      <c r="P447">
        <f t="shared" ca="1" si="98"/>
        <v>0</v>
      </c>
      <c r="Q447">
        <f t="shared" ca="1" si="99"/>
        <v>0</v>
      </c>
      <c r="R447">
        <f t="shared" ca="1" si="100"/>
        <v>0</v>
      </c>
      <c r="S447">
        <f t="shared" ca="1" si="101"/>
        <v>0</v>
      </c>
      <c r="T447">
        <f ca="1">C447/Misc!$B$2*60/2/PI()</f>
        <v>3998.5527677008035</v>
      </c>
      <c r="U447">
        <f ca="1">C447/Misc!$B$2*60/2/PI()*VLOOKUP(E447,Gearing!$B$2:$F$7,5,FALSE)</f>
        <v>7999.9999999999864</v>
      </c>
      <c r="V447">
        <f ca="1">FORECAST(U447,OFFSET(Engine!$E$3:$E$26,MATCH(U447,Engine!$A$3:$A$26,1)-1,0,2),OFFSET(Engine!$A$3:$A$26,MATCH(U447,Engine!$A$3:$A$26,1)-1,0,2))</f>
        <v>590.28680526412995</v>
      </c>
    </row>
    <row r="448" spans="1:22" x14ac:dyDescent="0.25">
      <c r="A448">
        <f t="shared" si="93"/>
        <v>111.25</v>
      </c>
      <c r="B448">
        <f t="shared" ca="1" si="104"/>
        <v>9993.53331719163</v>
      </c>
      <c r="C448">
        <f t="shared" ca="1" si="102"/>
        <v>125.61823999999979</v>
      </c>
      <c r="D448">
        <f t="shared" ca="1" si="103"/>
        <v>-3.9633597683859989E-2</v>
      </c>
      <c r="E448">
        <f ca="1">MIN(VLOOKUP(C447+0.01,Gearing!$A$2:$F$7,2,TRUE)+1,5)</f>
        <v>5</v>
      </c>
      <c r="F448">
        <f ca="1">Misc!$B$4*V447/Misc!$B$2*VLOOKUP(E447,Gearing!$B$2:$F$7,5,FALSE)</f>
        <v>3346.1692342119795</v>
      </c>
      <c r="G448">
        <f t="shared" ca="1" si="91"/>
        <v>6.2096937119668816</v>
      </c>
      <c r="H448">
        <f t="shared" ca="1" si="92"/>
        <v>280.99999999999955</v>
      </c>
      <c r="I448">
        <f t="shared" si="94"/>
        <v>0.19223050000000003</v>
      </c>
      <c r="J448">
        <f t="shared" ca="1" si="95"/>
        <v>2969.9504920554918</v>
      </c>
      <c r="K448">
        <f t="shared" ca="1" si="96"/>
        <v>-49092701.728924096</v>
      </c>
      <c r="L448">
        <f t="shared" ca="1" si="105"/>
        <v>9993.5423075405088</v>
      </c>
      <c r="M448">
        <f ca="1">2*$Y$1*VLOOKUP(E447,Gearing!$B$3:$D$7,3)+B446</f>
        <v>9993.53331719163</v>
      </c>
      <c r="N448">
        <f ca="1">2*B447-B446+Misc!$B$6*$Y$1^2</f>
        <v>9993.6741525917751</v>
      </c>
      <c r="O448">
        <f t="shared" ca="1" si="97"/>
        <v>0</v>
      </c>
      <c r="P448">
        <f t="shared" ca="1" si="98"/>
        <v>0</v>
      </c>
      <c r="Q448">
        <f t="shared" ca="1" si="99"/>
        <v>0</v>
      </c>
      <c r="R448">
        <f t="shared" ca="1" si="100"/>
        <v>0</v>
      </c>
      <c r="S448">
        <f t="shared" ca="1" si="101"/>
        <v>0</v>
      </c>
      <c r="T448">
        <f ca="1">C448/Misc!$B$2*60/2/PI()</f>
        <v>3998.5527677008035</v>
      </c>
      <c r="U448">
        <f ca="1">C448/Misc!$B$2*60/2/PI()*VLOOKUP(E448,Gearing!$B$2:$F$7,5,FALSE)</f>
        <v>7999.9999999999864</v>
      </c>
      <c r="V448">
        <f ca="1">FORECAST(U448,OFFSET(Engine!$E$3:$E$26,MATCH(U448,Engine!$A$3:$A$26,1)-1,0,2),OFFSET(Engine!$A$3:$A$26,MATCH(U448,Engine!$A$3:$A$26,1)-1,0,2))</f>
        <v>590.28680526412995</v>
      </c>
    </row>
    <row r="449" spans="1:22" x14ac:dyDescent="0.25">
      <c r="A449">
        <f t="shared" si="93"/>
        <v>111.5</v>
      </c>
      <c r="B449">
        <f t="shared" ca="1" si="104"/>
        <v>10024.936638641702</v>
      </c>
      <c r="C449">
        <f t="shared" ca="1" si="102"/>
        <v>125.61823999999979</v>
      </c>
      <c r="D449">
        <f t="shared" ca="1" si="103"/>
        <v>3.9633597683859989E-2</v>
      </c>
      <c r="E449">
        <f ca="1">MIN(VLOOKUP(C448+0.01,Gearing!$A$2:$F$7,2,TRUE)+1,5)</f>
        <v>5</v>
      </c>
      <c r="F449">
        <f ca="1">Misc!$B$4*V448/Misc!$B$2*VLOOKUP(E448,Gearing!$B$2:$F$7,5,FALSE)</f>
        <v>3346.1692342119795</v>
      </c>
      <c r="G449">
        <f t="shared" ca="1" si="91"/>
        <v>6.2292068312565254</v>
      </c>
      <c r="H449">
        <f t="shared" ca="1" si="92"/>
        <v>280.99999999999955</v>
      </c>
      <c r="I449">
        <f t="shared" si="94"/>
        <v>0.19223050000000003</v>
      </c>
      <c r="J449">
        <f t="shared" ca="1" si="95"/>
        <v>2957.8761873391882</v>
      </c>
      <c r="K449">
        <f t="shared" ca="1" si="96"/>
        <v>-49185752.105632037</v>
      </c>
      <c r="L449">
        <f t="shared" ca="1" si="105"/>
        <v>10024.950565656371</v>
      </c>
      <c r="M449">
        <f ca="1">2*$Y$1*VLOOKUP(E448,Gearing!$B$3:$D$7,3)+B447</f>
        <v>10024.936638641702</v>
      </c>
      <c r="N449">
        <f ca="1">2*B448-B447+Misc!$B$6*$Y$1^2</f>
        <v>10025.082428241558</v>
      </c>
      <c r="O449">
        <f t="shared" ca="1" si="97"/>
        <v>0</v>
      </c>
      <c r="P449">
        <f t="shared" ca="1" si="98"/>
        <v>0</v>
      </c>
      <c r="Q449">
        <f t="shared" ca="1" si="99"/>
        <v>0</v>
      </c>
      <c r="R449">
        <f t="shared" ca="1" si="100"/>
        <v>0</v>
      </c>
      <c r="S449">
        <f t="shared" ca="1" si="101"/>
        <v>0</v>
      </c>
      <c r="T449">
        <f ca="1">C449/Misc!$B$2*60/2/PI()</f>
        <v>3998.5527677008035</v>
      </c>
      <c r="U449">
        <f ca="1">C449/Misc!$B$2*60/2/PI()*VLOOKUP(E449,Gearing!$B$2:$F$7,5,FALSE)</f>
        <v>7999.9999999999864</v>
      </c>
      <c r="V449">
        <f ca="1">FORECAST(U449,OFFSET(Engine!$E$3:$E$26,MATCH(U449,Engine!$A$3:$A$26,1)-1,0,2),OFFSET(Engine!$A$3:$A$26,MATCH(U449,Engine!$A$3:$A$26,1)-1,0,2))</f>
        <v>590.28680526412995</v>
      </c>
    </row>
    <row r="450" spans="1:22" x14ac:dyDescent="0.25">
      <c r="A450">
        <f t="shared" si="93"/>
        <v>111.75</v>
      </c>
      <c r="B450">
        <f t="shared" ca="1" si="104"/>
        <v>10056.34243719163</v>
      </c>
      <c r="C450">
        <f t="shared" ca="1" si="102"/>
        <v>125.61823999999979</v>
      </c>
      <c r="D450">
        <f t="shared" ca="1" si="103"/>
        <v>-3.9633597683859989E-2</v>
      </c>
      <c r="E450">
        <f ca="1">MIN(VLOOKUP(C449+0.01,Gearing!$A$2:$F$7,2,TRUE)+1,5)</f>
        <v>5</v>
      </c>
      <c r="F450">
        <f ca="1">Misc!$B$4*V449/Misc!$B$2*VLOOKUP(E449,Gearing!$B$2:$F$7,5,FALSE)</f>
        <v>3346.1692342119795</v>
      </c>
      <c r="G450">
        <f t="shared" ca="1" si="91"/>
        <v>6.2487214897446597</v>
      </c>
      <c r="H450">
        <f t="shared" ca="1" si="92"/>
        <v>280.99999999999955</v>
      </c>
      <c r="I450">
        <f t="shared" si="94"/>
        <v>0.19223050000000003</v>
      </c>
      <c r="J450">
        <f t="shared" ca="1" si="95"/>
        <v>2945.8028349711722</v>
      </c>
      <c r="K450">
        <f t="shared" ca="1" si="96"/>
        <v>-49278483.359227911</v>
      </c>
      <c r="L450">
        <f t="shared" ca="1" si="105"/>
        <v>10056.351427540507</v>
      </c>
      <c r="M450">
        <f ca="1">2*$Y$1*VLOOKUP(E449,Gearing!$B$3:$D$7,3)+B448</f>
        <v>10056.34243719163</v>
      </c>
      <c r="N450">
        <f ca="1">2*B449-B448+Misc!$B$6*$Y$1^2</f>
        <v>10056.483272591775</v>
      </c>
      <c r="O450">
        <f t="shared" ca="1" si="97"/>
        <v>0</v>
      </c>
      <c r="P450">
        <f t="shared" ca="1" si="98"/>
        <v>0</v>
      </c>
      <c r="Q450">
        <f t="shared" ca="1" si="99"/>
        <v>0</v>
      </c>
      <c r="R450">
        <f t="shared" ca="1" si="100"/>
        <v>0</v>
      </c>
      <c r="S450">
        <f t="shared" ca="1" si="101"/>
        <v>0</v>
      </c>
      <c r="T450">
        <f ca="1">C450/Misc!$B$2*60/2/PI()</f>
        <v>3998.5527677008035</v>
      </c>
      <c r="U450">
        <f ca="1">C450/Misc!$B$2*60/2/PI()*VLOOKUP(E450,Gearing!$B$2:$F$7,5,FALSE)</f>
        <v>7999.9999999999864</v>
      </c>
      <c r="V450">
        <f ca="1">FORECAST(U450,OFFSET(Engine!$E$3:$E$26,MATCH(U450,Engine!$A$3:$A$26,1)-1,0,2),OFFSET(Engine!$A$3:$A$26,MATCH(U450,Engine!$A$3:$A$26,1)-1,0,2))</f>
        <v>590.28680526412995</v>
      </c>
    </row>
    <row r="451" spans="1:22" x14ac:dyDescent="0.25">
      <c r="A451">
        <f t="shared" si="93"/>
        <v>112</v>
      </c>
      <c r="B451">
        <f t="shared" ca="1" si="104"/>
        <v>10087.745758641702</v>
      </c>
      <c r="C451">
        <f t="shared" ca="1" si="102"/>
        <v>125.61823999999979</v>
      </c>
      <c r="D451">
        <f t="shared" ca="1" si="103"/>
        <v>3.9633597683859989E-2</v>
      </c>
      <c r="E451">
        <f ca="1">MIN(VLOOKUP(C450+0.01,Gearing!$A$2:$F$7,2,TRUE)+1,5)</f>
        <v>5</v>
      </c>
      <c r="F451">
        <f ca="1">Misc!$B$4*V450/Misc!$B$2*VLOOKUP(E450,Gearing!$B$2:$F$7,5,FALSE)</f>
        <v>3346.1692342119795</v>
      </c>
      <c r="G451">
        <f t="shared" ref="G451:G514" ca="1" si="106">CONVERT(B451,$B$1,$G$1)</f>
        <v>6.2682346090343035</v>
      </c>
      <c r="H451">
        <f t="shared" ref="H451:H514" ca="1" si="107">CONVERT(C451,$C$1,$H$1)</f>
        <v>280.99999999999955</v>
      </c>
      <c r="I451">
        <f t="shared" si="94"/>
        <v>0.19223050000000003</v>
      </c>
      <c r="J451">
        <f t="shared" ca="1" si="95"/>
        <v>2933.7285302548685</v>
      </c>
      <c r="K451">
        <f t="shared" ca="1" si="96"/>
        <v>-49370775.359482005</v>
      </c>
      <c r="L451">
        <f t="shared" ca="1" si="105"/>
        <v>10087.75968565637</v>
      </c>
      <c r="M451">
        <f ca="1">2*$Y$1*VLOOKUP(E450,Gearing!$B$3:$D$7,3)+B449</f>
        <v>10087.745758641702</v>
      </c>
      <c r="N451">
        <f ca="1">2*B450-B449+Misc!$B$6*$Y$1^2</f>
        <v>10087.891548241558</v>
      </c>
      <c r="O451">
        <f t="shared" ca="1" si="97"/>
        <v>0</v>
      </c>
      <c r="P451">
        <f t="shared" ca="1" si="98"/>
        <v>0</v>
      </c>
      <c r="Q451">
        <f t="shared" ca="1" si="99"/>
        <v>0</v>
      </c>
      <c r="R451">
        <f t="shared" ca="1" si="100"/>
        <v>0</v>
      </c>
      <c r="S451">
        <f t="shared" ca="1" si="101"/>
        <v>0</v>
      </c>
      <c r="T451">
        <f ca="1">C451/Misc!$B$2*60/2/PI()</f>
        <v>3998.5527677008035</v>
      </c>
      <c r="U451">
        <f ca="1">C451/Misc!$B$2*60/2/PI()*VLOOKUP(E451,Gearing!$B$2:$F$7,5,FALSE)</f>
        <v>7999.9999999999864</v>
      </c>
      <c r="V451">
        <f ca="1">FORECAST(U451,OFFSET(Engine!$E$3:$E$26,MATCH(U451,Engine!$A$3:$A$26,1)-1,0,2),OFFSET(Engine!$A$3:$A$26,MATCH(U451,Engine!$A$3:$A$26,1)-1,0,2))</f>
        <v>590.28680526412995</v>
      </c>
    </row>
    <row r="452" spans="1:22" x14ac:dyDescent="0.25">
      <c r="A452">
        <f t="shared" ref="A452:A515" si="108">A451+$Y$1</f>
        <v>112.25</v>
      </c>
      <c r="B452">
        <f t="shared" ca="1" si="104"/>
        <v>10119.15155719163</v>
      </c>
      <c r="C452">
        <f t="shared" ca="1" si="102"/>
        <v>125.61823999999979</v>
      </c>
      <c r="D452">
        <f t="shared" ca="1" si="103"/>
        <v>-3.9633597683859989E-2</v>
      </c>
      <c r="E452">
        <f ca="1">MIN(VLOOKUP(C451+0.01,Gearing!$A$2:$F$7,2,TRUE)+1,5)</f>
        <v>5</v>
      </c>
      <c r="F452">
        <f ca="1">Misc!$B$4*V451/Misc!$B$2*VLOOKUP(E451,Gearing!$B$2:$F$7,5,FALSE)</f>
        <v>3346.1692342119795</v>
      </c>
      <c r="G452">
        <f t="shared" ca="1" si="106"/>
        <v>6.2877492675224378</v>
      </c>
      <c r="H452">
        <f t="shared" ca="1" si="107"/>
        <v>280.99999999999955</v>
      </c>
      <c r="I452">
        <f t="shared" ref="I452:I515" si="109">$Y$3</f>
        <v>0.19223050000000003</v>
      </c>
      <c r="J452">
        <f t="shared" ref="J452:J515" ca="1" si="110">(4*$Y$2-2*$Y$3*B451)</f>
        <v>2921.655177886852</v>
      </c>
      <c r="K452">
        <f t="shared" ref="K452:K515" ca="1" si="111">4*$Y$2*(B451-2*B452)+$Y$3*B451*B451-4*F452*$Y$1*$Y$1</f>
        <v>-49462748.296440192</v>
      </c>
      <c r="L452">
        <f t="shared" ca="1" si="105"/>
        <v>10119.160547540505</v>
      </c>
      <c r="M452">
        <f ca="1">2*$Y$1*VLOOKUP(E451,Gearing!$B$3:$D$7,3)+B450</f>
        <v>10119.15155719163</v>
      </c>
      <c r="N452">
        <f ca="1">2*B451-B450+Misc!$B$6*$Y$1^2</f>
        <v>10119.292392591775</v>
      </c>
      <c r="O452">
        <f t="shared" ref="O452:O515" ca="1" si="112">IF(AND(E452=1,G452&lt;=5),1,0)</f>
        <v>0</v>
      </c>
      <c r="P452">
        <f t="shared" ref="P452:P515" ca="1" si="113">IF(AND(E452=2,G452&lt;=5),1,0)</f>
        <v>0</v>
      </c>
      <c r="Q452">
        <f t="shared" ref="Q452:Q515" ca="1" si="114">IF(AND(E452=3,G452&lt;=5),1,0)</f>
        <v>0</v>
      </c>
      <c r="R452">
        <f t="shared" ref="R452:R515" ca="1" si="115">IF(AND(E452=4,G452&lt;=5),1,0)</f>
        <v>0</v>
      </c>
      <c r="S452">
        <f t="shared" ref="S452:S515" ca="1" si="116">IF(AND(E452=5,G452&lt;=5),1,0)</f>
        <v>0</v>
      </c>
      <c r="T452">
        <f ca="1">C452/Misc!$B$2*60/2/PI()</f>
        <v>3998.5527677008035</v>
      </c>
      <c r="U452">
        <f ca="1">C452/Misc!$B$2*60/2/PI()*VLOOKUP(E452,Gearing!$B$2:$F$7,5,FALSE)</f>
        <v>7999.9999999999864</v>
      </c>
      <c r="V452">
        <f ca="1">FORECAST(U452,OFFSET(Engine!$E$3:$E$26,MATCH(U452,Engine!$A$3:$A$26,1)-1,0,2),OFFSET(Engine!$A$3:$A$26,MATCH(U452,Engine!$A$3:$A$26,1)-1,0,2))</f>
        <v>590.28680526412995</v>
      </c>
    </row>
    <row r="453" spans="1:22" x14ac:dyDescent="0.25">
      <c r="A453">
        <f t="shared" si="108"/>
        <v>112.5</v>
      </c>
      <c r="B453">
        <f t="shared" ca="1" si="104"/>
        <v>10150.554878641702</v>
      </c>
      <c r="C453">
        <f t="shared" ref="C453:C516" ca="1" si="117">(B454-B452)/2/$Y$1</f>
        <v>125.61823999999979</v>
      </c>
      <c r="D453">
        <f t="shared" ref="D453:D516" ca="1" si="118">(B454-2*B453+B452)/$Y$1^2</f>
        <v>3.9633597683859989E-2</v>
      </c>
      <c r="E453">
        <f ca="1">MIN(VLOOKUP(C452+0.01,Gearing!$A$2:$F$7,2,TRUE)+1,5)</f>
        <v>5</v>
      </c>
      <c r="F453">
        <f ca="1">Misc!$B$4*V452/Misc!$B$2*VLOOKUP(E452,Gearing!$B$2:$F$7,5,FALSE)</f>
        <v>3346.1692342119795</v>
      </c>
      <c r="G453">
        <f t="shared" ca="1" si="106"/>
        <v>6.3072623868120807</v>
      </c>
      <c r="H453">
        <f t="shared" ca="1" si="107"/>
        <v>280.99999999999955</v>
      </c>
      <c r="I453">
        <f t="shared" si="109"/>
        <v>0.19223050000000003</v>
      </c>
      <c r="J453">
        <f t="shared" ca="1" si="110"/>
        <v>2909.5808731705483</v>
      </c>
      <c r="K453">
        <f t="shared" ca="1" si="111"/>
        <v>-49554281.920240447</v>
      </c>
      <c r="L453">
        <f t="shared" ca="1" si="105"/>
        <v>10150.56880565637</v>
      </c>
      <c r="M453">
        <f ca="1">2*$Y$1*VLOOKUP(E452,Gearing!$B$3:$D$7,3)+B451</f>
        <v>10150.554878641702</v>
      </c>
      <c r="N453">
        <f ca="1">2*B452-B451+Misc!$B$6*$Y$1^2</f>
        <v>10150.700668241558</v>
      </c>
      <c r="O453">
        <f t="shared" ca="1" si="112"/>
        <v>0</v>
      </c>
      <c r="P453">
        <f t="shared" ca="1" si="113"/>
        <v>0</v>
      </c>
      <c r="Q453">
        <f t="shared" ca="1" si="114"/>
        <v>0</v>
      </c>
      <c r="R453">
        <f t="shared" ca="1" si="115"/>
        <v>0</v>
      </c>
      <c r="S453">
        <f t="shared" ca="1" si="116"/>
        <v>0</v>
      </c>
      <c r="T453">
        <f ca="1">C453/Misc!$B$2*60/2/PI()</f>
        <v>3998.5527677008035</v>
      </c>
      <c r="U453">
        <f ca="1">C453/Misc!$B$2*60/2/PI()*VLOOKUP(E453,Gearing!$B$2:$F$7,5,FALSE)</f>
        <v>7999.9999999999864</v>
      </c>
      <c r="V453">
        <f ca="1">FORECAST(U453,OFFSET(Engine!$E$3:$E$26,MATCH(U453,Engine!$A$3:$A$26,1)-1,0,2),OFFSET(Engine!$A$3:$A$26,MATCH(U453,Engine!$A$3:$A$26,1)-1,0,2))</f>
        <v>590.28680526412995</v>
      </c>
    </row>
    <row r="454" spans="1:22" x14ac:dyDescent="0.25">
      <c r="A454">
        <f t="shared" si="108"/>
        <v>112.75</v>
      </c>
      <c r="B454">
        <f t="shared" ref="B454:B517" ca="1" si="119">MIN(L454:N454)</f>
        <v>10181.96067719163</v>
      </c>
      <c r="C454">
        <f t="shared" ca="1" si="117"/>
        <v>125.61823999999979</v>
      </c>
      <c r="D454">
        <f t="shared" ca="1" si="118"/>
        <v>-3.9633597683859989E-2</v>
      </c>
      <c r="E454">
        <f ca="1">MIN(VLOOKUP(C453+0.01,Gearing!$A$2:$F$7,2,TRUE)+1,5)</f>
        <v>5</v>
      </c>
      <c r="F454">
        <f ca="1">Misc!$B$4*V453/Misc!$B$2*VLOOKUP(E453,Gearing!$B$2:$F$7,5,FALSE)</f>
        <v>3346.1692342119795</v>
      </c>
      <c r="G454">
        <f t="shared" ca="1" si="106"/>
        <v>6.326777045300215</v>
      </c>
      <c r="H454">
        <f t="shared" ca="1" si="107"/>
        <v>280.99999999999955</v>
      </c>
      <c r="I454">
        <f t="shared" si="109"/>
        <v>0.19223050000000003</v>
      </c>
      <c r="J454">
        <f t="shared" ca="1" si="110"/>
        <v>2897.5075208025319</v>
      </c>
      <c r="K454">
        <f t="shared" ca="1" si="111"/>
        <v>-49645496.540560931</v>
      </c>
      <c r="L454">
        <f t="shared" ref="L454:L517" ca="1" si="120">(-J453+SQRT(J453^2-4*I453*K453))/2/I453</f>
        <v>10181.96966754051</v>
      </c>
      <c r="M454">
        <f ca="1">2*$Y$1*VLOOKUP(E453,Gearing!$B$3:$D$7,3)+B452</f>
        <v>10181.96067719163</v>
      </c>
      <c r="N454">
        <f ca="1">2*B453-B452+Misc!$B$6*$Y$1^2</f>
        <v>10182.101512591775</v>
      </c>
      <c r="O454">
        <f t="shared" ca="1" si="112"/>
        <v>0</v>
      </c>
      <c r="P454">
        <f t="shared" ca="1" si="113"/>
        <v>0</v>
      </c>
      <c r="Q454">
        <f t="shared" ca="1" si="114"/>
        <v>0</v>
      </c>
      <c r="R454">
        <f t="shared" ca="1" si="115"/>
        <v>0</v>
      </c>
      <c r="S454">
        <f t="shared" ca="1" si="116"/>
        <v>0</v>
      </c>
      <c r="T454">
        <f ca="1">C454/Misc!$B$2*60/2/PI()</f>
        <v>3998.5527677008035</v>
      </c>
      <c r="U454">
        <f ca="1">C454/Misc!$B$2*60/2/PI()*VLOOKUP(E454,Gearing!$B$2:$F$7,5,FALSE)</f>
        <v>7999.9999999999864</v>
      </c>
      <c r="V454">
        <f ca="1">FORECAST(U454,OFFSET(Engine!$E$3:$E$26,MATCH(U454,Engine!$A$3:$A$26,1)-1,0,2),OFFSET(Engine!$A$3:$A$26,MATCH(U454,Engine!$A$3:$A$26,1)-1,0,2))</f>
        <v>590.28680526412995</v>
      </c>
    </row>
    <row r="455" spans="1:22" x14ac:dyDescent="0.25">
      <c r="A455">
        <f t="shared" si="108"/>
        <v>113</v>
      </c>
      <c r="B455">
        <f t="shared" ca="1" si="119"/>
        <v>10213.363998641702</v>
      </c>
      <c r="C455">
        <f t="shared" ca="1" si="117"/>
        <v>125.61823999999979</v>
      </c>
      <c r="D455">
        <f t="shared" ca="1" si="118"/>
        <v>3.9633597683859989E-2</v>
      </c>
      <c r="E455">
        <f ca="1">MIN(VLOOKUP(C454+0.01,Gearing!$A$2:$F$7,2,TRUE)+1,5)</f>
        <v>5</v>
      </c>
      <c r="F455">
        <f ca="1">Misc!$B$4*V454/Misc!$B$2*VLOOKUP(E454,Gearing!$B$2:$F$7,5,FALSE)</f>
        <v>3346.1692342119795</v>
      </c>
      <c r="G455">
        <f t="shared" ca="1" si="106"/>
        <v>6.3462901645898588</v>
      </c>
      <c r="H455">
        <f t="shared" ca="1" si="107"/>
        <v>280.99999999999955</v>
      </c>
      <c r="I455">
        <f t="shared" si="109"/>
        <v>0.19223050000000003</v>
      </c>
      <c r="J455">
        <f t="shared" ca="1" si="110"/>
        <v>2885.4332160862282</v>
      </c>
      <c r="K455">
        <f t="shared" ca="1" si="111"/>
        <v>-49736271.787907362</v>
      </c>
      <c r="L455">
        <f t="shared" ca="1" si="120"/>
        <v>10213.377925656368</v>
      </c>
      <c r="M455">
        <f ca="1">2*$Y$1*VLOOKUP(E454,Gearing!$B$3:$D$7,3)+B453</f>
        <v>10213.363998641702</v>
      </c>
      <c r="N455">
        <f ca="1">2*B454-B453+Misc!$B$6*$Y$1^2</f>
        <v>10213.509788241558</v>
      </c>
      <c r="O455">
        <f t="shared" ca="1" si="112"/>
        <v>0</v>
      </c>
      <c r="P455">
        <f t="shared" ca="1" si="113"/>
        <v>0</v>
      </c>
      <c r="Q455">
        <f t="shared" ca="1" si="114"/>
        <v>0</v>
      </c>
      <c r="R455">
        <f t="shared" ca="1" si="115"/>
        <v>0</v>
      </c>
      <c r="S455">
        <f t="shared" ca="1" si="116"/>
        <v>0</v>
      </c>
      <c r="T455">
        <f ca="1">C455/Misc!$B$2*60/2/PI()</f>
        <v>3998.5527677008035</v>
      </c>
      <c r="U455">
        <f ca="1">C455/Misc!$B$2*60/2/PI()*VLOOKUP(E455,Gearing!$B$2:$F$7,5,FALSE)</f>
        <v>7999.9999999999864</v>
      </c>
      <c r="V455">
        <f ca="1">FORECAST(U455,OFFSET(Engine!$E$3:$E$26,MATCH(U455,Engine!$A$3:$A$26,1)-1,0,2),OFFSET(Engine!$A$3:$A$26,MATCH(U455,Engine!$A$3:$A$26,1)-1,0,2))</f>
        <v>590.28680526412995</v>
      </c>
    </row>
    <row r="456" spans="1:22" x14ac:dyDescent="0.25">
      <c r="A456">
        <f t="shared" si="108"/>
        <v>113.25</v>
      </c>
      <c r="B456">
        <f t="shared" ca="1" si="119"/>
        <v>10244.76979719163</v>
      </c>
      <c r="C456">
        <f t="shared" ca="1" si="117"/>
        <v>125.61823999999979</v>
      </c>
      <c r="D456">
        <f t="shared" ca="1" si="118"/>
        <v>-3.9633597683859989E-2</v>
      </c>
      <c r="E456">
        <f ca="1">MIN(VLOOKUP(C455+0.01,Gearing!$A$2:$F$7,2,TRUE)+1,5)</f>
        <v>5</v>
      </c>
      <c r="F456">
        <f ca="1">Misc!$B$4*V455/Misc!$B$2*VLOOKUP(E455,Gearing!$B$2:$F$7,5,FALSE)</f>
        <v>3346.1692342119795</v>
      </c>
      <c r="G456">
        <f t="shared" ca="1" si="106"/>
        <v>6.3658048230779931</v>
      </c>
      <c r="H456">
        <f t="shared" ca="1" si="107"/>
        <v>280.99999999999955</v>
      </c>
      <c r="I456">
        <f t="shared" si="109"/>
        <v>0.19223050000000003</v>
      </c>
      <c r="J456">
        <f t="shared" ca="1" si="110"/>
        <v>2873.3598637182122</v>
      </c>
      <c r="K456">
        <f t="shared" ca="1" si="111"/>
        <v>-49826728.091590166</v>
      </c>
      <c r="L456">
        <f t="shared" ca="1" si="120"/>
        <v>10244.77878754051</v>
      </c>
      <c r="M456">
        <f ca="1">2*$Y$1*VLOOKUP(E455,Gearing!$B$3:$D$7,3)+B454</f>
        <v>10244.76979719163</v>
      </c>
      <c r="N456">
        <f ca="1">2*B455-B454+Misc!$B$6*$Y$1^2</f>
        <v>10244.910632591775</v>
      </c>
      <c r="O456">
        <f t="shared" ca="1" si="112"/>
        <v>0</v>
      </c>
      <c r="P456">
        <f t="shared" ca="1" si="113"/>
        <v>0</v>
      </c>
      <c r="Q456">
        <f t="shared" ca="1" si="114"/>
        <v>0</v>
      </c>
      <c r="R456">
        <f t="shared" ca="1" si="115"/>
        <v>0</v>
      </c>
      <c r="S456">
        <f t="shared" ca="1" si="116"/>
        <v>0</v>
      </c>
      <c r="T456">
        <f ca="1">C456/Misc!$B$2*60/2/PI()</f>
        <v>3998.5527677008035</v>
      </c>
      <c r="U456">
        <f ca="1">C456/Misc!$B$2*60/2/PI()*VLOOKUP(E456,Gearing!$B$2:$F$7,5,FALSE)</f>
        <v>7999.9999999999864</v>
      </c>
      <c r="V456">
        <f ca="1">FORECAST(U456,OFFSET(Engine!$E$3:$E$26,MATCH(U456,Engine!$A$3:$A$26,1)-1,0,2),OFFSET(Engine!$A$3:$A$26,MATCH(U456,Engine!$A$3:$A$26,1)-1,0,2))</f>
        <v>590.28680526412995</v>
      </c>
    </row>
    <row r="457" spans="1:22" x14ac:dyDescent="0.25">
      <c r="A457">
        <f t="shared" si="108"/>
        <v>113.5</v>
      </c>
      <c r="B457">
        <f t="shared" ca="1" si="119"/>
        <v>10276.173118641702</v>
      </c>
      <c r="C457">
        <f t="shared" ca="1" si="117"/>
        <v>125.61823999999979</v>
      </c>
      <c r="D457">
        <f t="shared" ca="1" si="118"/>
        <v>3.9633597683859989E-2</v>
      </c>
      <c r="E457">
        <f ca="1">MIN(VLOOKUP(C456+0.01,Gearing!$A$2:$F$7,2,TRUE)+1,5)</f>
        <v>5</v>
      </c>
      <c r="F457">
        <f ca="1">Misc!$B$4*V456/Misc!$B$2*VLOOKUP(E456,Gearing!$B$2:$F$7,5,FALSE)</f>
        <v>3346.1692342119795</v>
      </c>
      <c r="G457">
        <f t="shared" ca="1" si="106"/>
        <v>6.3853179423676361</v>
      </c>
      <c r="H457">
        <f t="shared" ca="1" si="107"/>
        <v>280.99999999999955</v>
      </c>
      <c r="I457">
        <f t="shared" si="109"/>
        <v>0.19223050000000003</v>
      </c>
      <c r="J457">
        <f t="shared" ca="1" si="110"/>
        <v>2861.2855590019085</v>
      </c>
      <c r="K457">
        <f t="shared" ca="1" si="111"/>
        <v>-49916744.96248275</v>
      </c>
      <c r="L457">
        <f t="shared" ca="1" si="120"/>
        <v>10276.18704565637</v>
      </c>
      <c r="M457">
        <f ca="1">2*$Y$1*VLOOKUP(E456,Gearing!$B$3:$D$7,3)+B455</f>
        <v>10276.173118641702</v>
      </c>
      <c r="N457">
        <f ca="1">2*B456-B455+Misc!$B$6*$Y$1^2</f>
        <v>10276.318908241557</v>
      </c>
      <c r="O457">
        <f t="shared" ca="1" si="112"/>
        <v>0</v>
      </c>
      <c r="P457">
        <f t="shared" ca="1" si="113"/>
        <v>0</v>
      </c>
      <c r="Q457">
        <f t="shared" ca="1" si="114"/>
        <v>0</v>
      </c>
      <c r="R457">
        <f t="shared" ca="1" si="115"/>
        <v>0</v>
      </c>
      <c r="S457">
        <f t="shared" ca="1" si="116"/>
        <v>0</v>
      </c>
      <c r="T457">
        <f ca="1">C457/Misc!$B$2*60/2/PI()</f>
        <v>3998.5527677008035</v>
      </c>
      <c r="U457">
        <f ca="1">C457/Misc!$B$2*60/2/PI()*VLOOKUP(E457,Gearing!$B$2:$F$7,5,FALSE)</f>
        <v>7999.9999999999864</v>
      </c>
      <c r="V457">
        <f ca="1">FORECAST(U457,OFFSET(Engine!$E$3:$E$26,MATCH(U457,Engine!$A$3:$A$26,1)-1,0,2),OFFSET(Engine!$A$3:$A$26,MATCH(U457,Engine!$A$3:$A$26,1)-1,0,2))</f>
        <v>590.28680526412995</v>
      </c>
    </row>
    <row r="458" spans="1:22" x14ac:dyDescent="0.25">
      <c r="A458">
        <f t="shared" si="108"/>
        <v>113.75</v>
      </c>
      <c r="B458">
        <f t="shared" ca="1" si="119"/>
        <v>10307.578917191629</v>
      </c>
      <c r="C458">
        <f t="shared" ca="1" si="117"/>
        <v>125.61823999999979</v>
      </c>
      <c r="D458">
        <f t="shared" ca="1" si="118"/>
        <v>-3.9633597683859989E-2</v>
      </c>
      <c r="E458">
        <f ca="1">MIN(VLOOKUP(C457+0.01,Gearing!$A$2:$F$7,2,TRUE)+1,5)</f>
        <v>5</v>
      </c>
      <c r="F458">
        <f ca="1">Misc!$B$4*V457/Misc!$B$2*VLOOKUP(E457,Gearing!$B$2:$F$7,5,FALSE)</f>
        <v>3346.1692342119795</v>
      </c>
      <c r="G458">
        <f t="shared" ca="1" si="106"/>
        <v>6.4048326008557712</v>
      </c>
      <c r="H458">
        <f t="shared" ca="1" si="107"/>
        <v>280.99999999999955</v>
      </c>
      <c r="I458">
        <f t="shared" si="109"/>
        <v>0.19223050000000003</v>
      </c>
      <c r="J458">
        <f t="shared" ca="1" si="110"/>
        <v>2849.212206633892</v>
      </c>
      <c r="K458">
        <f t="shared" ca="1" si="111"/>
        <v>-50006442.94952786</v>
      </c>
      <c r="L458">
        <f t="shared" ca="1" si="120"/>
        <v>10307.58790754051</v>
      </c>
      <c r="M458">
        <f ca="1">2*$Y$1*VLOOKUP(E457,Gearing!$B$3:$D$7,3)+B456</f>
        <v>10307.578917191629</v>
      </c>
      <c r="N458">
        <f ca="1">2*B457-B456+Misc!$B$6*$Y$1^2</f>
        <v>10307.719752591775</v>
      </c>
      <c r="O458">
        <f t="shared" ca="1" si="112"/>
        <v>0</v>
      </c>
      <c r="P458">
        <f t="shared" ca="1" si="113"/>
        <v>0</v>
      </c>
      <c r="Q458">
        <f t="shared" ca="1" si="114"/>
        <v>0</v>
      </c>
      <c r="R458">
        <f t="shared" ca="1" si="115"/>
        <v>0</v>
      </c>
      <c r="S458">
        <f t="shared" ca="1" si="116"/>
        <v>0</v>
      </c>
      <c r="T458">
        <f ca="1">C458/Misc!$B$2*60/2/PI()</f>
        <v>3998.5527677008035</v>
      </c>
      <c r="U458">
        <f ca="1">C458/Misc!$B$2*60/2/PI()*VLOOKUP(E458,Gearing!$B$2:$F$7,5,FALSE)</f>
        <v>7999.9999999999864</v>
      </c>
      <c r="V458">
        <f ca="1">FORECAST(U458,OFFSET(Engine!$E$3:$E$26,MATCH(U458,Engine!$A$3:$A$26,1)-1,0,2),OFFSET(Engine!$A$3:$A$26,MATCH(U458,Engine!$A$3:$A$26,1)-1,0,2))</f>
        <v>590.28680526412995</v>
      </c>
    </row>
    <row r="459" spans="1:22" x14ac:dyDescent="0.25">
      <c r="A459">
        <f t="shared" si="108"/>
        <v>114</v>
      </c>
      <c r="B459">
        <f t="shared" ca="1" si="119"/>
        <v>10338.982238641702</v>
      </c>
      <c r="C459">
        <f t="shared" ca="1" si="117"/>
        <v>125.61823999999979</v>
      </c>
      <c r="D459">
        <f t="shared" ca="1" si="118"/>
        <v>3.9633597683859989E-2</v>
      </c>
      <c r="E459">
        <f ca="1">MIN(VLOOKUP(C458+0.01,Gearing!$A$2:$F$7,2,TRUE)+1,5)</f>
        <v>5</v>
      </c>
      <c r="F459">
        <f ca="1">Misc!$B$4*V458/Misc!$B$2*VLOOKUP(E458,Gearing!$B$2:$F$7,5,FALSE)</f>
        <v>3346.1692342119795</v>
      </c>
      <c r="G459">
        <f t="shared" ca="1" si="106"/>
        <v>6.4243457201454142</v>
      </c>
      <c r="H459">
        <f t="shared" ca="1" si="107"/>
        <v>280.99999999999955</v>
      </c>
      <c r="I459">
        <f t="shared" si="109"/>
        <v>0.19223050000000003</v>
      </c>
      <c r="J459">
        <f t="shared" ca="1" si="110"/>
        <v>2837.1379019175884</v>
      </c>
      <c r="K459">
        <f t="shared" ca="1" si="111"/>
        <v>-50095701.443966582</v>
      </c>
      <c r="L459">
        <f t="shared" ca="1" si="120"/>
        <v>10338.99616565637</v>
      </c>
      <c r="M459">
        <f ca="1">2*$Y$1*VLOOKUP(E458,Gearing!$B$3:$D$7,3)+B457</f>
        <v>10338.982238641702</v>
      </c>
      <c r="N459">
        <f ca="1">2*B458-B457+Misc!$B$6*$Y$1^2</f>
        <v>10339.128028241557</v>
      </c>
      <c r="O459">
        <f t="shared" ca="1" si="112"/>
        <v>0</v>
      </c>
      <c r="P459">
        <f t="shared" ca="1" si="113"/>
        <v>0</v>
      </c>
      <c r="Q459">
        <f t="shared" ca="1" si="114"/>
        <v>0</v>
      </c>
      <c r="R459">
        <f t="shared" ca="1" si="115"/>
        <v>0</v>
      </c>
      <c r="S459">
        <f t="shared" ca="1" si="116"/>
        <v>0</v>
      </c>
      <c r="T459">
        <f ca="1">C459/Misc!$B$2*60/2/PI()</f>
        <v>3998.5527677008035</v>
      </c>
      <c r="U459">
        <f ca="1">C459/Misc!$B$2*60/2/PI()*VLOOKUP(E459,Gearing!$B$2:$F$7,5,FALSE)</f>
        <v>7999.9999999999864</v>
      </c>
      <c r="V459">
        <f ca="1">FORECAST(U459,OFFSET(Engine!$E$3:$E$26,MATCH(U459,Engine!$A$3:$A$26,1)-1,0,2),OFFSET(Engine!$A$3:$A$26,MATCH(U459,Engine!$A$3:$A$26,1)-1,0,2))</f>
        <v>590.28680526412995</v>
      </c>
    </row>
    <row r="460" spans="1:22" x14ac:dyDescent="0.25">
      <c r="A460">
        <f t="shared" si="108"/>
        <v>114.25</v>
      </c>
      <c r="B460">
        <f t="shared" ca="1" si="119"/>
        <v>10370.388037191629</v>
      </c>
      <c r="C460">
        <f t="shared" ca="1" si="117"/>
        <v>125.61823999999979</v>
      </c>
      <c r="D460">
        <f t="shared" ca="1" si="118"/>
        <v>-3.9633597683859989E-2</v>
      </c>
      <c r="E460">
        <f ca="1">MIN(VLOOKUP(C459+0.01,Gearing!$A$2:$F$7,2,TRUE)+1,5)</f>
        <v>5</v>
      </c>
      <c r="F460">
        <f ca="1">Misc!$B$4*V459/Misc!$B$2*VLOOKUP(E459,Gearing!$B$2:$F$7,5,FALSE)</f>
        <v>3346.1692342119795</v>
      </c>
      <c r="G460">
        <f t="shared" ca="1" si="106"/>
        <v>6.4438603786335484</v>
      </c>
      <c r="H460">
        <f t="shared" ca="1" si="107"/>
        <v>280.99999999999955</v>
      </c>
      <c r="I460">
        <f t="shared" si="109"/>
        <v>0.19223050000000003</v>
      </c>
      <c r="J460">
        <f t="shared" ca="1" si="110"/>
        <v>2825.0645495495723</v>
      </c>
      <c r="K460">
        <f t="shared" ca="1" si="111"/>
        <v>-50184641.114374034</v>
      </c>
      <c r="L460">
        <f t="shared" ca="1" si="120"/>
        <v>10370.397027540506</v>
      </c>
      <c r="M460">
        <f ca="1">2*$Y$1*VLOOKUP(E459,Gearing!$B$3:$D$7,3)+B458</f>
        <v>10370.388037191629</v>
      </c>
      <c r="N460">
        <f ca="1">2*B459-B458+Misc!$B$6*$Y$1^2</f>
        <v>10370.528872591774</v>
      </c>
      <c r="O460">
        <f t="shared" ca="1" si="112"/>
        <v>0</v>
      </c>
      <c r="P460">
        <f t="shared" ca="1" si="113"/>
        <v>0</v>
      </c>
      <c r="Q460">
        <f t="shared" ca="1" si="114"/>
        <v>0</v>
      </c>
      <c r="R460">
        <f t="shared" ca="1" si="115"/>
        <v>0</v>
      </c>
      <c r="S460">
        <f t="shared" ca="1" si="116"/>
        <v>0</v>
      </c>
      <c r="T460">
        <f ca="1">C460/Misc!$B$2*60/2/PI()</f>
        <v>3998.5527677008035</v>
      </c>
      <c r="U460">
        <f ca="1">C460/Misc!$B$2*60/2/PI()*VLOOKUP(E460,Gearing!$B$2:$F$7,5,FALSE)</f>
        <v>7999.9999999999864</v>
      </c>
      <c r="V460">
        <f ca="1">FORECAST(U460,OFFSET(Engine!$E$3:$E$26,MATCH(U460,Engine!$A$3:$A$26,1)-1,0,2),OFFSET(Engine!$A$3:$A$26,MATCH(U460,Engine!$A$3:$A$26,1)-1,0,2))</f>
        <v>590.28680526412995</v>
      </c>
    </row>
    <row r="461" spans="1:22" x14ac:dyDescent="0.25">
      <c r="A461">
        <f t="shared" si="108"/>
        <v>114.5</v>
      </c>
      <c r="B461">
        <f t="shared" ca="1" si="119"/>
        <v>10401.791358641702</v>
      </c>
      <c r="C461">
        <f t="shared" ca="1" si="117"/>
        <v>125.61823999999979</v>
      </c>
      <c r="D461">
        <f t="shared" ca="1" si="118"/>
        <v>3.9633597683859989E-2</v>
      </c>
      <c r="E461">
        <f ca="1">MIN(VLOOKUP(C460+0.01,Gearing!$A$2:$F$7,2,TRUE)+1,5)</f>
        <v>5</v>
      </c>
      <c r="F461">
        <f ca="1">Misc!$B$4*V460/Misc!$B$2*VLOOKUP(E460,Gearing!$B$2:$F$7,5,FALSE)</f>
        <v>3346.1692342119795</v>
      </c>
      <c r="G461">
        <f t="shared" ca="1" si="106"/>
        <v>6.4633734979231923</v>
      </c>
      <c r="H461">
        <f t="shared" ca="1" si="107"/>
        <v>280.99999999999955</v>
      </c>
      <c r="I461">
        <f t="shared" si="109"/>
        <v>0.19223050000000003</v>
      </c>
      <c r="J461">
        <f t="shared" ca="1" si="110"/>
        <v>2812.9902448332687</v>
      </c>
      <c r="K461">
        <f t="shared" ca="1" si="111"/>
        <v>-50273141.232358918</v>
      </c>
      <c r="L461">
        <f t="shared" ca="1" si="120"/>
        <v>10401.80528565637</v>
      </c>
      <c r="M461">
        <f ca="1">2*$Y$1*VLOOKUP(E460,Gearing!$B$3:$D$7,3)+B459</f>
        <v>10401.791358641702</v>
      </c>
      <c r="N461">
        <f ca="1">2*B460-B459+Misc!$B$6*$Y$1^2</f>
        <v>10401.937148241557</v>
      </c>
      <c r="O461">
        <f t="shared" ca="1" si="112"/>
        <v>0</v>
      </c>
      <c r="P461">
        <f t="shared" ca="1" si="113"/>
        <v>0</v>
      </c>
      <c r="Q461">
        <f t="shared" ca="1" si="114"/>
        <v>0</v>
      </c>
      <c r="R461">
        <f t="shared" ca="1" si="115"/>
        <v>0</v>
      </c>
      <c r="S461">
        <f t="shared" ca="1" si="116"/>
        <v>0</v>
      </c>
      <c r="T461">
        <f ca="1">C461/Misc!$B$2*60/2/PI()</f>
        <v>3998.5527677008035</v>
      </c>
      <c r="U461">
        <f ca="1">C461/Misc!$B$2*60/2/PI()*VLOOKUP(E461,Gearing!$B$2:$F$7,5,FALSE)</f>
        <v>7999.9999999999864</v>
      </c>
      <c r="V461">
        <f ca="1">FORECAST(U461,OFFSET(Engine!$E$3:$E$26,MATCH(U461,Engine!$A$3:$A$26,1)-1,0,2),OFFSET(Engine!$A$3:$A$26,MATCH(U461,Engine!$A$3:$A$26,1)-1,0,2))</f>
        <v>590.28680526412995</v>
      </c>
    </row>
    <row r="462" spans="1:22" x14ac:dyDescent="0.25">
      <c r="A462">
        <f t="shared" si="108"/>
        <v>114.75</v>
      </c>
      <c r="B462">
        <f t="shared" ca="1" si="119"/>
        <v>10433.197157191629</v>
      </c>
      <c r="C462">
        <f t="shared" ca="1" si="117"/>
        <v>125.61823999999979</v>
      </c>
      <c r="D462">
        <f t="shared" ca="1" si="118"/>
        <v>-3.9633597683859989E-2</v>
      </c>
      <c r="E462">
        <f ca="1">MIN(VLOOKUP(C461+0.01,Gearing!$A$2:$F$7,2,TRUE)+1,5)</f>
        <v>5</v>
      </c>
      <c r="F462">
        <f ca="1">Misc!$B$4*V461/Misc!$B$2*VLOOKUP(E461,Gearing!$B$2:$F$7,5,FALSE)</f>
        <v>3346.1692342119795</v>
      </c>
      <c r="G462">
        <f t="shared" ca="1" si="106"/>
        <v>6.4828881564113265</v>
      </c>
      <c r="H462">
        <f t="shared" ca="1" si="107"/>
        <v>280.99999999999955</v>
      </c>
      <c r="I462">
        <f t="shared" si="109"/>
        <v>0.19223050000000003</v>
      </c>
      <c r="J462">
        <f t="shared" ca="1" si="110"/>
        <v>2800.9168924652522</v>
      </c>
      <c r="K462">
        <f t="shared" ca="1" si="111"/>
        <v>-50361322.586128667</v>
      </c>
      <c r="L462">
        <f t="shared" ca="1" si="120"/>
        <v>10433.206147540508</v>
      </c>
      <c r="M462">
        <f ca="1">2*$Y$1*VLOOKUP(E461,Gearing!$B$3:$D$7,3)+B460</f>
        <v>10433.197157191629</v>
      </c>
      <c r="N462">
        <f ca="1">2*B461-B460+Misc!$B$6*$Y$1^2</f>
        <v>10433.337992591774</v>
      </c>
      <c r="O462">
        <f t="shared" ca="1" si="112"/>
        <v>0</v>
      </c>
      <c r="P462">
        <f t="shared" ca="1" si="113"/>
        <v>0</v>
      </c>
      <c r="Q462">
        <f t="shared" ca="1" si="114"/>
        <v>0</v>
      </c>
      <c r="R462">
        <f t="shared" ca="1" si="115"/>
        <v>0</v>
      </c>
      <c r="S462">
        <f t="shared" ca="1" si="116"/>
        <v>0</v>
      </c>
      <c r="T462">
        <f ca="1">C462/Misc!$B$2*60/2/PI()</f>
        <v>3998.5527677008035</v>
      </c>
      <c r="U462">
        <f ca="1">C462/Misc!$B$2*60/2/PI()*VLOOKUP(E462,Gearing!$B$2:$F$7,5,FALSE)</f>
        <v>7999.9999999999864</v>
      </c>
      <c r="V462">
        <f ca="1">FORECAST(U462,OFFSET(Engine!$E$3:$E$26,MATCH(U462,Engine!$A$3:$A$26,1)-1,0,2),OFFSET(Engine!$A$3:$A$26,MATCH(U462,Engine!$A$3:$A$26,1)-1,0,2))</f>
        <v>590.28680526412995</v>
      </c>
    </row>
    <row r="463" spans="1:22" x14ac:dyDescent="0.25">
      <c r="A463">
        <f t="shared" si="108"/>
        <v>115</v>
      </c>
      <c r="B463">
        <f t="shared" ca="1" si="119"/>
        <v>10464.600478641702</v>
      </c>
      <c r="C463">
        <f t="shared" ca="1" si="117"/>
        <v>125.61823999999979</v>
      </c>
      <c r="D463">
        <f t="shared" ca="1" si="118"/>
        <v>3.9633597683859989E-2</v>
      </c>
      <c r="E463">
        <f ca="1">MIN(VLOOKUP(C462+0.01,Gearing!$A$2:$F$7,2,TRUE)+1,5)</f>
        <v>5</v>
      </c>
      <c r="F463">
        <f ca="1">Misc!$B$4*V462/Misc!$B$2*VLOOKUP(E462,Gearing!$B$2:$F$7,5,FALSE)</f>
        <v>3346.1692342119795</v>
      </c>
      <c r="G463">
        <f t="shared" ca="1" si="106"/>
        <v>6.5024012757009695</v>
      </c>
      <c r="H463">
        <f t="shared" ca="1" si="107"/>
        <v>280.99999999999955</v>
      </c>
      <c r="I463">
        <f t="shared" si="109"/>
        <v>0.19223050000000003</v>
      </c>
      <c r="J463">
        <f t="shared" ca="1" si="110"/>
        <v>2788.8425877489485</v>
      </c>
      <c r="K463">
        <f t="shared" ca="1" si="111"/>
        <v>-50449064.327659719</v>
      </c>
      <c r="L463">
        <f t="shared" ca="1" si="120"/>
        <v>10464.61440565637</v>
      </c>
      <c r="M463">
        <f ca="1">2*$Y$1*VLOOKUP(E462,Gearing!$B$3:$D$7,3)+B461</f>
        <v>10464.600478641702</v>
      </c>
      <c r="N463">
        <f ca="1">2*B462-B461+Misc!$B$6*$Y$1^2</f>
        <v>10464.746268241557</v>
      </c>
      <c r="O463">
        <f t="shared" ca="1" si="112"/>
        <v>0</v>
      </c>
      <c r="P463">
        <f t="shared" ca="1" si="113"/>
        <v>0</v>
      </c>
      <c r="Q463">
        <f t="shared" ca="1" si="114"/>
        <v>0</v>
      </c>
      <c r="R463">
        <f t="shared" ca="1" si="115"/>
        <v>0</v>
      </c>
      <c r="S463">
        <f t="shared" ca="1" si="116"/>
        <v>0</v>
      </c>
      <c r="T463">
        <f ca="1">C463/Misc!$B$2*60/2/PI()</f>
        <v>3998.5527677008035</v>
      </c>
      <c r="U463">
        <f ca="1">C463/Misc!$B$2*60/2/PI()*VLOOKUP(E463,Gearing!$B$2:$F$7,5,FALSE)</f>
        <v>7999.9999999999864</v>
      </c>
      <c r="V463">
        <f ca="1">FORECAST(U463,OFFSET(Engine!$E$3:$E$26,MATCH(U463,Engine!$A$3:$A$26,1)-1,0,2),OFFSET(Engine!$A$3:$A$26,MATCH(U463,Engine!$A$3:$A$26,1)-1,0,2))</f>
        <v>590.28680526412995</v>
      </c>
    </row>
    <row r="464" spans="1:22" x14ac:dyDescent="0.25">
      <c r="A464">
        <f t="shared" si="108"/>
        <v>115.25</v>
      </c>
      <c r="B464">
        <f t="shared" ca="1" si="119"/>
        <v>10496.006277191629</v>
      </c>
      <c r="C464">
        <f t="shared" ca="1" si="117"/>
        <v>125.61823999999979</v>
      </c>
      <c r="D464">
        <f t="shared" ca="1" si="118"/>
        <v>-3.9633597683859989E-2</v>
      </c>
      <c r="E464">
        <f ca="1">MIN(VLOOKUP(C463+0.01,Gearing!$A$2:$F$7,2,TRUE)+1,5)</f>
        <v>5</v>
      </c>
      <c r="F464">
        <f ca="1">Misc!$B$4*V463/Misc!$B$2*VLOOKUP(E463,Gearing!$B$2:$F$7,5,FALSE)</f>
        <v>3346.1692342119795</v>
      </c>
      <c r="G464">
        <f t="shared" ca="1" si="106"/>
        <v>6.5219159341891038</v>
      </c>
      <c r="H464">
        <f t="shared" ca="1" si="107"/>
        <v>280.99999999999955</v>
      </c>
      <c r="I464">
        <f t="shared" si="109"/>
        <v>0.19223050000000003</v>
      </c>
      <c r="J464">
        <f t="shared" ca="1" si="110"/>
        <v>2776.7692353809321</v>
      </c>
      <c r="K464">
        <f t="shared" ca="1" si="111"/>
        <v>-50536487.364791781</v>
      </c>
      <c r="L464">
        <f t="shared" ca="1" si="120"/>
        <v>10496.015267540508</v>
      </c>
      <c r="M464">
        <f ca="1">2*$Y$1*VLOOKUP(E463,Gearing!$B$3:$D$7,3)+B462</f>
        <v>10496.006277191629</v>
      </c>
      <c r="N464">
        <f ca="1">2*B463-B462+Misc!$B$6*$Y$1^2</f>
        <v>10496.147112591774</v>
      </c>
      <c r="O464">
        <f t="shared" ca="1" si="112"/>
        <v>0</v>
      </c>
      <c r="P464">
        <f t="shared" ca="1" si="113"/>
        <v>0</v>
      </c>
      <c r="Q464">
        <f t="shared" ca="1" si="114"/>
        <v>0</v>
      </c>
      <c r="R464">
        <f t="shared" ca="1" si="115"/>
        <v>0</v>
      </c>
      <c r="S464">
        <f t="shared" ca="1" si="116"/>
        <v>0</v>
      </c>
      <c r="T464">
        <f ca="1">C464/Misc!$B$2*60/2/PI()</f>
        <v>3998.5527677008035</v>
      </c>
      <c r="U464">
        <f ca="1">C464/Misc!$B$2*60/2/PI()*VLOOKUP(E464,Gearing!$B$2:$F$7,5,FALSE)</f>
        <v>7999.9999999999864</v>
      </c>
      <c r="V464">
        <f ca="1">FORECAST(U464,OFFSET(Engine!$E$3:$E$26,MATCH(U464,Engine!$A$3:$A$26,1)-1,0,2),OFFSET(Engine!$A$3:$A$26,MATCH(U464,Engine!$A$3:$A$26,1)-1,0,2))</f>
        <v>590.28680526412995</v>
      </c>
    </row>
    <row r="465" spans="1:22" x14ac:dyDescent="0.25">
      <c r="A465">
        <f t="shared" si="108"/>
        <v>115.5</v>
      </c>
      <c r="B465">
        <f t="shared" ca="1" si="119"/>
        <v>10527.409598641701</v>
      </c>
      <c r="C465">
        <f t="shared" ca="1" si="117"/>
        <v>125.61823999999979</v>
      </c>
      <c r="D465">
        <f t="shared" ca="1" si="118"/>
        <v>3.9633597683859989E-2</v>
      </c>
      <c r="E465">
        <f ca="1">MIN(VLOOKUP(C464+0.01,Gearing!$A$2:$F$7,2,TRUE)+1,5)</f>
        <v>5</v>
      </c>
      <c r="F465">
        <f ca="1">Misc!$B$4*V464/Misc!$B$2*VLOOKUP(E464,Gearing!$B$2:$F$7,5,FALSE)</f>
        <v>3346.1692342119795</v>
      </c>
      <c r="G465">
        <f t="shared" ca="1" si="106"/>
        <v>6.5414290534787476</v>
      </c>
      <c r="H465">
        <f t="shared" ca="1" si="107"/>
        <v>280.99999999999955</v>
      </c>
      <c r="I465">
        <f t="shared" si="109"/>
        <v>0.19223050000000003</v>
      </c>
      <c r="J465">
        <f t="shared" ca="1" si="110"/>
        <v>2764.6949306646284</v>
      </c>
      <c r="K465">
        <f t="shared" ca="1" si="111"/>
        <v>-50623470.729868993</v>
      </c>
      <c r="L465">
        <f t="shared" ca="1" si="120"/>
        <v>10527.42352565637</v>
      </c>
      <c r="M465">
        <f ca="1">2*$Y$1*VLOOKUP(E464,Gearing!$B$3:$D$7,3)+B463</f>
        <v>10527.409598641701</v>
      </c>
      <c r="N465">
        <f ca="1">2*B464-B463+Misc!$B$6*$Y$1^2</f>
        <v>10527.555388241557</v>
      </c>
      <c r="O465">
        <f t="shared" ca="1" si="112"/>
        <v>0</v>
      </c>
      <c r="P465">
        <f t="shared" ca="1" si="113"/>
        <v>0</v>
      </c>
      <c r="Q465">
        <f t="shared" ca="1" si="114"/>
        <v>0</v>
      </c>
      <c r="R465">
        <f t="shared" ca="1" si="115"/>
        <v>0</v>
      </c>
      <c r="S465">
        <f t="shared" ca="1" si="116"/>
        <v>0</v>
      </c>
      <c r="T465">
        <f ca="1">C465/Misc!$B$2*60/2/PI()</f>
        <v>3998.5527677008035</v>
      </c>
      <c r="U465">
        <f ca="1">C465/Misc!$B$2*60/2/PI()*VLOOKUP(E465,Gearing!$B$2:$F$7,5,FALSE)</f>
        <v>7999.9999999999864</v>
      </c>
      <c r="V465">
        <f ca="1">FORECAST(U465,OFFSET(Engine!$E$3:$E$26,MATCH(U465,Engine!$A$3:$A$26,1)-1,0,2),OFFSET(Engine!$A$3:$A$26,MATCH(U465,Engine!$A$3:$A$26,1)-1,0,2))</f>
        <v>590.28680526412995</v>
      </c>
    </row>
    <row r="466" spans="1:22" x14ac:dyDescent="0.25">
      <c r="A466">
        <f t="shared" si="108"/>
        <v>115.75</v>
      </c>
      <c r="B466">
        <f t="shared" ca="1" si="119"/>
        <v>10558.815397191629</v>
      </c>
      <c r="C466">
        <f t="shared" ca="1" si="117"/>
        <v>125.61823999999979</v>
      </c>
      <c r="D466">
        <f t="shared" ca="1" si="118"/>
        <v>-3.9633597683859989E-2</v>
      </c>
      <c r="E466">
        <f ca="1">MIN(VLOOKUP(C465+0.01,Gearing!$A$2:$F$7,2,TRUE)+1,5)</f>
        <v>5</v>
      </c>
      <c r="F466">
        <f ca="1">Misc!$B$4*V465/Misc!$B$2*VLOOKUP(E465,Gearing!$B$2:$F$7,5,FALSE)</f>
        <v>3346.1692342119795</v>
      </c>
      <c r="G466">
        <f t="shared" ca="1" si="106"/>
        <v>6.5609437119668819</v>
      </c>
      <c r="H466">
        <f t="shared" ca="1" si="107"/>
        <v>280.99999999999955</v>
      </c>
      <c r="I466">
        <f t="shared" si="109"/>
        <v>0.19223050000000003</v>
      </c>
      <c r="J466">
        <f t="shared" ca="1" si="110"/>
        <v>2752.6215782966124</v>
      </c>
      <c r="K466">
        <f t="shared" ca="1" si="111"/>
        <v>-50710135.450363368</v>
      </c>
      <c r="L466">
        <f t="shared" ca="1" si="120"/>
        <v>10558.82438754051</v>
      </c>
      <c r="M466">
        <f ca="1">2*$Y$1*VLOOKUP(E465,Gearing!$B$3:$D$7,3)+B464</f>
        <v>10558.815397191629</v>
      </c>
      <c r="N466">
        <f ca="1">2*B465-B464+Misc!$B$6*$Y$1^2</f>
        <v>10558.956232591774</v>
      </c>
      <c r="O466">
        <f t="shared" ca="1" si="112"/>
        <v>0</v>
      </c>
      <c r="P466">
        <f t="shared" ca="1" si="113"/>
        <v>0</v>
      </c>
      <c r="Q466">
        <f t="shared" ca="1" si="114"/>
        <v>0</v>
      </c>
      <c r="R466">
        <f t="shared" ca="1" si="115"/>
        <v>0</v>
      </c>
      <c r="S466">
        <f t="shared" ca="1" si="116"/>
        <v>0</v>
      </c>
      <c r="T466">
        <f ca="1">C466/Misc!$B$2*60/2/PI()</f>
        <v>3998.5527677008035</v>
      </c>
      <c r="U466">
        <f ca="1">C466/Misc!$B$2*60/2/PI()*VLOOKUP(E466,Gearing!$B$2:$F$7,5,FALSE)</f>
        <v>7999.9999999999864</v>
      </c>
      <c r="V466">
        <f ca="1">FORECAST(U466,OFFSET(Engine!$E$3:$E$26,MATCH(U466,Engine!$A$3:$A$26,1)-1,0,2),OFFSET(Engine!$A$3:$A$26,MATCH(U466,Engine!$A$3:$A$26,1)-1,0,2))</f>
        <v>590.28680526412995</v>
      </c>
    </row>
    <row r="467" spans="1:22" x14ac:dyDescent="0.25">
      <c r="A467">
        <f t="shared" si="108"/>
        <v>116</v>
      </c>
      <c r="B467">
        <f t="shared" ca="1" si="119"/>
        <v>10590.218718641701</v>
      </c>
      <c r="C467">
        <f t="shared" ca="1" si="117"/>
        <v>125.61823999999979</v>
      </c>
      <c r="D467">
        <f t="shared" ca="1" si="118"/>
        <v>3.9633597683859989E-2</v>
      </c>
      <c r="E467">
        <f ca="1">MIN(VLOOKUP(C466+0.01,Gearing!$A$2:$F$7,2,TRUE)+1,5)</f>
        <v>5</v>
      </c>
      <c r="F467">
        <f ca="1">Misc!$B$4*V466/Misc!$B$2*VLOOKUP(E466,Gearing!$B$2:$F$7,5,FALSE)</f>
        <v>3346.1692342119795</v>
      </c>
      <c r="G467">
        <f t="shared" ca="1" si="106"/>
        <v>6.5804568312565257</v>
      </c>
      <c r="H467">
        <f t="shared" ca="1" si="107"/>
        <v>280.99999999999955</v>
      </c>
      <c r="I467">
        <f t="shared" si="109"/>
        <v>0.19223050000000003</v>
      </c>
      <c r="J467">
        <f t="shared" ca="1" si="110"/>
        <v>2740.5472735803087</v>
      </c>
      <c r="K467">
        <f t="shared" ca="1" si="111"/>
        <v>-50796360.438986719</v>
      </c>
      <c r="L467">
        <f t="shared" ca="1" si="120"/>
        <v>10590.23264565637</v>
      </c>
      <c r="M467">
        <f ca="1">2*$Y$1*VLOOKUP(E466,Gearing!$B$3:$D$7,3)+B465</f>
        <v>10590.218718641701</v>
      </c>
      <c r="N467">
        <f ca="1">2*B466-B465+Misc!$B$6*$Y$1^2</f>
        <v>10590.364508241557</v>
      </c>
      <c r="O467">
        <f t="shared" ca="1" si="112"/>
        <v>0</v>
      </c>
      <c r="P467">
        <f t="shared" ca="1" si="113"/>
        <v>0</v>
      </c>
      <c r="Q467">
        <f t="shared" ca="1" si="114"/>
        <v>0</v>
      </c>
      <c r="R467">
        <f t="shared" ca="1" si="115"/>
        <v>0</v>
      </c>
      <c r="S467">
        <f t="shared" ca="1" si="116"/>
        <v>0</v>
      </c>
      <c r="T467">
        <f ca="1">C467/Misc!$B$2*60/2/PI()</f>
        <v>3998.5527677008035</v>
      </c>
      <c r="U467">
        <f ca="1">C467/Misc!$B$2*60/2/PI()*VLOOKUP(E467,Gearing!$B$2:$F$7,5,FALSE)</f>
        <v>7999.9999999999864</v>
      </c>
      <c r="V467">
        <f ca="1">FORECAST(U467,OFFSET(Engine!$E$3:$E$26,MATCH(U467,Engine!$A$3:$A$26,1)-1,0,2),OFFSET(Engine!$A$3:$A$26,MATCH(U467,Engine!$A$3:$A$26,1)-1,0,2))</f>
        <v>590.28680526412995</v>
      </c>
    </row>
    <row r="468" spans="1:22" x14ac:dyDescent="0.25">
      <c r="A468">
        <f t="shared" si="108"/>
        <v>116.25</v>
      </c>
      <c r="B468">
        <f t="shared" ca="1" si="119"/>
        <v>10621.624517191629</v>
      </c>
      <c r="C468">
        <f t="shared" ca="1" si="117"/>
        <v>125.61823999999979</v>
      </c>
      <c r="D468">
        <f t="shared" ca="1" si="118"/>
        <v>-3.9633597683859989E-2</v>
      </c>
      <c r="E468">
        <f ca="1">MIN(VLOOKUP(C467+0.01,Gearing!$A$2:$F$7,2,TRUE)+1,5)</f>
        <v>5</v>
      </c>
      <c r="F468">
        <f ca="1">Misc!$B$4*V467/Misc!$B$2*VLOOKUP(E467,Gearing!$B$2:$F$7,5,FALSE)</f>
        <v>3346.1692342119795</v>
      </c>
      <c r="G468">
        <f t="shared" ca="1" si="106"/>
        <v>6.59997148974466</v>
      </c>
      <c r="H468">
        <f t="shared" ca="1" si="107"/>
        <v>280.99999999999955</v>
      </c>
      <c r="I468">
        <f t="shared" si="109"/>
        <v>0.19223050000000003</v>
      </c>
      <c r="J468">
        <f t="shared" ca="1" si="110"/>
        <v>2728.4739212122922</v>
      </c>
      <c r="K468">
        <f t="shared" ca="1" si="111"/>
        <v>-50882266.842843428</v>
      </c>
      <c r="L468">
        <f t="shared" ca="1" si="120"/>
        <v>10621.633507540504</v>
      </c>
      <c r="M468">
        <f ca="1">2*$Y$1*VLOOKUP(E467,Gearing!$B$3:$D$7,3)+B466</f>
        <v>10621.624517191629</v>
      </c>
      <c r="N468">
        <f ca="1">2*B467-B466+Misc!$B$6*$Y$1^2</f>
        <v>10621.765352591774</v>
      </c>
      <c r="O468">
        <f t="shared" ca="1" si="112"/>
        <v>0</v>
      </c>
      <c r="P468">
        <f t="shared" ca="1" si="113"/>
        <v>0</v>
      </c>
      <c r="Q468">
        <f t="shared" ca="1" si="114"/>
        <v>0</v>
      </c>
      <c r="R468">
        <f t="shared" ca="1" si="115"/>
        <v>0</v>
      </c>
      <c r="S468">
        <f t="shared" ca="1" si="116"/>
        <v>0</v>
      </c>
      <c r="T468">
        <f ca="1">C468/Misc!$B$2*60/2/PI()</f>
        <v>3998.5527677008035</v>
      </c>
      <c r="U468">
        <f ca="1">C468/Misc!$B$2*60/2/PI()*VLOOKUP(E468,Gearing!$B$2:$F$7,5,FALSE)</f>
        <v>7999.9999999999864</v>
      </c>
      <c r="V468">
        <f ca="1">FORECAST(U468,OFFSET(Engine!$E$3:$E$26,MATCH(U468,Engine!$A$3:$A$26,1)-1,0,2),OFFSET(Engine!$A$3:$A$26,MATCH(U468,Engine!$A$3:$A$26,1)-1,0,2))</f>
        <v>590.28680526412995</v>
      </c>
    </row>
    <row r="469" spans="1:22" x14ac:dyDescent="0.25">
      <c r="A469">
        <f t="shared" si="108"/>
        <v>116.5</v>
      </c>
      <c r="B469">
        <f t="shared" ca="1" si="119"/>
        <v>10653.027838641701</v>
      </c>
      <c r="C469">
        <f t="shared" ca="1" si="117"/>
        <v>125.61823999999979</v>
      </c>
      <c r="D469">
        <f t="shared" ca="1" si="118"/>
        <v>3.9633597683859989E-2</v>
      </c>
      <c r="E469">
        <f ca="1">MIN(VLOOKUP(C468+0.01,Gearing!$A$2:$F$7,2,TRUE)+1,5)</f>
        <v>5</v>
      </c>
      <c r="F469">
        <f ca="1">Misc!$B$4*V468/Misc!$B$2*VLOOKUP(E468,Gearing!$B$2:$F$7,5,FALSE)</f>
        <v>3346.1692342119795</v>
      </c>
      <c r="G469">
        <f t="shared" ca="1" si="106"/>
        <v>6.6194846090343029</v>
      </c>
      <c r="H469">
        <f t="shared" ca="1" si="107"/>
        <v>280.99999999999955</v>
      </c>
      <c r="I469">
        <f t="shared" si="109"/>
        <v>0.19223050000000003</v>
      </c>
      <c r="J469">
        <f t="shared" ca="1" si="110"/>
        <v>2716.3996164959885</v>
      </c>
      <c r="K469">
        <f t="shared" ca="1" si="111"/>
        <v>-50967733.45501294</v>
      </c>
      <c r="L469">
        <f t="shared" ca="1" si="120"/>
        <v>10653.04176565637</v>
      </c>
      <c r="M469">
        <f ca="1">2*$Y$1*VLOOKUP(E468,Gearing!$B$3:$D$7,3)+B467</f>
        <v>10653.027838641701</v>
      </c>
      <c r="N469">
        <f ca="1">2*B468-B467+Misc!$B$6*$Y$1^2</f>
        <v>10653.173628241557</v>
      </c>
      <c r="O469">
        <f t="shared" ca="1" si="112"/>
        <v>0</v>
      </c>
      <c r="P469">
        <f t="shared" ca="1" si="113"/>
        <v>0</v>
      </c>
      <c r="Q469">
        <f t="shared" ca="1" si="114"/>
        <v>0</v>
      </c>
      <c r="R469">
        <f t="shared" ca="1" si="115"/>
        <v>0</v>
      </c>
      <c r="S469">
        <f t="shared" ca="1" si="116"/>
        <v>0</v>
      </c>
      <c r="T469">
        <f ca="1">C469/Misc!$B$2*60/2/PI()</f>
        <v>3998.5527677008035</v>
      </c>
      <c r="U469">
        <f ca="1">C469/Misc!$B$2*60/2/PI()*VLOOKUP(E469,Gearing!$B$2:$F$7,5,FALSE)</f>
        <v>7999.9999999999864</v>
      </c>
      <c r="V469">
        <f ca="1">FORECAST(U469,OFFSET(Engine!$E$3:$E$26,MATCH(U469,Engine!$A$3:$A$26,1)-1,0,2),OFFSET(Engine!$A$3:$A$26,MATCH(U469,Engine!$A$3:$A$26,1)-1,0,2))</f>
        <v>590.28680526412995</v>
      </c>
    </row>
    <row r="470" spans="1:22" x14ac:dyDescent="0.25">
      <c r="A470">
        <f t="shared" si="108"/>
        <v>116.75</v>
      </c>
      <c r="B470">
        <f t="shared" ca="1" si="119"/>
        <v>10684.433637191629</v>
      </c>
      <c r="C470">
        <f t="shared" ca="1" si="117"/>
        <v>125.61823999999979</v>
      </c>
      <c r="D470">
        <f t="shared" ca="1" si="118"/>
        <v>-3.9633597683859989E-2</v>
      </c>
      <c r="E470">
        <f ca="1">MIN(VLOOKUP(C469+0.01,Gearing!$A$2:$F$7,2,TRUE)+1,5)</f>
        <v>5</v>
      </c>
      <c r="F470">
        <f ca="1">Misc!$B$4*V469/Misc!$B$2*VLOOKUP(E469,Gearing!$B$2:$F$7,5,FALSE)</f>
        <v>3346.1692342119795</v>
      </c>
      <c r="G470">
        <f t="shared" ca="1" si="106"/>
        <v>6.6389992675224363</v>
      </c>
      <c r="H470">
        <f t="shared" ca="1" si="107"/>
        <v>280.99999999999955</v>
      </c>
      <c r="I470">
        <f t="shared" si="109"/>
        <v>0.19223050000000003</v>
      </c>
      <c r="J470">
        <f t="shared" ca="1" si="110"/>
        <v>2704.3262641279725</v>
      </c>
      <c r="K470">
        <f t="shared" ca="1" si="111"/>
        <v>-51052881.542231962</v>
      </c>
      <c r="L470">
        <f t="shared" ca="1" si="120"/>
        <v>10684.442627540506</v>
      </c>
      <c r="M470">
        <f ca="1">2*$Y$1*VLOOKUP(E469,Gearing!$B$3:$D$7,3)+B468</f>
        <v>10684.433637191629</v>
      </c>
      <c r="N470">
        <f ca="1">2*B469-B468+Misc!$B$6*$Y$1^2</f>
        <v>10684.574472591774</v>
      </c>
      <c r="O470">
        <f t="shared" ca="1" si="112"/>
        <v>0</v>
      </c>
      <c r="P470">
        <f t="shared" ca="1" si="113"/>
        <v>0</v>
      </c>
      <c r="Q470">
        <f t="shared" ca="1" si="114"/>
        <v>0</v>
      </c>
      <c r="R470">
        <f t="shared" ca="1" si="115"/>
        <v>0</v>
      </c>
      <c r="S470">
        <f t="shared" ca="1" si="116"/>
        <v>0</v>
      </c>
      <c r="T470">
        <f ca="1">C470/Misc!$B$2*60/2/PI()</f>
        <v>3998.5527677008035</v>
      </c>
      <c r="U470">
        <f ca="1">C470/Misc!$B$2*60/2/PI()*VLOOKUP(E470,Gearing!$B$2:$F$7,5,FALSE)</f>
        <v>7999.9999999999864</v>
      </c>
      <c r="V470">
        <f ca="1">FORECAST(U470,OFFSET(Engine!$E$3:$E$26,MATCH(U470,Engine!$A$3:$A$26,1)-1,0,2),OFFSET(Engine!$A$3:$A$26,MATCH(U470,Engine!$A$3:$A$26,1)-1,0,2))</f>
        <v>590.28680526412995</v>
      </c>
    </row>
    <row r="471" spans="1:22" x14ac:dyDescent="0.25">
      <c r="A471">
        <f t="shared" si="108"/>
        <v>117</v>
      </c>
      <c r="B471">
        <f t="shared" ca="1" si="119"/>
        <v>10715.836958641701</v>
      </c>
      <c r="C471">
        <f t="shared" ca="1" si="117"/>
        <v>125.61823999999979</v>
      </c>
      <c r="D471">
        <f t="shared" ca="1" si="118"/>
        <v>3.9633597683859989E-2</v>
      </c>
      <c r="E471">
        <f ca="1">MIN(VLOOKUP(C470+0.01,Gearing!$A$2:$F$7,2,TRUE)+1,5)</f>
        <v>5</v>
      </c>
      <c r="F471">
        <f ca="1">Misc!$B$4*V470/Misc!$B$2*VLOOKUP(E470,Gearing!$B$2:$F$7,5,FALSE)</f>
        <v>3346.1692342119795</v>
      </c>
      <c r="G471">
        <f t="shared" ca="1" si="106"/>
        <v>6.658512386812081</v>
      </c>
      <c r="H471">
        <f t="shared" ca="1" si="107"/>
        <v>280.99999999999955</v>
      </c>
      <c r="I471">
        <f t="shared" si="109"/>
        <v>0.19223050000000003</v>
      </c>
      <c r="J471">
        <f t="shared" ca="1" si="110"/>
        <v>2692.2519594116684</v>
      </c>
      <c r="K471">
        <f t="shared" ca="1" si="111"/>
        <v>-51137589.777947627</v>
      </c>
      <c r="L471">
        <f t="shared" ca="1" si="120"/>
        <v>10715.850885656371</v>
      </c>
      <c r="M471">
        <f ca="1">2*$Y$1*VLOOKUP(E470,Gearing!$B$3:$D$7,3)+B469</f>
        <v>10715.836958641701</v>
      </c>
      <c r="N471">
        <f ca="1">2*B470-B469+Misc!$B$6*$Y$1^2</f>
        <v>10715.982748241557</v>
      </c>
      <c r="O471">
        <f t="shared" ca="1" si="112"/>
        <v>0</v>
      </c>
      <c r="P471">
        <f t="shared" ca="1" si="113"/>
        <v>0</v>
      </c>
      <c r="Q471">
        <f t="shared" ca="1" si="114"/>
        <v>0</v>
      </c>
      <c r="R471">
        <f t="shared" ca="1" si="115"/>
        <v>0</v>
      </c>
      <c r="S471">
        <f t="shared" ca="1" si="116"/>
        <v>0</v>
      </c>
      <c r="T471">
        <f ca="1">C471/Misc!$B$2*60/2/PI()</f>
        <v>3998.5527677008035</v>
      </c>
      <c r="U471">
        <f ca="1">C471/Misc!$B$2*60/2/PI()*VLOOKUP(E471,Gearing!$B$2:$F$7,5,FALSE)</f>
        <v>7999.9999999999864</v>
      </c>
      <c r="V471">
        <f ca="1">FORECAST(U471,OFFSET(Engine!$E$3:$E$26,MATCH(U471,Engine!$A$3:$A$26,1)-1,0,2),OFFSET(Engine!$A$3:$A$26,MATCH(U471,Engine!$A$3:$A$26,1)-1,0,2))</f>
        <v>590.28680526412995</v>
      </c>
    </row>
    <row r="472" spans="1:22" x14ac:dyDescent="0.25">
      <c r="A472">
        <f t="shared" si="108"/>
        <v>117.25</v>
      </c>
      <c r="B472">
        <f t="shared" ca="1" si="119"/>
        <v>10747.242757191629</v>
      </c>
      <c r="C472">
        <f t="shared" ca="1" si="117"/>
        <v>125.61823999999979</v>
      </c>
      <c r="D472">
        <f t="shared" ca="1" si="118"/>
        <v>-3.9633597683859989E-2</v>
      </c>
      <c r="E472">
        <f ca="1">MIN(VLOOKUP(C471+0.01,Gearing!$A$2:$F$7,2,TRUE)+1,5)</f>
        <v>5</v>
      </c>
      <c r="F472">
        <f ca="1">Misc!$B$4*V471/Misc!$B$2*VLOOKUP(E471,Gearing!$B$2:$F$7,5,FALSE)</f>
        <v>3346.1692342119795</v>
      </c>
      <c r="G472">
        <f t="shared" ca="1" si="106"/>
        <v>6.6780270453002144</v>
      </c>
      <c r="H472">
        <f t="shared" ca="1" si="107"/>
        <v>280.99999999999955</v>
      </c>
      <c r="I472">
        <f t="shared" si="109"/>
        <v>0.19223050000000003</v>
      </c>
      <c r="J472">
        <f t="shared" ca="1" si="110"/>
        <v>2680.1786070436519</v>
      </c>
      <c r="K472">
        <f t="shared" ca="1" si="111"/>
        <v>-51221979.548528947</v>
      </c>
      <c r="L472">
        <f t="shared" ca="1" si="120"/>
        <v>10747.251747540506</v>
      </c>
      <c r="M472">
        <f ca="1">2*$Y$1*VLOOKUP(E471,Gearing!$B$3:$D$7,3)+B470</f>
        <v>10747.242757191629</v>
      </c>
      <c r="N472">
        <f ca="1">2*B471-B470+Misc!$B$6*$Y$1^2</f>
        <v>10747.383592591774</v>
      </c>
      <c r="O472">
        <f t="shared" ca="1" si="112"/>
        <v>0</v>
      </c>
      <c r="P472">
        <f t="shared" ca="1" si="113"/>
        <v>0</v>
      </c>
      <c r="Q472">
        <f t="shared" ca="1" si="114"/>
        <v>0</v>
      </c>
      <c r="R472">
        <f t="shared" ca="1" si="115"/>
        <v>0</v>
      </c>
      <c r="S472">
        <f t="shared" ca="1" si="116"/>
        <v>0</v>
      </c>
      <c r="T472">
        <f ca="1">C472/Misc!$B$2*60/2/PI()</f>
        <v>3998.5527677008035</v>
      </c>
      <c r="U472">
        <f ca="1">C472/Misc!$B$2*60/2/PI()*VLOOKUP(E472,Gearing!$B$2:$F$7,5,FALSE)</f>
        <v>7999.9999999999864</v>
      </c>
      <c r="V472">
        <f ca="1">FORECAST(U472,OFFSET(Engine!$E$3:$E$26,MATCH(U472,Engine!$A$3:$A$26,1)-1,0,2),OFFSET(Engine!$A$3:$A$26,MATCH(U472,Engine!$A$3:$A$26,1)-1,0,2))</f>
        <v>590.28680526412995</v>
      </c>
    </row>
    <row r="473" spans="1:22" x14ac:dyDescent="0.25">
      <c r="A473">
        <f t="shared" si="108"/>
        <v>117.5</v>
      </c>
      <c r="B473">
        <f t="shared" ca="1" si="119"/>
        <v>10778.646078641701</v>
      </c>
      <c r="C473">
        <f t="shared" ca="1" si="117"/>
        <v>125.61823999999979</v>
      </c>
      <c r="D473">
        <f t="shared" ca="1" si="118"/>
        <v>3.9633597683859989E-2</v>
      </c>
      <c r="E473">
        <f ca="1">MIN(VLOOKUP(C472+0.01,Gearing!$A$2:$F$7,2,TRUE)+1,5)</f>
        <v>5</v>
      </c>
      <c r="F473">
        <f ca="1">Misc!$B$4*V472/Misc!$B$2*VLOOKUP(E472,Gearing!$B$2:$F$7,5,FALSE)</f>
        <v>3346.1692342119795</v>
      </c>
      <c r="G473">
        <f t="shared" ca="1" si="106"/>
        <v>6.6975401645898591</v>
      </c>
      <c r="H473">
        <f t="shared" ca="1" si="107"/>
        <v>280.99999999999955</v>
      </c>
      <c r="I473">
        <f t="shared" si="109"/>
        <v>0.19223050000000003</v>
      </c>
      <c r="J473">
        <f t="shared" ca="1" si="110"/>
        <v>2668.1043023273487</v>
      </c>
      <c r="K473">
        <f t="shared" ca="1" si="111"/>
        <v>-51305929.407790795</v>
      </c>
      <c r="L473">
        <f t="shared" ca="1" si="120"/>
        <v>10778.660005656371</v>
      </c>
      <c r="M473">
        <f ca="1">2*$Y$1*VLOOKUP(E472,Gearing!$B$3:$D$7,3)+B471</f>
        <v>10778.646078641701</v>
      </c>
      <c r="N473">
        <f ca="1">2*B472-B471+Misc!$B$6*$Y$1^2</f>
        <v>10778.791868241557</v>
      </c>
      <c r="O473">
        <f t="shared" ca="1" si="112"/>
        <v>0</v>
      </c>
      <c r="P473">
        <f t="shared" ca="1" si="113"/>
        <v>0</v>
      </c>
      <c r="Q473">
        <f t="shared" ca="1" si="114"/>
        <v>0</v>
      </c>
      <c r="R473">
        <f t="shared" ca="1" si="115"/>
        <v>0</v>
      </c>
      <c r="S473">
        <f t="shared" ca="1" si="116"/>
        <v>0</v>
      </c>
      <c r="T473">
        <f ca="1">C473/Misc!$B$2*60/2/PI()</f>
        <v>3998.5527677008035</v>
      </c>
      <c r="U473">
        <f ca="1">C473/Misc!$B$2*60/2/PI()*VLOOKUP(E473,Gearing!$B$2:$F$7,5,FALSE)</f>
        <v>7999.9999999999864</v>
      </c>
      <c r="V473">
        <f ca="1">FORECAST(U473,OFFSET(Engine!$E$3:$E$26,MATCH(U473,Engine!$A$3:$A$26,1)-1,0,2),OFFSET(Engine!$A$3:$A$26,MATCH(U473,Engine!$A$3:$A$26,1)-1,0,2))</f>
        <v>590.28680526412995</v>
      </c>
    </row>
    <row r="474" spans="1:22" x14ac:dyDescent="0.25">
      <c r="A474">
        <f t="shared" si="108"/>
        <v>117.75</v>
      </c>
      <c r="B474">
        <f t="shared" ca="1" si="119"/>
        <v>10810.051877191629</v>
      </c>
      <c r="C474">
        <f t="shared" ca="1" si="117"/>
        <v>125.61823999999979</v>
      </c>
      <c r="D474">
        <f t="shared" ca="1" si="118"/>
        <v>-3.9633597683859989E-2</v>
      </c>
      <c r="E474">
        <f ca="1">MIN(VLOOKUP(C473+0.01,Gearing!$A$2:$F$7,2,TRUE)+1,5)</f>
        <v>5</v>
      </c>
      <c r="F474">
        <f ca="1">Misc!$B$4*V473/Misc!$B$2*VLOOKUP(E473,Gearing!$B$2:$F$7,5,FALSE)</f>
        <v>3346.1692342119795</v>
      </c>
      <c r="G474">
        <f t="shared" ca="1" si="106"/>
        <v>6.7170548230779925</v>
      </c>
      <c r="H474">
        <f t="shared" ca="1" si="107"/>
        <v>280.99999999999955</v>
      </c>
      <c r="I474">
        <f t="shared" si="109"/>
        <v>0.19223050000000003</v>
      </c>
      <c r="J474">
        <f t="shared" ca="1" si="110"/>
        <v>2656.0309499593322</v>
      </c>
      <c r="K474">
        <f t="shared" ca="1" si="111"/>
        <v>-51389560.86173442</v>
      </c>
      <c r="L474">
        <f t="shared" ca="1" si="120"/>
        <v>10810.060867540509</v>
      </c>
      <c r="M474">
        <f ca="1">2*$Y$1*VLOOKUP(E473,Gearing!$B$3:$D$7,3)+B472</f>
        <v>10810.051877191629</v>
      </c>
      <c r="N474">
        <f ca="1">2*B473-B472+Misc!$B$6*$Y$1^2</f>
        <v>10810.192712591774</v>
      </c>
      <c r="O474">
        <f t="shared" ca="1" si="112"/>
        <v>0</v>
      </c>
      <c r="P474">
        <f t="shared" ca="1" si="113"/>
        <v>0</v>
      </c>
      <c r="Q474">
        <f t="shared" ca="1" si="114"/>
        <v>0</v>
      </c>
      <c r="R474">
        <f t="shared" ca="1" si="115"/>
        <v>0</v>
      </c>
      <c r="S474">
        <f t="shared" ca="1" si="116"/>
        <v>0</v>
      </c>
      <c r="T474">
        <f ca="1">C474/Misc!$B$2*60/2/PI()</f>
        <v>3998.5527677008035</v>
      </c>
      <c r="U474">
        <f ca="1">C474/Misc!$B$2*60/2/PI()*VLOOKUP(E474,Gearing!$B$2:$F$7,5,FALSE)</f>
        <v>7999.9999999999864</v>
      </c>
      <c r="V474">
        <f ca="1">FORECAST(U474,OFFSET(Engine!$E$3:$E$26,MATCH(U474,Engine!$A$3:$A$26,1)-1,0,2),OFFSET(Engine!$A$3:$A$26,MATCH(U474,Engine!$A$3:$A$26,1)-1,0,2))</f>
        <v>590.28680526412995</v>
      </c>
    </row>
    <row r="475" spans="1:22" x14ac:dyDescent="0.25">
      <c r="A475">
        <f t="shared" si="108"/>
        <v>118</v>
      </c>
      <c r="B475">
        <f t="shared" ca="1" si="119"/>
        <v>10841.455198641701</v>
      </c>
      <c r="C475">
        <f t="shared" ca="1" si="117"/>
        <v>125.61823999999979</v>
      </c>
      <c r="D475">
        <f t="shared" ca="1" si="118"/>
        <v>3.9633597683859989E-2</v>
      </c>
      <c r="E475">
        <f ca="1">MIN(VLOOKUP(C474+0.01,Gearing!$A$2:$F$7,2,TRUE)+1,5)</f>
        <v>5</v>
      </c>
      <c r="F475">
        <f ca="1">Misc!$B$4*V474/Misc!$B$2*VLOOKUP(E474,Gearing!$B$2:$F$7,5,FALSE)</f>
        <v>3346.1692342119795</v>
      </c>
      <c r="G475">
        <f t="shared" ca="1" si="106"/>
        <v>6.7365679423676363</v>
      </c>
      <c r="H475">
        <f t="shared" ca="1" si="107"/>
        <v>280.99999999999955</v>
      </c>
      <c r="I475">
        <f t="shared" si="109"/>
        <v>0.19223050000000003</v>
      </c>
      <c r="J475">
        <f t="shared" ca="1" si="110"/>
        <v>2643.956645243029</v>
      </c>
      <c r="K475">
        <f t="shared" ca="1" si="111"/>
        <v>-51472752.344542429</v>
      </c>
      <c r="L475">
        <f t="shared" ca="1" si="120"/>
        <v>10841.469125656369</v>
      </c>
      <c r="M475">
        <f ca="1">2*$Y$1*VLOOKUP(E474,Gearing!$B$3:$D$7,3)+B473</f>
        <v>10841.455198641701</v>
      </c>
      <c r="N475">
        <f ca="1">2*B474-B473+Misc!$B$6*$Y$1^2</f>
        <v>10841.600988241556</v>
      </c>
      <c r="O475">
        <f t="shared" ca="1" si="112"/>
        <v>0</v>
      </c>
      <c r="P475">
        <f t="shared" ca="1" si="113"/>
        <v>0</v>
      </c>
      <c r="Q475">
        <f t="shared" ca="1" si="114"/>
        <v>0</v>
      </c>
      <c r="R475">
        <f t="shared" ca="1" si="115"/>
        <v>0</v>
      </c>
      <c r="S475">
        <f t="shared" ca="1" si="116"/>
        <v>0</v>
      </c>
      <c r="T475">
        <f ca="1">C475/Misc!$B$2*60/2/PI()</f>
        <v>3998.5527677008035</v>
      </c>
      <c r="U475">
        <f ca="1">C475/Misc!$B$2*60/2/PI()*VLOOKUP(E475,Gearing!$B$2:$F$7,5,FALSE)</f>
        <v>7999.9999999999864</v>
      </c>
      <c r="V475">
        <f ca="1">FORECAST(U475,OFFSET(Engine!$E$3:$E$26,MATCH(U475,Engine!$A$3:$A$26,1)-1,0,2),OFFSET(Engine!$A$3:$A$26,MATCH(U475,Engine!$A$3:$A$26,1)-1,0,2))</f>
        <v>590.28680526412995</v>
      </c>
    </row>
    <row r="476" spans="1:22" x14ac:dyDescent="0.25">
      <c r="A476">
        <f t="shared" si="108"/>
        <v>118.25</v>
      </c>
      <c r="B476">
        <f t="shared" ca="1" si="119"/>
        <v>10872.860997191628</v>
      </c>
      <c r="C476">
        <f t="shared" ca="1" si="117"/>
        <v>125.61823999999979</v>
      </c>
      <c r="D476">
        <f t="shared" ca="1" si="118"/>
        <v>-3.9633597683859989E-2</v>
      </c>
      <c r="E476">
        <f ca="1">MIN(VLOOKUP(C475+0.01,Gearing!$A$2:$F$7,2,TRUE)+1,5)</f>
        <v>5</v>
      </c>
      <c r="F476">
        <f ca="1">Misc!$B$4*V475/Misc!$B$2*VLOOKUP(E475,Gearing!$B$2:$F$7,5,FALSE)</f>
        <v>3346.1692342119795</v>
      </c>
      <c r="G476">
        <f t="shared" ca="1" si="106"/>
        <v>6.7560826008557697</v>
      </c>
      <c r="H476">
        <f t="shared" ca="1" si="107"/>
        <v>280.99999999999955</v>
      </c>
      <c r="I476">
        <f t="shared" si="109"/>
        <v>0.19223050000000003</v>
      </c>
      <c r="J476">
        <f t="shared" ca="1" si="110"/>
        <v>2631.8832928750126</v>
      </c>
      <c r="K476">
        <f t="shared" ca="1" si="111"/>
        <v>-51555625.481848374</v>
      </c>
      <c r="L476">
        <f t="shared" ca="1" si="120"/>
        <v>10872.869987540509</v>
      </c>
      <c r="M476">
        <f ca="1">2*$Y$1*VLOOKUP(E475,Gearing!$B$3:$D$7,3)+B474</f>
        <v>10872.860997191628</v>
      </c>
      <c r="N476">
        <f ca="1">2*B475-B474+Misc!$B$6*$Y$1^2</f>
        <v>10873.001832591774</v>
      </c>
      <c r="O476">
        <f t="shared" ca="1" si="112"/>
        <v>0</v>
      </c>
      <c r="P476">
        <f t="shared" ca="1" si="113"/>
        <v>0</v>
      </c>
      <c r="Q476">
        <f t="shared" ca="1" si="114"/>
        <v>0</v>
      </c>
      <c r="R476">
        <f t="shared" ca="1" si="115"/>
        <v>0</v>
      </c>
      <c r="S476">
        <f t="shared" ca="1" si="116"/>
        <v>0</v>
      </c>
      <c r="T476">
        <f ca="1">C476/Misc!$B$2*60/2/PI()</f>
        <v>3998.5527677008035</v>
      </c>
      <c r="U476">
        <f ca="1">C476/Misc!$B$2*60/2/PI()*VLOOKUP(E476,Gearing!$B$2:$F$7,5,FALSE)</f>
        <v>7999.9999999999864</v>
      </c>
      <c r="V476">
        <f ca="1">FORECAST(U476,OFFSET(Engine!$E$3:$E$26,MATCH(U476,Engine!$A$3:$A$26,1)-1,0,2),OFFSET(Engine!$A$3:$A$26,MATCH(U476,Engine!$A$3:$A$26,1)-1,0,2))</f>
        <v>590.28680526412995</v>
      </c>
    </row>
    <row r="477" spans="1:22" x14ac:dyDescent="0.25">
      <c r="A477">
        <f t="shared" si="108"/>
        <v>118.5</v>
      </c>
      <c r="B477">
        <f t="shared" ca="1" si="119"/>
        <v>10904.264318641701</v>
      </c>
      <c r="C477">
        <f t="shared" ca="1" si="117"/>
        <v>125.61823999999979</v>
      </c>
      <c r="D477">
        <f t="shared" ca="1" si="118"/>
        <v>3.9633597683859989E-2</v>
      </c>
      <c r="E477">
        <f ca="1">MIN(VLOOKUP(C476+0.01,Gearing!$A$2:$F$7,2,TRUE)+1,5)</f>
        <v>5</v>
      </c>
      <c r="F477">
        <f ca="1">Misc!$B$4*V476/Misc!$B$2*VLOOKUP(E476,Gearing!$B$2:$F$7,5,FALSE)</f>
        <v>3346.1692342119795</v>
      </c>
      <c r="G477">
        <f t="shared" ca="1" si="106"/>
        <v>6.7755957201454144</v>
      </c>
      <c r="H477">
        <f t="shared" ca="1" si="107"/>
        <v>280.99999999999955</v>
      </c>
      <c r="I477">
        <f t="shared" si="109"/>
        <v>0.19223050000000003</v>
      </c>
      <c r="J477">
        <f t="shared" ca="1" si="110"/>
        <v>2619.8089881587084</v>
      </c>
      <c r="K477">
        <f t="shared" ca="1" si="111"/>
        <v>-51638058.588202514</v>
      </c>
      <c r="L477">
        <f t="shared" ca="1" si="120"/>
        <v>10904.278245656369</v>
      </c>
      <c r="M477">
        <f ca="1">2*$Y$1*VLOOKUP(E476,Gearing!$B$3:$D$7,3)+B475</f>
        <v>10904.264318641701</v>
      </c>
      <c r="N477">
        <f ca="1">2*B476-B475+Misc!$B$6*$Y$1^2</f>
        <v>10904.410108241556</v>
      </c>
      <c r="O477">
        <f t="shared" ca="1" si="112"/>
        <v>0</v>
      </c>
      <c r="P477">
        <f t="shared" ca="1" si="113"/>
        <v>0</v>
      </c>
      <c r="Q477">
        <f t="shared" ca="1" si="114"/>
        <v>0</v>
      </c>
      <c r="R477">
        <f t="shared" ca="1" si="115"/>
        <v>0</v>
      </c>
      <c r="S477">
        <f t="shared" ca="1" si="116"/>
        <v>0</v>
      </c>
      <c r="T477">
        <f ca="1">C477/Misc!$B$2*60/2/PI()</f>
        <v>3998.5527677008035</v>
      </c>
      <c r="U477">
        <f ca="1">C477/Misc!$B$2*60/2/PI()*VLOOKUP(E477,Gearing!$B$2:$F$7,5,FALSE)</f>
        <v>7999.9999999999864</v>
      </c>
      <c r="V477">
        <f ca="1">FORECAST(U477,OFFSET(Engine!$E$3:$E$26,MATCH(U477,Engine!$A$3:$A$26,1)-1,0,2),OFFSET(Engine!$A$3:$A$26,MATCH(U477,Engine!$A$3:$A$26,1)-1,0,2))</f>
        <v>590.28680526412995</v>
      </c>
    </row>
    <row r="478" spans="1:22" x14ac:dyDescent="0.25">
      <c r="A478">
        <f t="shared" si="108"/>
        <v>118.75</v>
      </c>
      <c r="B478">
        <f t="shared" ca="1" si="119"/>
        <v>10935.670117191628</v>
      </c>
      <c r="C478">
        <f t="shared" ca="1" si="117"/>
        <v>125.61823999999979</v>
      </c>
      <c r="D478">
        <f t="shared" ca="1" si="118"/>
        <v>-3.9633597683859989E-2</v>
      </c>
      <c r="E478">
        <f ca="1">MIN(VLOOKUP(C477+0.01,Gearing!$A$2:$F$7,2,TRUE)+1,5)</f>
        <v>5</v>
      </c>
      <c r="F478">
        <f ca="1">Misc!$B$4*V477/Misc!$B$2*VLOOKUP(E477,Gearing!$B$2:$F$7,5,FALSE)</f>
        <v>3346.1692342119795</v>
      </c>
      <c r="G478">
        <f t="shared" ca="1" si="106"/>
        <v>6.7951103786335478</v>
      </c>
      <c r="H478">
        <f t="shared" ca="1" si="107"/>
        <v>280.99999999999955</v>
      </c>
      <c r="I478">
        <f t="shared" si="109"/>
        <v>0.19223050000000003</v>
      </c>
      <c r="J478">
        <f t="shared" ca="1" si="110"/>
        <v>2607.7356357906929</v>
      </c>
      <c r="K478">
        <f t="shared" ca="1" si="111"/>
        <v>-51720173.408870801</v>
      </c>
      <c r="L478">
        <f t="shared" ca="1" si="120"/>
        <v>10935.679107540507</v>
      </c>
      <c r="M478">
        <f ca="1">2*$Y$1*VLOOKUP(E477,Gearing!$B$3:$D$7,3)+B476</f>
        <v>10935.670117191628</v>
      </c>
      <c r="N478">
        <f ca="1">2*B477-B476+Misc!$B$6*$Y$1^2</f>
        <v>10935.810952591773</v>
      </c>
      <c r="O478">
        <f t="shared" ca="1" si="112"/>
        <v>0</v>
      </c>
      <c r="P478">
        <f t="shared" ca="1" si="113"/>
        <v>0</v>
      </c>
      <c r="Q478">
        <f t="shared" ca="1" si="114"/>
        <v>0</v>
      </c>
      <c r="R478">
        <f t="shared" ca="1" si="115"/>
        <v>0</v>
      </c>
      <c r="S478">
        <f t="shared" ca="1" si="116"/>
        <v>0</v>
      </c>
      <c r="T478">
        <f ca="1">C478/Misc!$B$2*60/2/PI()</f>
        <v>3998.5527677008035</v>
      </c>
      <c r="U478">
        <f ca="1">C478/Misc!$B$2*60/2/PI()*VLOOKUP(E478,Gearing!$B$2:$F$7,5,FALSE)</f>
        <v>7999.9999999999864</v>
      </c>
      <c r="V478">
        <f ca="1">FORECAST(U478,OFFSET(Engine!$E$3:$E$26,MATCH(U478,Engine!$A$3:$A$26,1)-1,0,2),OFFSET(Engine!$A$3:$A$26,MATCH(U478,Engine!$A$3:$A$26,1)-1,0,2))</f>
        <v>590.28680526412995</v>
      </c>
    </row>
    <row r="479" spans="1:22" x14ac:dyDescent="0.25">
      <c r="A479">
        <f t="shared" si="108"/>
        <v>119</v>
      </c>
      <c r="B479">
        <f t="shared" ca="1" si="119"/>
        <v>10967.073438641701</v>
      </c>
      <c r="C479">
        <f t="shared" ca="1" si="117"/>
        <v>125.61823999999979</v>
      </c>
      <c r="D479">
        <f t="shared" ca="1" si="118"/>
        <v>3.9633597683859989E-2</v>
      </c>
      <c r="E479">
        <f ca="1">MIN(VLOOKUP(C478+0.01,Gearing!$A$2:$F$7,2,TRUE)+1,5)</f>
        <v>5</v>
      </c>
      <c r="F479">
        <f ca="1">Misc!$B$4*V478/Misc!$B$2*VLOOKUP(E478,Gearing!$B$2:$F$7,5,FALSE)</f>
        <v>3346.1692342119795</v>
      </c>
      <c r="G479">
        <f t="shared" ca="1" si="106"/>
        <v>6.8146234979231908</v>
      </c>
      <c r="H479">
        <f t="shared" ca="1" si="107"/>
        <v>280.99999999999955</v>
      </c>
      <c r="I479">
        <f t="shared" si="109"/>
        <v>0.19223050000000003</v>
      </c>
      <c r="J479">
        <f t="shared" ca="1" si="110"/>
        <v>2595.6613310743887</v>
      </c>
      <c r="K479">
        <f t="shared" ca="1" si="111"/>
        <v>-51801848.138771087</v>
      </c>
      <c r="L479">
        <f t="shared" ca="1" si="120"/>
        <v>10967.087365656371</v>
      </c>
      <c r="M479">
        <f ca="1">2*$Y$1*VLOOKUP(E478,Gearing!$B$3:$D$7,3)+B477</f>
        <v>10967.073438641701</v>
      </c>
      <c r="N479">
        <f ca="1">2*B478-B477+Misc!$B$6*$Y$1^2</f>
        <v>10967.219228241556</v>
      </c>
      <c r="O479">
        <f t="shared" ca="1" si="112"/>
        <v>0</v>
      </c>
      <c r="P479">
        <f t="shared" ca="1" si="113"/>
        <v>0</v>
      </c>
      <c r="Q479">
        <f t="shared" ca="1" si="114"/>
        <v>0</v>
      </c>
      <c r="R479">
        <f t="shared" ca="1" si="115"/>
        <v>0</v>
      </c>
      <c r="S479">
        <f t="shared" ca="1" si="116"/>
        <v>0</v>
      </c>
      <c r="T479">
        <f ca="1">C479/Misc!$B$2*60/2/PI()</f>
        <v>3998.5527677008035</v>
      </c>
      <c r="U479">
        <f ca="1">C479/Misc!$B$2*60/2/PI()*VLOOKUP(E479,Gearing!$B$2:$F$7,5,FALSE)</f>
        <v>7999.9999999999864</v>
      </c>
      <c r="V479">
        <f ca="1">FORECAST(U479,OFFSET(Engine!$E$3:$E$26,MATCH(U479,Engine!$A$3:$A$26,1)-1,0,2),OFFSET(Engine!$A$3:$A$26,MATCH(U479,Engine!$A$3:$A$26,1)-1,0,2))</f>
        <v>590.28680526412995</v>
      </c>
    </row>
    <row r="480" spans="1:22" x14ac:dyDescent="0.25">
      <c r="A480">
        <f t="shared" si="108"/>
        <v>119.25</v>
      </c>
      <c r="B480">
        <f t="shared" ca="1" si="119"/>
        <v>10998.479237191628</v>
      </c>
      <c r="C480">
        <f t="shared" ca="1" si="117"/>
        <v>125.61823999999979</v>
      </c>
      <c r="D480">
        <f t="shared" ca="1" si="118"/>
        <v>-3.9633597683859989E-2</v>
      </c>
      <c r="E480">
        <f ca="1">MIN(VLOOKUP(C479+0.01,Gearing!$A$2:$F$7,2,TRUE)+1,5)</f>
        <v>5</v>
      </c>
      <c r="F480">
        <f ca="1">Misc!$B$4*V479/Misc!$B$2*VLOOKUP(E479,Gearing!$B$2:$F$7,5,FALSE)</f>
        <v>3346.1692342119795</v>
      </c>
      <c r="G480">
        <f t="shared" ca="1" si="106"/>
        <v>6.834138156411325</v>
      </c>
      <c r="H480">
        <f t="shared" ca="1" si="107"/>
        <v>280.99999999999955</v>
      </c>
      <c r="I480">
        <f t="shared" si="109"/>
        <v>0.19223050000000003</v>
      </c>
      <c r="J480">
        <f t="shared" ca="1" si="110"/>
        <v>2583.5879787063723</v>
      </c>
      <c r="K480">
        <f t="shared" ca="1" si="111"/>
        <v>-51883204.642801672</v>
      </c>
      <c r="L480">
        <f t="shared" ca="1" si="120"/>
        <v>10998.488227540505</v>
      </c>
      <c r="M480">
        <f ca="1">2*$Y$1*VLOOKUP(E479,Gearing!$B$3:$D$7,3)+B478</f>
        <v>10998.479237191628</v>
      </c>
      <c r="N480">
        <f ca="1">2*B479-B478+Misc!$B$6*$Y$1^2</f>
        <v>10998.620072591773</v>
      </c>
      <c r="O480">
        <f t="shared" ca="1" si="112"/>
        <v>0</v>
      </c>
      <c r="P480">
        <f t="shared" ca="1" si="113"/>
        <v>0</v>
      </c>
      <c r="Q480">
        <f t="shared" ca="1" si="114"/>
        <v>0</v>
      </c>
      <c r="R480">
        <f t="shared" ca="1" si="115"/>
        <v>0</v>
      </c>
      <c r="S480">
        <f t="shared" ca="1" si="116"/>
        <v>0</v>
      </c>
      <c r="T480">
        <f ca="1">C480/Misc!$B$2*60/2/PI()</f>
        <v>3998.5527677008035</v>
      </c>
      <c r="U480">
        <f ca="1">C480/Misc!$B$2*60/2/PI()*VLOOKUP(E480,Gearing!$B$2:$F$7,5,FALSE)</f>
        <v>7999.9999999999864</v>
      </c>
      <c r="V480">
        <f ca="1">FORECAST(U480,OFFSET(Engine!$E$3:$E$26,MATCH(U480,Engine!$A$3:$A$26,1)-1,0,2),OFFSET(Engine!$A$3:$A$26,MATCH(U480,Engine!$A$3:$A$26,1)-1,0,2))</f>
        <v>590.28680526412995</v>
      </c>
    </row>
    <row r="481" spans="1:22" x14ac:dyDescent="0.25">
      <c r="A481">
        <f t="shared" si="108"/>
        <v>119.5</v>
      </c>
      <c r="B481">
        <f t="shared" ca="1" si="119"/>
        <v>11029.882558641701</v>
      </c>
      <c r="C481">
        <f t="shared" ca="1" si="117"/>
        <v>125.61823999999979</v>
      </c>
      <c r="D481">
        <f t="shared" ca="1" si="118"/>
        <v>3.9633597683859989E-2</v>
      </c>
      <c r="E481">
        <f ca="1">MIN(VLOOKUP(C480+0.01,Gearing!$A$2:$F$7,2,TRUE)+1,5)</f>
        <v>5</v>
      </c>
      <c r="F481">
        <f ca="1">Misc!$B$4*V480/Misc!$B$2*VLOOKUP(E480,Gearing!$B$2:$F$7,5,FALSE)</f>
        <v>3346.1692342119795</v>
      </c>
      <c r="G481">
        <f t="shared" ca="1" si="106"/>
        <v>6.8536512757009689</v>
      </c>
      <c r="H481">
        <f t="shared" ca="1" si="107"/>
        <v>280.99999999999955</v>
      </c>
      <c r="I481">
        <f t="shared" si="109"/>
        <v>0.19223050000000003</v>
      </c>
      <c r="J481">
        <f t="shared" ca="1" si="110"/>
        <v>2571.513673990069</v>
      </c>
      <c r="K481">
        <f t="shared" ca="1" si="111"/>
        <v>-51964120.996248141</v>
      </c>
      <c r="L481">
        <f t="shared" ca="1" si="120"/>
        <v>11029.896485656367</v>
      </c>
      <c r="M481">
        <f ca="1">2*$Y$1*VLOOKUP(E480,Gearing!$B$3:$D$7,3)+B479</f>
        <v>11029.882558641701</v>
      </c>
      <c r="N481">
        <f ca="1">2*B480-B479+Misc!$B$6*$Y$1^2</f>
        <v>11030.028348241556</v>
      </c>
      <c r="O481">
        <f t="shared" ca="1" si="112"/>
        <v>0</v>
      </c>
      <c r="P481">
        <f t="shared" ca="1" si="113"/>
        <v>0</v>
      </c>
      <c r="Q481">
        <f t="shared" ca="1" si="114"/>
        <v>0</v>
      </c>
      <c r="R481">
        <f t="shared" ca="1" si="115"/>
        <v>0</v>
      </c>
      <c r="S481">
        <f t="shared" ca="1" si="116"/>
        <v>0</v>
      </c>
      <c r="T481">
        <f ca="1">C481/Misc!$B$2*60/2/PI()</f>
        <v>3998.5527677008035</v>
      </c>
      <c r="U481">
        <f ca="1">C481/Misc!$B$2*60/2/PI()*VLOOKUP(E481,Gearing!$B$2:$F$7,5,FALSE)</f>
        <v>7999.9999999999864</v>
      </c>
      <c r="V481">
        <f ca="1">FORECAST(U481,OFFSET(Engine!$E$3:$E$26,MATCH(U481,Engine!$A$3:$A$26,1)-1,0,2),OFFSET(Engine!$A$3:$A$26,MATCH(U481,Engine!$A$3:$A$26,1)-1,0,2))</f>
        <v>590.28680526412995</v>
      </c>
    </row>
    <row r="482" spans="1:22" x14ac:dyDescent="0.25">
      <c r="A482">
        <f t="shared" si="108"/>
        <v>119.75</v>
      </c>
      <c r="B482">
        <f t="shared" ca="1" si="119"/>
        <v>11061.288357191628</v>
      </c>
      <c r="C482">
        <f t="shared" ca="1" si="117"/>
        <v>125.61823999999979</v>
      </c>
      <c r="D482">
        <f t="shared" ca="1" si="118"/>
        <v>-3.9633597683859989E-2</v>
      </c>
      <c r="E482">
        <f ca="1">MIN(VLOOKUP(C481+0.01,Gearing!$A$2:$F$7,2,TRUE)+1,5)</f>
        <v>5</v>
      </c>
      <c r="F482">
        <f ca="1">Misc!$B$4*V481/Misc!$B$2*VLOOKUP(E481,Gearing!$B$2:$F$7,5,FALSE)</f>
        <v>3346.1692342119795</v>
      </c>
      <c r="G482">
        <f t="shared" ca="1" si="106"/>
        <v>6.8731659341891032</v>
      </c>
      <c r="H482">
        <f t="shared" ca="1" si="107"/>
        <v>280.99999999999955</v>
      </c>
      <c r="I482">
        <f t="shared" si="109"/>
        <v>0.19223050000000003</v>
      </c>
      <c r="J482">
        <f t="shared" ca="1" si="110"/>
        <v>2559.4403216220526</v>
      </c>
      <c r="K482">
        <f t="shared" ca="1" si="111"/>
        <v>-52044719.183641039</v>
      </c>
      <c r="L482">
        <f t="shared" ca="1" si="120"/>
        <v>11061.297347540507</v>
      </c>
      <c r="M482">
        <f ca="1">2*$Y$1*VLOOKUP(E481,Gearing!$B$3:$D$7,3)+B480</f>
        <v>11061.288357191628</v>
      </c>
      <c r="N482">
        <f ca="1">2*B481-B480+Misc!$B$6*$Y$1^2</f>
        <v>11061.429192591773</v>
      </c>
      <c r="O482">
        <f t="shared" ca="1" si="112"/>
        <v>0</v>
      </c>
      <c r="P482">
        <f t="shared" ca="1" si="113"/>
        <v>0</v>
      </c>
      <c r="Q482">
        <f t="shared" ca="1" si="114"/>
        <v>0</v>
      </c>
      <c r="R482">
        <f t="shared" ca="1" si="115"/>
        <v>0</v>
      </c>
      <c r="S482">
        <f t="shared" ca="1" si="116"/>
        <v>0</v>
      </c>
      <c r="T482">
        <f ca="1">C482/Misc!$B$2*60/2/PI()</f>
        <v>3998.5527677008035</v>
      </c>
      <c r="U482">
        <f ca="1">C482/Misc!$B$2*60/2/PI()*VLOOKUP(E482,Gearing!$B$2:$F$7,5,FALSE)</f>
        <v>7999.9999999999864</v>
      </c>
      <c r="V482">
        <f ca="1">FORECAST(U482,OFFSET(Engine!$E$3:$E$26,MATCH(U482,Engine!$A$3:$A$26,1)-1,0,2),OFFSET(Engine!$A$3:$A$26,MATCH(U482,Engine!$A$3:$A$26,1)-1,0,2))</f>
        <v>590.28680526412995</v>
      </c>
    </row>
    <row r="483" spans="1:22" x14ac:dyDescent="0.25">
      <c r="A483">
        <f t="shared" si="108"/>
        <v>120</v>
      </c>
      <c r="B483">
        <f t="shared" ca="1" si="119"/>
        <v>11092.6916786417</v>
      </c>
      <c r="C483">
        <f t="shared" ca="1" si="117"/>
        <v>125.61823999999979</v>
      </c>
      <c r="D483">
        <f t="shared" ca="1" si="118"/>
        <v>3.9633597683859989E-2</v>
      </c>
      <c r="E483">
        <f ca="1">MIN(VLOOKUP(C482+0.01,Gearing!$A$2:$F$7,2,TRUE)+1,5)</f>
        <v>5</v>
      </c>
      <c r="F483">
        <f ca="1">Misc!$B$4*V482/Misc!$B$2*VLOOKUP(E482,Gearing!$B$2:$F$7,5,FALSE)</f>
        <v>3346.1692342119795</v>
      </c>
      <c r="G483">
        <f t="shared" ca="1" si="106"/>
        <v>6.892679053478747</v>
      </c>
      <c r="H483">
        <f t="shared" ca="1" si="107"/>
        <v>280.99999999999955</v>
      </c>
      <c r="I483">
        <f t="shared" si="109"/>
        <v>0.19223050000000003</v>
      </c>
      <c r="J483">
        <f t="shared" ca="1" si="110"/>
        <v>2547.3660169057484</v>
      </c>
      <c r="K483">
        <f t="shared" ca="1" si="111"/>
        <v>-52124877.160633661</v>
      </c>
      <c r="L483">
        <f t="shared" ca="1" si="120"/>
        <v>11092.705605656369</v>
      </c>
      <c r="M483">
        <f ca="1">2*$Y$1*VLOOKUP(E482,Gearing!$B$3:$D$7,3)+B481</f>
        <v>11092.6916786417</v>
      </c>
      <c r="N483">
        <f ca="1">2*B482-B481+Misc!$B$6*$Y$1^2</f>
        <v>11092.837468241556</v>
      </c>
      <c r="O483">
        <f t="shared" ca="1" si="112"/>
        <v>0</v>
      </c>
      <c r="P483">
        <f t="shared" ca="1" si="113"/>
        <v>0</v>
      </c>
      <c r="Q483">
        <f t="shared" ca="1" si="114"/>
        <v>0</v>
      </c>
      <c r="R483">
        <f t="shared" ca="1" si="115"/>
        <v>0</v>
      </c>
      <c r="S483">
        <f t="shared" ca="1" si="116"/>
        <v>0</v>
      </c>
      <c r="T483">
        <f ca="1">C483/Misc!$B$2*60/2/PI()</f>
        <v>3998.5527677008035</v>
      </c>
      <c r="U483">
        <f ca="1">C483/Misc!$B$2*60/2/PI()*VLOOKUP(E483,Gearing!$B$2:$F$7,5,FALSE)</f>
        <v>7999.9999999999864</v>
      </c>
      <c r="V483">
        <f ca="1">FORECAST(U483,OFFSET(Engine!$E$3:$E$26,MATCH(U483,Engine!$A$3:$A$26,1)-1,0,2),OFFSET(Engine!$A$3:$A$26,MATCH(U483,Engine!$A$3:$A$26,1)-1,0,2))</f>
        <v>590.28680526412995</v>
      </c>
    </row>
    <row r="484" spans="1:22" x14ac:dyDescent="0.25">
      <c r="A484">
        <f t="shared" si="108"/>
        <v>120.25</v>
      </c>
      <c r="B484">
        <f t="shared" ca="1" si="119"/>
        <v>11124.097477191628</v>
      </c>
      <c r="C484">
        <f t="shared" ca="1" si="117"/>
        <v>125.61823999999979</v>
      </c>
      <c r="D484">
        <f t="shared" ca="1" si="118"/>
        <v>-3.9633597683859989E-2</v>
      </c>
      <c r="E484">
        <f ca="1">MIN(VLOOKUP(C483+0.01,Gearing!$A$2:$F$7,2,TRUE)+1,5)</f>
        <v>5</v>
      </c>
      <c r="F484">
        <f ca="1">Misc!$B$4*V483/Misc!$B$2*VLOOKUP(E483,Gearing!$B$2:$F$7,5,FALSE)</f>
        <v>3346.1692342119795</v>
      </c>
      <c r="G484">
        <f t="shared" ca="1" si="106"/>
        <v>6.9121937119668813</v>
      </c>
      <c r="H484">
        <f t="shared" ca="1" si="107"/>
        <v>280.99999999999955</v>
      </c>
      <c r="I484">
        <f t="shared" si="109"/>
        <v>0.19223050000000003</v>
      </c>
      <c r="J484">
        <f t="shared" ca="1" si="110"/>
        <v>2535.2926645377329</v>
      </c>
      <c r="K484">
        <f t="shared" ca="1" si="111"/>
        <v>-52204717.031388879</v>
      </c>
      <c r="L484">
        <f t="shared" ca="1" si="120"/>
        <v>11124.106467540509</v>
      </c>
      <c r="M484">
        <f ca="1">2*$Y$1*VLOOKUP(E483,Gearing!$B$3:$D$7,3)+B482</f>
        <v>11124.097477191628</v>
      </c>
      <c r="N484">
        <f ca="1">2*B483-B482+Misc!$B$6*$Y$1^2</f>
        <v>11124.238312591773</v>
      </c>
      <c r="O484">
        <f t="shared" ca="1" si="112"/>
        <v>0</v>
      </c>
      <c r="P484">
        <f t="shared" ca="1" si="113"/>
        <v>0</v>
      </c>
      <c r="Q484">
        <f t="shared" ca="1" si="114"/>
        <v>0</v>
      </c>
      <c r="R484">
        <f t="shared" ca="1" si="115"/>
        <v>0</v>
      </c>
      <c r="S484">
        <f t="shared" ca="1" si="116"/>
        <v>0</v>
      </c>
      <c r="T484">
        <f ca="1">C484/Misc!$B$2*60/2/PI()</f>
        <v>3998.5527677008035</v>
      </c>
      <c r="U484">
        <f ca="1">C484/Misc!$B$2*60/2/PI()*VLOOKUP(E484,Gearing!$B$2:$F$7,5,FALSE)</f>
        <v>7999.9999999999864</v>
      </c>
      <c r="V484">
        <f ca="1">FORECAST(U484,OFFSET(Engine!$E$3:$E$26,MATCH(U484,Engine!$A$3:$A$26,1)-1,0,2),OFFSET(Engine!$A$3:$A$26,MATCH(U484,Engine!$A$3:$A$26,1)-1,0,2))</f>
        <v>590.28680526412995</v>
      </c>
    </row>
    <row r="485" spans="1:22" x14ac:dyDescent="0.25">
      <c r="A485">
        <f t="shared" si="108"/>
        <v>120.5</v>
      </c>
      <c r="B485">
        <f t="shared" ca="1" si="119"/>
        <v>11155.5007986417</v>
      </c>
      <c r="C485">
        <f t="shared" ca="1" si="117"/>
        <v>125.61823999999979</v>
      </c>
      <c r="D485">
        <f t="shared" ca="1" si="118"/>
        <v>3.9633597683859989E-2</v>
      </c>
      <c r="E485">
        <f ca="1">MIN(VLOOKUP(C484+0.01,Gearing!$A$2:$F$7,2,TRUE)+1,5)</f>
        <v>5</v>
      </c>
      <c r="F485">
        <f ca="1">Misc!$B$4*V484/Misc!$B$2*VLOOKUP(E484,Gearing!$B$2:$F$7,5,FALSE)</f>
        <v>3346.1692342119795</v>
      </c>
      <c r="G485">
        <f t="shared" ca="1" si="106"/>
        <v>6.9317068312565242</v>
      </c>
      <c r="H485">
        <f t="shared" ca="1" si="107"/>
        <v>280.99999999999955</v>
      </c>
      <c r="I485">
        <f t="shared" si="109"/>
        <v>0.19223050000000003</v>
      </c>
      <c r="J485">
        <f t="shared" ca="1" si="110"/>
        <v>2523.2183598214287</v>
      </c>
      <c r="K485">
        <f t="shared" ca="1" si="111"/>
        <v>-52284116.631927639</v>
      </c>
      <c r="L485">
        <f t="shared" ca="1" si="120"/>
        <v>11155.514725656369</v>
      </c>
      <c r="M485">
        <f ca="1">2*$Y$1*VLOOKUP(E484,Gearing!$B$3:$D$7,3)+B483</f>
        <v>11155.5007986417</v>
      </c>
      <c r="N485">
        <f ca="1">2*B484-B483+Misc!$B$6*$Y$1^2</f>
        <v>11155.646588241556</v>
      </c>
      <c r="O485">
        <f t="shared" ca="1" si="112"/>
        <v>0</v>
      </c>
      <c r="P485">
        <f t="shared" ca="1" si="113"/>
        <v>0</v>
      </c>
      <c r="Q485">
        <f t="shared" ca="1" si="114"/>
        <v>0</v>
      </c>
      <c r="R485">
        <f t="shared" ca="1" si="115"/>
        <v>0</v>
      </c>
      <c r="S485">
        <f t="shared" ca="1" si="116"/>
        <v>0</v>
      </c>
      <c r="T485">
        <f ca="1">C485/Misc!$B$2*60/2/PI()</f>
        <v>3998.5527677008035</v>
      </c>
      <c r="U485">
        <f ca="1">C485/Misc!$B$2*60/2/PI()*VLOOKUP(E485,Gearing!$B$2:$F$7,5,FALSE)</f>
        <v>7999.9999999999864</v>
      </c>
      <c r="V485">
        <f ca="1">FORECAST(U485,OFFSET(Engine!$E$3:$E$26,MATCH(U485,Engine!$A$3:$A$26,1)-1,0,2),OFFSET(Engine!$A$3:$A$26,MATCH(U485,Engine!$A$3:$A$26,1)-1,0,2))</f>
        <v>590.28680526412995</v>
      </c>
    </row>
    <row r="486" spans="1:22" x14ac:dyDescent="0.25">
      <c r="A486">
        <f t="shared" si="108"/>
        <v>120.75</v>
      </c>
      <c r="B486">
        <f t="shared" ca="1" si="119"/>
        <v>11186.906597191628</v>
      </c>
      <c r="C486">
        <f t="shared" ca="1" si="117"/>
        <v>125.61823999999979</v>
      </c>
      <c r="D486">
        <f t="shared" ca="1" si="118"/>
        <v>-3.9633597683859989E-2</v>
      </c>
      <c r="E486">
        <f ca="1">MIN(VLOOKUP(C485+0.01,Gearing!$A$2:$F$7,2,TRUE)+1,5)</f>
        <v>5</v>
      </c>
      <c r="F486">
        <f ca="1">Misc!$B$4*V485/Misc!$B$2*VLOOKUP(E485,Gearing!$B$2:$F$7,5,FALSE)</f>
        <v>3346.1692342119795</v>
      </c>
      <c r="G486">
        <f t="shared" ca="1" si="106"/>
        <v>6.9512214897446585</v>
      </c>
      <c r="H486">
        <f t="shared" ca="1" si="107"/>
        <v>280.99999999999955</v>
      </c>
      <c r="I486">
        <f t="shared" si="109"/>
        <v>0.19223050000000003</v>
      </c>
      <c r="J486">
        <f t="shared" ca="1" si="110"/>
        <v>2511.1450074534123</v>
      </c>
      <c r="K486">
        <f t="shared" ca="1" si="111"/>
        <v>-52363198.186045185</v>
      </c>
      <c r="L486">
        <f t="shared" ca="1" si="120"/>
        <v>11186.915587540505</v>
      </c>
      <c r="M486">
        <f ca="1">2*$Y$1*VLOOKUP(E485,Gearing!$B$3:$D$7,3)+B484</f>
        <v>11186.906597191628</v>
      </c>
      <c r="N486">
        <f ca="1">2*B485-B484+Misc!$B$6*$Y$1^2</f>
        <v>11187.047432591773</v>
      </c>
      <c r="O486">
        <f t="shared" ca="1" si="112"/>
        <v>0</v>
      </c>
      <c r="P486">
        <f t="shared" ca="1" si="113"/>
        <v>0</v>
      </c>
      <c r="Q486">
        <f t="shared" ca="1" si="114"/>
        <v>0</v>
      </c>
      <c r="R486">
        <f t="shared" ca="1" si="115"/>
        <v>0</v>
      </c>
      <c r="S486">
        <f t="shared" ca="1" si="116"/>
        <v>0</v>
      </c>
      <c r="T486">
        <f ca="1">C486/Misc!$B$2*60/2/PI()</f>
        <v>3998.5527677008035</v>
      </c>
      <c r="U486">
        <f ca="1">C486/Misc!$B$2*60/2/PI()*VLOOKUP(E486,Gearing!$B$2:$F$7,5,FALSE)</f>
        <v>7999.9999999999864</v>
      </c>
      <c r="V486">
        <f ca="1">FORECAST(U486,OFFSET(Engine!$E$3:$E$26,MATCH(U486,Engine!$A$3:$A$26,1)-1,0,2),OFFSET(Engine!$A$3:$A$26,MATCH(U486,Engine!$A$3:$A$26,1)-1,0,2))</f>
        <v>590.28680526412995</v>
      </c>
    </row>
    <row r="487" spans="1:22" x14ac:dyDescent="0.25">
      <c r="A487">
        <f t="shared" si="108"/>
        <v>121</v>
      </c>
      <c r="B487">
        <f t="shared" ca="1" si="119"/>
        <v>11218.3099186417</v>
      </c>
      <c r="C487">
        <f t="shared" ca="1" si="117"/>
        <v>125.61823999999979</v>
      </c>
      <c r="D487">
        <f t="shared" ca="1" si="118"/>
        <v>3.9633597683859989E-2</v>
      </c>
      <c r="E487">
        <f ca="1">MIN(VLOOKUP(C486+0.01,Gearing!$A$2:$F$7,2,TRUE)+1,5)</f>
        <v>5</v>
      </c>
      <c r="F487">
        <f ca="1">Misc!$B$4*V486/Misc!$B$2*VLOOKUP(E486,Gearing!$B$2:$F$7,5,FALSE)</f>
        <v>3346.1692342119795</v>
      </c>
      <c r="G487">
        <f t="shared" ca="1" si="106"/>
        <v>6.9707346090343023</v>
      </c>
      <c r="H487">
        <f t="shared" ca="1" si="107"/>
        <v>280.99999999999955</v>
      </c>
      <c r="I487">
        <f t="shared" si="109"/>
        <v>0.19223050000000003</v>
      </c>
      <c r="J487">
        <f t="shared" ca="1" si="110"/>
        <v>2499.0707027371091</v>
      </c>
      <c r="K487">
        <f t="shared" ca="1" si="111"/>
        <v>-52441839.410130113</v>
      </c>
      <c r="L487">
        <f t="shared" ca="1" si="120"/>
        <v>11218.323845656369</v>
      </c>
      <c r="M487">
        <f ca="1">2*$Y$1*VLOOKUP(E486,Gearing!$B$3:$D$7,3)+B485</f>
        <v>11218.3099186417</v>
      </c>
      <c r="N487">
        <f ca="1">2*B486-B485+Misc!$B$6*$Y$1^2</f>
        <v>11218.455708241556</v>
      </c>
      <c r="O487">
        <f t="shared" ca="1" si="112"/>
        <v>0</v>
      </c>
      <c r="P487">
        <f t="shared" ca="1" si="113"/>
        <v>0</v>
      </c>
      <c r="Q487">
        <f t="shared" ca="1" si="114"/>
        <v>0</v>
      </c>
      <c r="R487">
        <f t="shared" ca="1" si="115"/>
        <v>0</v>
      </c>
      <c r="S487">
        <f t="shared" ca="1" si="116"/>
        <v>0</v>
      </c>
      <c r="T487">
        <f ca="1">C487/Misc!$B$2*60/2/PI()</f>
        <v>3998.5527677008035</v>
      </c>
      <c r="U487">
        <f ca="1">C487/Misc!$B$2*60/2/PI()*VLOOKUP(E487,Gearing!$B$2:$F$7,5,FALSE)</f>
        <v>7999.9999999999864</v>
      </c>
      <c r="V487">
        <f ca="1">FORECAST(U487,OFFSET(Engine!$E$3:$E$26,MATCH(U487,Engine!$A$3:$A$26,1)-1,0,2),OFFSET(Engine!$A$3:$A$26,MATCH(U487,Engine!$A$3:$A$26,1)-1,0,2))</f>
        <v>590.28680526412995</v>
      </c>
    </row>
    <row r="488" spans="1:22" x14ac:dyDescent="0.25">
      <c r="A488">
        <f t="shared" si="108"/>
        <v>121.25</v>
      </c>
      <c r="B488">
        <f t="shared" ca="1" si="119"/>
        <v>11249.715717191628</v>
      </c>
      <c r="C488">
        <f t="shared" ca="1" si="117"/>
        <v>125.61823999999979</v>
      </c>
      <c r="D488">
        <f t="shared" ca="1" si="118"/>
        <v>-3.9633597683859989E-2</v>
      </c>
      <c r="E488">
        <f ca="1">MIN(VLOOKUP(C487+0.01,Gearing!$A$2:$F$7,2,TRUE)+1,5)</f>
        <v>5</v>
      </c>
      <c r="F488">
        <f ca="1">Misc!$B$4*V487/Misc!$B$2*VLOOKUP(E487,Gearing!$B$2:$F$7,5,FALSE)</f>
        <v>3346.1692342119795</v>
      </c>
      <c r="G488">
        <f t="shared" ca="1" si="106"/>
        <v>6.9902492675224366</v>
      </c>
      <c r="H488">
        <f t="shared" ca="1" si="107"/>
        <v>280.99999999999955</v>
      </c>
      <c r="I488">
        <f t="shared" si="109"/>
        <v>0.19223050000000003</v>
      </c>
      <c r="J488">
        <f t="shared" ca="1" si="110"/>
        <v>2486.9973503690926</v>
      </c>
      <c r="K488">
        <f t="shared" ca="1" si="111"/>
        <v>-52520162.647609964</v>
      </c>
      <c r="L488">
        <f t="shared" ca="1" si="120"/>
        <v>11249.724707540507</v>
      </c>
      <c r="M488">
        <f ca="1">2*$Y$1*VLOOKUP(E487,Gearing!$B$3:$D$7,3)+B486</f>
        <v>11249.715717191628</v>
      </c>
      <c r="N488">
        <f ca="1">2*B487-B486+Misc!$B$6*$Y$1^2</f>
        <v>11249.856552591773</v>
      </c>
      <c r="O488">
        <f t="shared" ca="1" si="112"/>
        <v>0</v>
      </c>
      <c r="P488">
        <f t="shared" ca="1" si="113"/>
        <v>0</v>
      </c>
      <c r="Q488">
        <f t="shared" ca="1" si="114"/>
        <v>0</v>
      </c>
      <c r="R488">
        <f t="shared" ca="1" si="115"/>
        <v>0</v>
      </c>
      <c r="S488">
        <f t="shared" ca="1" si="116"/>
        <v>0</v>
      </c>
      <c r="T488">
        <f ca="1">C488/Misc!$B$2*60/2/PI()</f>
        <v>3998.5527677008035</v>
      </c>
      <c r="U488">
        <f ca="1">C488/Misc!$B$2*60/2/PI()*VLOOKUP(E488,Gearing!$B$2:$F$7,5,FALSE)</f>
        <v>7999.9999999999864</v>
      </c>
      <c r="V488">
        <f ca="1">FORECAST(U488,OFFSET(Engine!$E$3:$E$26,MATCH(U488,Engine!$A$3:$A$26,1)-1,0,2),OFFSET(Engine!$A$3:$A$26,MATCH(U488,Engine!$A$3:$A$26,1)-1,0,2))</f>
        <v>590.28680526412995</v>
      </c>
    </row>
    <row r="489" spans="1:22" x14ac:dyDescent="0.25">
      <c r="A489">
        <f t="shared" si="108"/>
        <v>121.5</v>
      </c>
      <c r="B489">
        <f t="shared" ca="1" si="119"/>
        <v>11281.1190386417</v>
      </c>
      <c r="C489">
        <f t="shared" ca="1" si="117"/>
        <v>125.61823999999979</v>
      </c>
      <c r="D489">
        <f t="shared" ca="1" si="118"/>
        <v>3.9633597683859989E-2</v>
      </c>
      <c r="E489">
        <f ca="1">MIN(VLOOKUP(C488+0.01,Gearing!$A$2:$F$7,2,TRUE)+1,5)</f>
        <v>5</v>
      </c>
      <c r="F489">
        <f ca="1">Misc!$B$4*V488/Misc!$B$2*VLOOKUP(E488,Gearing!$B$2:$F$7,5,FALSE)</f>
        <v>3346.1692342119795</v>
      </c>
      <c r="G489">
        <f t="shared" ca="1" si="106"/>
        <v>7.0097623868120795</v>
      </c>
      <c r="H489">
        <f t="shared" ca="1" si="107"/>
        <v>280.99999999999955</v>
      </c>
      <c r="I489">
        <f t="shared" si="109"/>
        <v>0.19223050000000003</v>
      </c>
      <c r="J489">
        <f t="shared" ca="1" si="110"/>
        <v>2474.9230456527894</v>
      </c>
      <c r="K489">
        <f t="shared" ca="1" si="111"/>
        <v>-52598045.495241053</v>
      </c>
      <c r="L489">
        <f t="shared" ca="1" si="120"/>
        <v>11281.132965656368</v>
      </c>
      <c r="M489">
        <f ca="1">2*$Y$1*VLOOKUP(E488,Gearing!$B$3:$D$7,3)+B487</f>
        <v>11281.1190386417</v>
      </c>
      <c r="N489">
        <f ca="1">2*B488-B487+Misc!$B$6*$Y$1^2</f>
        <v>11281.264828241556</v>
      </c>
      <c r="O489">
        <f t="shared" ca="1" si="112"/>
        <v>0</v>
      </c>
      <c r="P489">
        <f t="shared" ca="1" si="113"/>
        <v>0</v>
      </c>
      <c r="Q489">
        <f t="shared" ca="1" si="114"/>
        <v>0</v>
      </c>
      <c r="R489">
        <f t="shared" ca="1" si="115"/>
        <v>0</v>
      </c>
      <c r="S489">
        <f t="shared" ca="1" si="116"/>
        <v>0</v>
      </c>
      <c r="T489">
        <f ca="1">C489/Misc!$B$2*60/2/PI()</f>
        <v>3998.5527677008035</v>
      </c>
      <c r="U489">
        <f ca="1">C489/Misc!$B$2*60/2/PI()*VLOOKUP(E489,Gearing!$B$2:$F$7,5,FALSE)</f>
        <v>7999.9999999999864</v>
      </c>
      <c r="V489">
        <f ca="1">FORECAST(U489,OFFSET(Engine!$E$3:$E$26,MATCH(U489,Engine!$A$3:$A$26,1)-1,0,2),OFFSET(Engine!$A$3:$A$26,MATCH(U489,Engine!$A$3:$A$26,1)-1,0,2))</f>
        <v>590.28680526412995</v>
      </c>
    </row>
    <row r="490" spans="1:22" x14ac:dyDescent="0.25">
      <c r="A490">
        <f t="shared" si="108"/>
        <v>121.75</v>
      </c>
      <c r="B490">
        <f t="shared" ca="1" si="119"/>
        <v>11312.524837191628</v>
      </c>
      <c r="C490">
        <f t="shared" ca="1" si="117"/>
        <v>125.61823999999979</v>
      </c>
      <c r="D490">
        <f t="shared" ca="1" si="118"/>
        <v>-3.9633597683859989E-2</v>
      </c>
      <c r="E490">
        <f ca="1">MIN(VLOOKUP(C489+0.01,Gearing!$A$2:$F$7,2,TRUE)+1,5)</f>
        <v>5</v>
      </c>
      <c r="F490">
        <f ca="1">Misc!$B$4*V489/Misc!$B$2*VLOOKUP(E489,Gearing!$B$2:$F$7,5,FALSE)</f>
        <v>3346.1692342119795</v>
      </c>
      <c r="G490">
        <f t="shared" ca="1" si="106"/>
        <v>7.0292770453002147</v>
      </c>
      <c r="H490">
        <f t="shared" ca="1" si="107"/>
        <v>280.99999999999955</v>
      </c>
      <c r="I490">
        <f t="shared" si="109"/>
        <v>0.19223050000000003</v>
      </c>
      <c r="J490">
        <f t="shared" ca="1" si="110"/>
        <v>2462.8496932847729</v>
      </c>
      <c r="K490">
        <f t="shared" ca="1" si="111"/>
        <v>-52675610.416083202</v>
      </c>
      <c r="L490">
        <f t="shared" ca="1" si="120"/>
        <v>11312.533827540508</v>
      </c>
      <c r="M490">
        <f ca="1">2*$Y$1*VLOOKUP(E489,Gearing!$B$3:$D$7,3)+B488</f>
        <v>11312.524837191628</v>
      </c>
      <c r="N490">
        <f ca="1">2*B489-B488+Misc!$B$6*$Y$1^2</f>
        <v>11312.665672591773</v>
      </c>
      <c r="O490">
        <f t="shared" ca="1" si="112"/>
        <v>0</v>
      </c>
      <c r="P490">
        <f t="shared" ca="1" si="113"/>
        <v>0</v>
      </c>
      <c r="Q490">
        <f t="shared" ca="1" si="114"/>
        <v>0</v>
      </c>
      <c r="R490">
        <f t="shared" ca="1" si="115"/>
        <v>0</v>
      </c>
      <c r="S490">
        <f t="shared" ca="1" si="116"/>
        <v>0</v>
      </c>
      <c r="T490">
        <f ca="1">C490/Misc!$B$2*60/2/PI()</f>
        <v>3998.5527677008035</v>
      </c>
      <c r="U490">
        <f ca="1">C490/Misc!$B$2*60/2/PI()*VLOOKUP(E490,Gearing!$B$2:$F$7,5,FALSE)</f>
        <v>7999.9999999999864</v>
      </c>
      <c r="V490">
        <f ca="1">FORECAST(U490,OFFSET(Engine!$E$3:$E$26,MATCH(U490,Engine!$A$3:$A$26,1)-1,0,2),OFFSET(Engine!$A$3:$A$26,MATCH(U490,Engine!$A$3:$A$26,1)-1,0,2))</f>
        <v>590.28680526412995</v>
      </c>
    </row>
    <row r="491" spans="1:22" x14ac:dyDescent="0.25">
      <c r="A491">
        <f t="shared" si="108"/>
        <v>122</v>
      </c>
      <c r="B491">
        <f t="shared" ca="1" si="119"/>
        <v>11343.9281586417</v>
      </c>
      <c r="C491">
        <f t="shared" ca="1" si="117"/>
        <v>125.61823999999979</v>
      </c>
      <c r="D491">
        <f t="shared" ca="1" si="118"/>
        <v>3.9633597683859989E-2</v>
      </c>
      <c r="E491">
        <f ca="1">MIN(VLOOKUP(C490+0.01,Gearing!$A$2:$F$7,2,TRUE)+1,5)</f>
        <v>5</v>
      </c>
      <c r="F491">
        <f ca="1">Misc!$B$4*V490/Misc!$B$2*VLOOKUP(E490,Gearing!$B$2:$F$7,5,FALSE)</f>
        <v>3346.1692342119795</v>
      </c>
      <c r="G491">
        <f t="shared" ca="1" si="106"/>
        <v>7.0487901645898576</v>
      </c>
      <c r="H491">
        <f t="shared" ca="1" si="107"/>
        <v>280.99999999999955</v>
      </c>
      <c r="I491">
        <f t="shared" si="109"/>
        <v>0.19223050000000003</v>
      </c>
      <c r="J491">
        <f t="shared" ca="1" si="110"/>
        <v>2450.7753885684688</v>
      </c>
      <c r="K491">
        <f t="shared" ca="1" si="111"/>
        <v>-52752734.887260459</v>
      </c>
      <c r="L491">
        <f t="shared" ca="1" si="120"/>
        <v>11343.942085656368</v>
      </c>
      <c r="M491">
        <f ca="1">2*$Y$1*VLOOKUP(E490,Gearing!$B$3:$D$7,3)+B489</f>
        <v>11343.9281586417</v>
      </c>
      <c r="N491">
        <f ca="1">2*B490-B489+Misc!$B$6*$Y$1^2</f>
        <v>11344.073948241556</v>
      </c>
      <c r="O491">
        <f t="shared" ca="1" si="112"/>
        <v>0</v>
      </c>
      <c r="P491">
        <f t="shared" ca="1" si="113"/>
        <v>0</v>
      </c>
      <c r="Q491">
        <f t="shared" ca="1" si="114"/>
        <v>0</v>
      </c>
      <c r="R491">
        <f t="shared" ca="1" si="115"/>
        <v>0</v>
      </c>
      <c r="S491">
        <f t="shared" ca="1" si="116"/>
        <v>0</v>
      </c>
      <c r="T491">
        <f ca="1">C491/Misc!$B$2*60/2/PI()</f>
        <v>3998.5527677008035</v>
      </c>
      <c r="U491">
        <f ca="1">C491/Misc!$B$2*60/2/PI()*VLOOKUP(E491,Gearing!$B$2:$F$7,5,FALSE)</f>
        <v>7999.9999999999864</v>
      </c>
      <c r="V491">
        <f ca="1">FORECAST(U491,OFFSET(Engine!$E$3:$E$26,MATCH(U491,Engine!$A$3:$A$26,1)-1,0,2),OFFSET(Engine!$A$3:$A$26,MATCH(U491,Engine!$A$3:$A$26,1)-1,0,2))</f>
        <v>590.28680526412995</v>
      </c>
    </row>
    <row r="492" spans="1:22" x14ac:dyDescent="0.25">
      <c r="A492">
        <f t="shared" si="108"/>
        <v>122.25</v>
      </c>
      <c r="B492">
        <f t="shared" ca="1" si="119"/>
        <v>11375.333957191628</v>
      </c>
      <c r="C492">
        <f t="shared" ca="1" si="117"/>
        <v>125.61823999999979</v>
      </c>
      <c r="D492">
        <f t="shared" ca="1" si="118"/>
        <v>-3.9633597683859989E-2</v>
      </c>
      <c r="E492">
        <f ca="1">MIN(VLOOKUP(C491+0.01,Gearing!$A$2:$F$7,2,TRUE)+1,5)</f>
        <v>5</v>
      </c>
      <c r="F492">
        <f ca="1">Misc!$B$4*V491/Misc!$B$2*VLOOKUP(E491,Gearing!$B$2:$F$7,5,FALSE)</f>
        <v>3346.1692342119795</v>
      </c>
      <c r="G492">
        <f t="shared" ca="1" si="106"/>
        <v>7.0683048230779919</v>
      </c>
      <c r="H492">
        <f t="shared" ca="1" si="107"/>
        <v>280.99999999999955</v>
      </c>
      <c r="I492">
        <f t="shared" si="109"/>
        <v>0.19223050000000003</v>
      </c>
      <c r="J492">
        <f t="shared" ca="1" si="110"/>
        <v>2438.7020362004523</v>
      </c>
      <c r="K492">
        <f t="shared" ca="1" si="111"/>
        <v>-52829541.491464928</v>
      </c>
      <c r="L492">
        <f t="shared" ca="1" si="120"/>
        <v>11375.34294754051</v>
      </c>
      <c r="M492">
        <f ca="1">2*$Y$1*VLOOKUP(E491,Gearing!$B$3:$D$7,3)+B490</f>
        <v>11375.333957191628</v>
      </c>
      <c r="N492">
        <f ca="1">2*B491-B490+Misc!$B$6*$Y$1^2</f>
        <v>11375.474792591773</v>
      </c>
      <c r="O492">
        <f t="shared" ca="1" si="112"/>
        <v>0</v>
      </c>
      <c r="P492">
        <f t="shared" ca="1" si="113"/>
        <v>0</v>
      </c>
      <c r="Q492">
        <f t="shared" ca="1" si="114"/>
        <v>0</v>
      </c>
      <c r="R492">
        <f t="shared" ca="1" si="115"/>
        <v>0</v>
      </c>
      <c r="S492">
        <f t="shared" ca="1" si="116"/>
        <v>0</v>
      </c>
      <c r="T492">
        <f ca="1">C492/Misc!$B$2*60/2/PI()</f>
        <v>3998.5527677008035</v>
      </c>
      <c r="U492">
        <f ca="1">C492/Misc!$B$2*60/2/PI()*VLOOKUP(E492,Gearing!$B$2:$F$7,5,FALSE)</f>
        <v>7999.9999999999864</v>
      </c>
      <c r="V492">
        <f ca="1">FORECAST(U492,OFFSET(Engine!$E$3:$E$26,MATCH(U492,Engine!$A$3:$A$26,1)-1,0,2),OFFSET(Engine!$A$3:$A$26,MATCH(U492,Engine!$A$3:$A$26,1)-1,0,2))</f>
        <v>590.28680526412995</v>
      </c>
    </row>
    <row r="493" spans="1:22" x14ac:dyDescent="0.25">
      <c r="A493">
        <f t="shared" si="108"/>
        <v>122.5</v>
      </c>
      <c r="B493">
        <f t="shared" ca="1" si="119"/>
        <v>11406.7372786417</v>
      </c>
      <c r="C493">
        <f t="shared" ca="1" si="117"/>
        <v>125.61823999999979</v>
      </c>
      <c r="D493">
        <f t="shared" ca="1" si="118"/>
        <v>3.9633597683859989E-2</v>
      </c>
      <c r="E493">
        <f ca="1">MIN(VLOOKUP(C492+0.01,Gearing!$A$2:$F$7,2,TRUE)+1,5)</f>
        <v>5</v>
      </c>
      <c r="F493">
        <f ca="1">Misc!$B$4*V492/Misc!$B$2*VLOOKUP(E492,Gearing!$B$2:$F$7,5,FALSE)</f>
        <v>3346.1692342119795</v>
      </c>
      <c r="G493">
        <f t="shared" ca="1" si="106"/>
        <v>7.0878179423676357</v>
      </c>
      <c r="H493">
        <f t="shared" ca="1" si="107"/>
        <v>280.99999999999955</v>
      </c>
      <c r="I493">
        <f t="shared" si="109"/>
        <v>0.19223050000000003</v>
      </c>
      <c r="J493">
        <f t="shared" ca="1" si="110"/>
        <v>2426.6277314841491</v>
      </c>
      <c r="K493">
        <f t="shared" ca="1" si="111"/>
        <v>-52905907.586188346</v>
      </c>
      <c r="L493">
        <f t="shared" ca="1" si="120"/>
        <v>11406.751205656366</v>
      </c>
      <c r="M493">
        <f ca="1">2*$Y$1*VLOOKUP(E492,Gearing!$B$3:$D$7,3)+B491</f>
        <v>11406.7372786417</v>
      </c>
      <c r="N493">
        <f ca="1">2*B492-B491+Misc!$B$6*$Y$1^2</f>
        <v>11406.883068241556</v>
      </c>
      <c r="O493">
        <f t="shared" ca="1" si="112"/>
        <v>0</v>
      </c>
      <c r="P493">
        <f t="shared" ca="1" si="113"/>
        <v>0</v>
      </c>
      <c r="Q493">
        <f t="shared" ca="1" si="114"/>
        <v>0</v>
      </c>
      <c r="R493">
        <f t="shared" ca="1" si="115"/>
        <v>0</v>
      </c>
      <c r="S493">
        <f t="shared" ca="1" si="116"/>
        <v>0</v>
      </c>
      <c r="T493">
        <f ca="1">C493/Misc!$B$2*60/2/PI()</f>
        <v>3998.5527677008035</v>
      </c>
      <c r="U493">
        <f ca="1">C493/Misc!$B$2*60/2/PI()*VLOOKUP(E493,Gearing!$B$2:$F$7,5,FALSE)</f>
        <v>7999.9999999999864</v>
      </c>
      <c r="V493">
        <f ca="1">FORECAST(U493,OFFSET(Engine!$E$3:$E$26,MATCH(U493,Engine!$A$3:$A$26,1)-1,0,2),OFFSET(Engine!$A$3:$A$26,MATCH(U493,Engine!$A$3:$A$26,1)-1,0,2))</f>
        <v>590.28680526412995</v>
      </c>
    </row>
    <row r="494" spans="1:22" x14ac:dyDescent="0.25">
      <c r="A494">
        <f t="shared" si="108"/>
        <v>122.75</v>
      </c>
      <c r="B494">
        <f t="shared" ca="1" si="119"/>
        <v>11438.143077191628</v>
      </c>
      <c r="C494">
        <f t="shared" ca="1" si="117"/>
        <v>125.61823999999979</v>
      </c>
      <c r="D494">
        <f t="shared" ca="1" si="118"/>
        <v>-3.9633597683859989E-2</v>
      </c>
      <c r="E494">
        <f ca="1">MIN(VLOOKUP(C493+0.01,Gearing!$A$2:$F$7,2,TRUE)+1,5)</f>
        <v>5</v>
      </c>
      <c r="F494">
        <f ca="1">Misc!$B$4*V493/Misc!$B$2*VLOOKUP(E493,Gearing!$B$2:$F$7,5,FALSE)</f>
        <v>3346.1692342119795</v>
      </c>
      <c r="G494">
        <f t="shared" ca="1" si="106"/>
        <v>7.10733260085577</v>
      </c>
      <c r="H494">
        <f t="shared" ca="1" si="107"/>
        <v>280.99999999999955</v>
      </c>
      <c r="I494">
        <f t="shared" si="109"/>
        <v>0.19223050000000003</v>
      </c>
      <c r="J494">
        <f t="shared" ca="1" si="110"/>
        <v>2414.5543791161326</v>
      </c>
      <c r="K494">
        <f t="shared" ca="1" si="111"/>
        <v>-52981955.873755127</v>
      </c>
      <c r="L494">
        <f t="shared" ca="1" si="120"/>
        <v>11438.152067540508</v>
      </c>
      <c r="M494">
        <f ca="1">2*$Y$1*VLOOKUP(E493,Gearing!$B$3:$D$7,3)+B492</f>
        <v>11438.143077191628</v>
      </c>
      <c r="N494">
        <f ca="1">2*B493-B492+Misc!$B$6*$Y$1^2</f>
        <v>11438.283912591773</v>
      </c>
      <c r="O494">
        <f t="shared" ca="1" si="112"/>
        <v>0</v>
      </c>
      <c r="P494">
        <f t="shared" ca="1" si="113"/>
        <v>0</v>
      </c>
      <c r="Q494">
        <f t="shared" ca="1" si="114"/>
        <v>0</v>
      </c>
      <c r="R494">
        <f t="shared" ca="1" si="115"/>
        <v>0</v>
      </c>
      <c r="S494">
        <f t="shared" ca="1" si="116"/>
        <v>0</v>
      </c>
      <c r="T494">
        <f ca="1">C494/Misc!$B$2*60/2/PI()</f>
        <v>3998.5527677008035</v>
      </c>
      <c r="U494">
        <f ca="1">C494/Misc!$B$2*60/2/PI()*VLOOKUP(E494,Gearing!$B$2:$F$7,5,FALSE)</f>
        <v>7999.9999999999864</v>
      </c>
      <c r="V494">
        <f ca="1">FORECAST(U494,OFFSET(Engine!$E$3:$E$26,MATCH(U494,Engine!$A$3:$A$26,1)-1,0,2),OFFSET(Engine!$A$3:$A$26,MATCH(U494,Engine!$A$3:$A$26,1)-1,0,2))</f>
        <v>590.28680526412995</v>
      </c>
    </row>
    <row r="495" spans="1:22" x14ac:dyDescent="0.25">
      <c r="A495">
        <f t="shared" si="108"/>
        <v>123</v>
      </c>
      <c r="B495">
        <f t="shared" ca="1" si="119"/>
        <v>11469.5463986417</v>
      </c>
      <c r="C495">
        <f t="shared" ca="1" si="117"/>
        <v>125.61823999999979</v>
      </c>
      <c r="D495">
        <f t="shared" ca="1" si="118"/>
        <v>3.9633597683859989E-2</v>
      </c>
      <c r="E495">
        <f ca="1">MIN(VLOOKUP(C494+0.01,Gearing!$A$2:$F$7,2,TRUE)+1,5)</f>
        <v>5</v>
      </c>
      <c r="F495">
        <f ca="1">Misc!$B$4*V494/Misc!$B$2*VLOOKUP(E494,Gearing!$B$2:$F$7,5,FALSE)</f>
        <v>3346.1692342119795</v>
      </c>
      <c r="G495">
        <f t="shared" ca="1" si="106"/>
        <v>7.126845720145413</v>
      </c>
      <c r="H495">
        <f t="shared" ca="1" si="107"/>
        <v>280.99999999999955</v>
      </c>
      <c r="I495">
        <f t="shared" si="109"/>
        <v>0.19223050000000003</v>
      </c>
      <c r="J495">
        <f t="shared" ca="1" si="110"/>
        <v>2402.4800743998294</v>
      </c>
      <c r="K495">
        <f t="shared" ca="1" si="111"/>
        <v>-53057563.592024684</v>
      </c>
      <c r="L495">
        <f t="shared" ca="1" si="120"/>
        <v>11469.560325656368</v>
      </c>
      <c r="M495">
        <f ca="1">2*$Y$1*VLOOKUP(E494,Gearing!$B$3:$D$7,3)+B493</f>
        <v>11469.5463986417</v>
      </c>
      <c r="N495">
        <f ca="1">2*B494-B493+Misc!$B$6*$Y$1^2</f>
        <v>11469.692188241555</v>
      </c>
      <c r="O495">
        <f t="shared" ca="1" si="112"/>
        <v>0</v>
      </c>
      <c r="P495">
        <f t="shared" ca="1" si="113"/>
        <v>0</v>
      </c>
      <c r="Q495">
        <f t="shared" ca="1" si="114"/>
        <v>0</v>
      </c>
      <c r="R495">
        <f t="shared" ca="1" si="115"/>
        <v>0</v>
      </c>
      <c r="S495">
        <f t="shared" ca="1" si="116"/>
        <v>0</v>
      </c>
      <c r="T495">
        <f ca="1">C495/Misc!$B$2*60/2/PI()</f>
        <v>3998.5527677008035</v>
      </c>
      <c r="U495">
        <f ca="1">C495/Misc!$B$2*60/2/PI()*VLOOKUP(E495,Gearing!$B$2:$F$7,5,FALSE)</f>
        <v>7999.9999999999864</v>
      </c>
      <c r="V495">
        <f ca="1">FORECAST(U495,OFFSET(Engine!$E$3:$E$26,MATCH(U495,Engine!$A$3:$A$26,1)-1,0,2),OFFSET(Engine!$A$3:$A$26,MATCH(U495,Engine!$A$3:$A$26,1)-1,0,2))</f>
        <v>590.28680526412995</v>
      </c>
    </row>
    <row r="496" spans="1:22" x14ac:dyDescent="0.25">
      <c r="A496">
        <f t="shared" si="108"/>
        <v>123.25</v>
      </c>
      <c r="B496">
        <f t="shared" ca="1" si="119"/>
        <v>11500.952197191627</v>
      </c>
      <c r="C496">
        <f t="shared" ca="1" si="117"/>
        <v>125.61823999999979</v>
      </c>
      <c r="D496">
        <f t="shared" ca="1" si="118"/>
        <v>-3.9633597683859989E-2</v>
      </c>
      <c r="E496">
        <f ca="1">MIN(VLOOKUP(C495+0.01,Gearing!$A$2:$F$7,2,TRUE)+1,5)</f>
        <v>5</v>
      </c>
      <c r="F496">
        <f ca="1">Misc!$B$4*V495/Misc!$B$2*VLOOKUP(E495,Gearing!$B$2:$F$7,5,FALSE)</f>
        <v>3346.1692342119795</v>
      </c>
      <c r="G496">
        <f t="shared" ca="1" si="106"/>
        <v>7.1463603786335472</v>
      </c>
      <c r="H496">
        <f t="shared" ca="1" si="107"/>
        <v>280.99999999999955</v>
      </c>
      <c r="I496">
        <f t="shared" si="109"/>
        <v>0.19223050000000003</v>
      </c>
      <c r="J496">
        <f t="shared" ca="1" si="110"/>
        <v>2390.4067220318129</v>
      </c>
      <c r="K496">
        <f t="shared" ca="1" si="111"/>
        <v>-53132853.5629538</v>
      </c>
      <c r="L496">
        <f t="shared" ca="1" si="120"/>
        <v>11500.961187540504</v>
      </c>
      <c r="M496">
        <f ca="1">2*$Y$1*VLOOKUP(E495,Gearing!$B$3:$D$7,3)+B494</f>
        <v>11500.952197191627</v>
      </c>
      <c r="N496">
        <f ca="1">2*B495-B494+Misc!$B$6*$Y$1^2</f>
        <v>11501.093032591772</v>
      </c>
      <c r="O496">
        <f t="shared" ca="1" si="112"/>
        <v>0</v>
      </c>
      <c r="P496">
        <f t="shared" ca="1" si="113"/>
        <v>0</v>
      </c>
      <c r="Q496">
        <f t="shared" ca="1" si="114"/>
        <v>0</v>
      </c>
      <c r="R496">
        <f t="shared" ca="1" si="115"/>
        <v>0</v>
      </c>
      <c r="S496">
        <f t="shared" ca="1" si="116"/>
        <v>0</v>
      </c>
      <c r="T496">
        <f ca="1">C496/Misc!$B$2*60/2/PI()</f>
        <v>3998.5527677008035</v>
      </c>
      <c r="U496">
        <f ca="1">C496/Misc!$B$2*60/2/PI()*VLOOKUP(E496,Gearing!$B$2:$F$7,5,FALSE)</f>
        <v>7999.9999999999864</v>
      </c>
      <c r="V496">
        <f ca="1">FORECAST(U496,OFFSET(Engine!$E$3:$E$26,MATCH(U496,Engine!$A$3:$A$26,1)-1,0,2),OFFSET(Engine!$A$3:$A$26,MATCH(U496,Engine!$A$3:$A$26,1)-1,0,2))</f>
        <v>590.28680526412995</v>
      </c>
    </row>
    <row r="497" spans="1:22" x14ac:dyDescent="0.25">
      <c r="A497">
        <f t="shared" si="108"/>
        <v>123.5</v>
      </c>
      <c r="B497">
        <f t="shared" ca="1" si="119"/>
        <v>11532.3555186417</v>
      </c>
      <c r="C497">
        <f t="shared" ca="1" si="117"/>
        <v>125.61823999999979</v>
      </c>
      <c r="D497">
        <f t="shared" ca="1" si="118"/>
        <v>3.9633597683859989E-2</v>
      </c>
      <c r="E497">
        <f ca="1">MIN(VLOOKUP(C496+0.01,Gearing!$A$2:$F$7,2,TRUE)+1,5)</f>
        <v>5</v>
      </c>
      <c r="F497">
        <f ca="1">Misc!$B$4*V496/Misc!$B$2*VLOOKUP(E496,Gearing!$B$2:$F$7,5,FALSE)</f>
        <v>3346.1692342119795</v>
      </c>
      <c r="G497">
        <f t="shared" ca="1" si="106"/>
        <v>7.1658734979231911</v>
      </c>
      <c r="H497">
        <f t="shared" ca="1" si="107"/>
        <v>280.99999999999955</v>
      </c>
      <c r="I497">
        <f t="shared" si="109"/>
        <v>0.19223050000000003</v>
      </c>
      <c r="J497">
        <f t="shared" ca="1" si="110"/>
        <v>2378.3324173155088</v>
      </c>
      <c r="K497">
        <f t="shared" ca="1" si="111"/>
        <v>-53207702.90476951</v>
      </c>
      <c r="L497">
        <f t="shared" ca="1" si="120"/>
        <v>11532.369445656368</v>
      </c>
      <c r="M497">
        <f ca="1">2*$Y$1*VLOOKUP(E496,Gearing!$B$3:$D$7,3)+B495</f>
        <v>11532.3555186417</v>
      </c>
      <c r="N497">
        <f ca="1">2*B496-B495+Misc!$B$6*$Y$1^2</f>
        <v>11532.501308241555</v>
      </c>
      <c r="O497">
        <f t="shared" ca="1" si="112"/>
        <v>0</v>
      </c>
      <c r="P497">
        <f t="shared" ca="1" si="113"/>
        <v>0</v>
      </c>
      <c r="Q497">
        <f t="shared" ca="1" si="114"/>
        <v>0</v>
      </c>
      <c r="R497">
        <f t="shared" ca="1" si="115"/>
        <v>0</v>
      </c>
      <c r="S497">
        <f t="shared" ca="1" si="116"/>
        <v>0</v>
      </c>
      <c r="T497">
        <f ca="1">C497/Misc!$B$2*60/2/PI()</f>
        <v>3998.5527677008035</v>
      </c>
      <c r="U497">
        <f ca="1">C497/Misc!$B$2*60/2/PI()*VLOOKUP(E497,Gearing!$B$2:$F$7,5,FALSE)</f>
        <v>7999.9999999999864</v>
      </c>
      <c r="V497">
        <f ca="1">FORECAST(U497,OFFSET(Engine!$E$3:$E$26,MATCH(U497,Engine!$A$3:$A$26,1)-1,0,2),OFFSET(Engine!$A$3:$A$26,MATCH(U497,Engine!$A$3:$A$26,1)-1,0,2))</f>
        <v>590.28680526412995</v>
      </c>
    </row>
    <row r="498" spans="1:22" x14ac:dyDescent="0.25">
      <c r="A498">
        <f t="shared" si="108"/>
        <v>123.75</v>
      </c>
      <c r="B498">
        <f t="shared" ca="1" si="119"/>
        <v>11563.761317191627</v>
      </c>
      <c r="C498">
        <f t="shared" ca="1" si="117"/>
        <v>125.61823999999979</v>
      </c>
      <c r="D498">
        <f t="shared" ca="1" si="118"/>
        <v>-3.9633597683859989E-2</v>
      </c>
      <c r="E498">
        <f ca="1">MIN(VLOOKUP(C497+0.01,Gearing!$A$2:$F$7,2,TRUE)+1,5)</f>
        <v>5</v>
      </c>
      <c r="F498">
        <f ca="1">Misc!$B$4*V497/Misc!$B$2*VLOOKUP(E497,Gearing!$B$2:$F$7,5,FALSE)</f>
        <v>3346.1692342119795</v>
      </c>
      <c r="G498">
        <f t="shared" ca="1" si="106"/>
        <v>7.1853881564113244</v>
      </c>
      <c r="H498">
        <f t="shared" ca="1" si="107"/>
        <v>280.99999999999955</v>
      </c>
      <c r="I498">
        <f t="shared" si="109"/>
        <v>0.19223050000000003</v>
      </c>
      <c r="J498">
        <f t="shared" ca="1" si="110"/>
        <v>2366.2590649474932</v>
      </c>
      <c r="K498">
        <f t="shared" ca="1" si="111"/>
        <v>-53282234.559060931</v>
      </c>
      <c r="L498">
        <f t="shared" ca="1" si="120"/>
        <v>11563.770307540506</v>
      </c>
      <c r="M498">
        <f ca="1">2*$Y$1*VLOOKUP(E497,Gearing!$B$3:$D$7,3)+B496</f>
        <v>11563.761317191627</v>
      </c>
      <c r="N498">
        <f ca="1">2*B497-B496+Misc!$B$6*$Y$1^2</f>
        <v>11563.902152591772</v>
      </c>
      <c r="O498">
        <f t="shared" ca="1" si="112"/>
        <v>0</v>
      </c>
      <c r="P498">
        <f t="shared" ca="1" si="113"/>
        <v>0</v>
      </c>
      <c r="Q498">
        <f t="shared" ca="1" si="114"/>
        <v>0</v>
      </c>
      <c r="R498">
        <f t="shared" ca="1" si="115"/>
        <v>0</v>
      </c>
      <c r="S498">
        <f t="shared" ca="1" si="116"/>
        <v>0</v>
      </c>
      <c r="T498">
        <f ca="1">C498/Misc!$B$2*60/2/PI()</f>
        <v>3998.5527677008035</v>
      </c>
      <c r="U498">
        <f ca="1">C498/Misc!$B$2*60/2/PI()*VLOOKUP(E498,Gearing!$B$2:$F$7,5,FALSE)</f>
        <v>7999.9999999999864</v>
      </c>
      <c r="V498">
        <f ca="1">FORECAST(U498,OFFSET(Engine!$E$3:$E$26,MATCH(U498,Engine!$A$3:$A$26,1)-1,0,2),OFFSET(Engine!$A$3:$A$26,MATCH(U498,Engine!$A$3:$A$26,1)-1,0,2))</f>
        <v>590.28680526412995</v>
      </c>
    </row>
    <row r="499" spans="1:22" x14ac:dyDescent="0.25">
      <c r="A499">
        <f t="shared" si="108"/>
        <v>124</v>
      </c>
      <c r="B499">
        <f t="shared" ca="1" si="119"/>
        <v>11595.1646386417</v>
      </c>
      <c r="C499">
        <f t="shared" ca="1" si="117"/>
        <v>125.61823999999979</v>
      </c>
      <c r="D499">
        <f t="shared" ca="1" si="118"/>
        <v>3.9633597683859989E-2</v>
      </c>
      <c r="E499">
        <f ca="1">MIN(VLOOKUP(C498+0.01,Gearing!$A$2:$F$7,2,TRUE)+1,5)</f>
        <v>5</v>
      </c>
      <c r="F499">
        <f ca="1">Misc!$B$4*V498/Misc!$B$2*VLOOKUP(E498,Gearing!$B$2:$F$7,5,FALSE)</f>
        <v>3346.1692342119795</v>
      </c>
      <c r="G499">
        <f t="shared" ca="1" si="106"/>
        <v>7.2049012757009692</v>
      </c>
      <c r="H499">
        <f t="shared" ca="1" si="107"/>
        <v>280.99999999999955</v>
      </c>
      <c r="I499">
        <f t="shared" si="109"/>
        <v>0.19223050000000003</v>
      </c>
      <c r="J499">
        <f t="shared" ca="1" si="110"/>
        <v>2354.1847602311891</v>
      </c>
      <c r="K499">
        <f t="shared" ca="1" si="111"/>
        <v>-53356325.524422809</v>
      </c>
      <c r="L499">
        <f t="shared" ca="1" si="120"/>
        <v>11595.178565656366</v>
      </c>
      <c r="M499">
        <f ca="1">2*$Y$1*VLOOKUP(E498,Gearing!$B$3:$D$7,3)+B497</f>
        <v>11595.1646386417</v>
      </c>
      <c r="N499">
        <f ca="1">2*B498-B497+Misc!$B$6*$Y$1^2</f>
        <v>11595.310428241555</v>
      </c>
      <c r="O499">
        <f t="shared" ca="1" si="112"/>
        <v>0</v>
      </c>
      <c r="P499">
        <f t="shared" ca="1" si="113"/>
        <v>0</v>
      </c>
      <c r="Q499">
        <f t="shared" ca="1" si="114"/>
        <v>0</v>
      </c>
      <c r="R499">
        <f t="shared" ca="1" si="115"/>
        <v>0</v>
      </c>
      <c r="S499">
        <f t="shared" ca="1" si="116"/>
        <v>0</v>
      </c>
      <c r="T499">
        <f ca="1">C499/Misc!$B$2*60/2/PI()</f>
        <v>3998.5527677008035</v>
      </c>
      <c r="U499">
        <f ca="1">C499/Misc!$B$2*60/2/PI()*VLOOKUP(E499,Gearing!$B$2:$F$7,5,FALSE)</f>
        <v>7999.9999999999864</v>
      </c>
      <c r="V499">
        <f ca="1">FORECAST(U499,OFFSET(Engine!$E$3:$E$26,MATCH(U499,Engine!$A$3:$A$26,1)-1,0,2),OFFSET(Engine!$A$3:$A$26,MATCH(U499,Engine!$A$3:$A$26,1)-1,0,2))</f>
        <v>590.28680526412995</v>
      </c>
    </row>
    <row r="500" spans="1:22" x14ac:dyDescent="0.25">
      <c r="A500">
        <f t="shared" si="108"/>
        <v>124.25</v>
      </c>
      <c r="B500">
        <f t="shared" ca="1" si="119"/>
        <v>11626.570437191627</v>
      </c>
      <c r="C500">
        <f t="shared" ca="1" si="117"/>
        <v>125.61823999999979</v>
      </c>
      <c r="D500">
        <f t="shared" ca="1" si="118"/>
        <v>-3.9633597683859989E-2</v>
      </c>
      <c r="E500">
        <f ca="1">MIN(VLOOKUP(C499+0.01,Gearing!$A$2:$F$7,2,TRUE)+1,5)</f>
        <v>5</v>
      </c>
      <c r="F500">
        <f ca="1">Misc!$B$4*V499/Misc!$B$2*VLOOKUP(E499,Gearing!$B$2:$F$7,5,FALSE)</f>
        <v>3346.1692342119795</v>
      </c>
      <c r="G500">
        <f t="shared" ca="1" si="106"/>
        <v>7.2244159341891026</v>
      </c>
      <c r="H500">
        <f t="shared" ca="1" si="107"/>
        <v>280.99999999999955</v>
      </c>
      <c r="I500">
        <f t="shared" si="109"/>
        <v>0.19223050000000003</v>
      </c>
      <c r="J500">
        <f t="shared" ca="1" si="110"/>
        <v>2342.1114078631726</v>
      </c>
      <c r="K500">
        <f t="shared" ca="1" si="111"/>
        <v>-53430098.862076536</v>
      </c>
      <c r="L500">
        <f t="shared" ca="1" si="120"/>
        <v>11626.579427540506</v>
      </c>
      <c r="M500">
        <f ca="1">2*$Y$1*VLOOKUP(E499,Gearing!$B$3:$D$7,3)+B498</f>
        <v>11626.570437191627</v>
      </c>
      <c r="N500">
        <f ca="1">2*B499-B498+Misc!$B$6*$Y$1^2</f>
        <v>11626.711272591772</v>
      </c>
      <c r="O500">
        <f t="shared" ca="1" si="112"/>
        <v>0</v>
      </c>
      <c r="P500">
        <f t="shared" ca="1" si="113"/>
        <v>0</v>
      </c>
      <c r="Q500">
        <f t="shared" ca="1" si="114"/>
        <v>0</v>
      </c>
      <c r="R500">
        <f t="shared" ca="1" si="115"/>
        <v>0</v>
      </c>
      <c r="S500">
        <f t="shared" ca="1" si="116"/>
        <v>0</v>
      </c>
      <c r="T500">
        <f ca="1">C500/Misc!$B$2*60/2/PI()</f>
        <v>3998.5527677008035</v>
      </c>
      <c r="U500">
        <f ca="1">C500/Misc!$B$2*60/2/PI()*VLOOKUP(E500,Gearing!$B$2:$F$7,5,FALSE)</f>
        <v>7999.9999999999864</v>
      </c>
      <c r="V500">
        <f ca="1">FORECAST(U500,OFFSET(Engine!$E$3:$E$26,MATCH(U500,Engine!$A$3:$A$26,1)-1,0,2),OFFSET(Engine!$A$3:$A$26,MATCH(U500,Engine!$A$3:$A$26,1)-1,0,2))</f>
        <v>590.28680526412995</v>
      </c>
    </row>
    <row r="501" spans="1:22" x14ac:dyDescent="0.25">
      <c r="A501">
        <f t="shared" si="108"/>
        <v>124.5</v>
      </c>
      <c r="B501">
        <f t="shared" ca="1" si="119"/>
        <v>11657.9737586417</v>
      </c>
      <c r="C501">
        <f t="shared" ca="1" si="117"/>
        <v>125.61823999999979</v>
      </c>
      <c r="D501">
        <f t="shared" ca="1" si="118"/>
        <v>3.9633597683859989E-2</v>
      </c>
      <c r="E501">
        <f ca="1">MIN(VLOOKUP(C500+0.01,Gearing!$A$2:$F$7,2,TRUE)+1,5)</f>
        <v>5</v>
      </c>
      <c r="F501">
        <f ca="1">Misc!$B$4*V500/Misc!$B$2*VLOOKUP(E500,Gearing!$B$2:$F$7,5,FALSE)</f>
        <v>3346.1692342119795</v>
      </c>
      <c r="G501">
        <f t="shared" ca="1" si="106"/>
        <v>7.2439290534787464</v>
      </c>
      <c r="H501">
        <f t="shared" ca="1" si="107"/>
        <v>280.99999999999955</v>
      </c>
      <c r="I501">
        <f t="shared" si="109"/>
        <v>0.19223050000000003</v>
      </c>
      <c r="J501">
        <f t="shared" ca="1" si="110"/>
        <v>2330.0371031468694</v>
      </c>
      <c r="K501">
        <f t="shared" ca="1" si="111"/>
        <v>-53503431.450984582</v>
      </c>
      <c r="L501">
        <f t="shared" ca="1" si="120"/>
        <v>11657.987685656366</v>
      </c>
      <c r="M501">
        <f ca="1">2*$Y$1*VLOOKUP(E500,Gearing!$B$3:$D$7,3)+B499</f>
        <v>11657.9737586417</v>
      </c>
      <c r="N501">
        <f ca="1">2*B500-B499+Misc!$B$6*$Y$1^2</f>
        <v>11658.119548241555</v>
      </c>
      <c r="O501">
        <f t="shared" ca="1" si="112"/>
        <v>0</v>
      </c>
      <c r="P501">
        <f t="shared" ca="1" si="113"/>
        <v>0</v>
      </c>
      <c r="Q501">
        <f t="shared" ca="1" si="114"/>
        <v>0</v>
      </c>
      <c r="R501">
        <f t="shared" ca="1" si="115"/>
        <v>0</v>
      </c>
      <c r="S501">
        <f t="shared" ca="1" si="116"/>
        <v>0</v>
      </c>
      <c r="T501">
        <f ca="1">C501/Misc!$B$2*60/2/PI()</f>
        <v>3998.5527677008035</v>
      </c>
      <c r="U501">
        <f ca="1">C501/Misc!$B$2*60/2/PI()*VLOOKUP(E501,Gearing!$B$2:$F$7,5,FALSE)</f>
        <v>7999.9999999999864</v>
      </c>
      <c r="V501">
        <f ca="1">FORECAST(U501,OFFSET(Engine!$E$3:$E$26,MATCH(U501,Engine!$A$3:$A$26,1)-1,0,2),OFFSET(Engine!$A$3:$A$26,MATCH(U501,Engine!$A$3:$A$26,1)-1,0,2))</f>
        <v>590.28680526412995</v>
      </c>
    </row>
    <row r="502" spans="1:22" x14ac:dyDescent="0.25">
      <c r="A502">
        <f t="shared" si="108"/>
        <v>124.75</v>
      </c>
      <c r="B502">
        <f t="shared" ca="1" si="119"/>
        <v>11689.379557191627</v>
      </c>
      <c r="C502">
        <f t="shared" ca="1" si="117"/>
        <v>125.61823999999979</v>
      </c>
      <c r="D502">
        <f t="shared" ca="1" si="118"/>
        <v>-3.9633597683859989E-2</v>
      </c>
      <c r="E502">
        <f ca="1">MIN(VLOOKUP(C501+0.01,Gearing!$A$2:$F$7,2,TRUE)+1,5)</f>
        <v>5</v>
      </c>
      <c r="F502">
        <f ca="1">Misc!$B$4*V501/Misc!$B$2*VLOOKUP(E501,Gearing!$B$2:$F$7,5,FALSE)</f>
        <v>3346.1692342119795</v>
      </c>
      <c r="G502">
        <f t="shared" ca="1" si="106"/>
        <v>7.2634437119668798</v>
      </c>
      <c r="H502">
        <f t="shared" ca="1" si="107"/>
        <v>280.99999999999955</v>
      </c>
      <c r="I502">
        <f t="shared" si="109"/>
        <v>0.19223050000000003</v>
      </c>
      <c r="J502">
        <f t="shared" ca="1" si="110"/>
        <v>2317.963750778853</v>
      </c>
      <c r="K502">
        <f t="shared" ca="1" si="111"/>
        <v>-53576446.472000629</v>
      </c>
      <c r="L502">
        <f t="shared" ca="1" si="120"/>
        <v>11689.388547540508</v>
      </c>
      <c r="M502">
        <f ca="1">2*$Y$1*VLOOKUP(E501,Gearing!$B$3:$D$7,3)+B500</f>
        <v>11689.379557191627</v>
      </c>
      <c r="N502">
        <f ca="1">2*B501-B500+Misc!$B$6*$Y$1^2</f>
        <v>11689.520392591772</v>
      </c>
      <c r="O502">
        <f t="shared" ca="1" si="112"/>
        <v>0</v>
      </c>
      <c r="P502">
        <f t="shared" ca="1" si="113"/>
        <v>0</v>
      </c>
      <c r="Q502">
        <f t="shared" ca="1" si="114"/>
        <v>0</v>
      </c>
      <c r="R502">
        <f t="shared" ca="1" si="115"/>
        <v>0</v>
      </c>
      <c r="S502">
        <f t="shared" ca="1" si="116"/>
        <v>0</v>
      </c>
      <c r="T502">
        <f ca="1">C502/Misc!$B$2*60/2/PI()</f>
        <v>3998.5527677008035</v>
      </c>
      <c r="U502">
        <f ca="1">C502/Misc!$B$2*60/2/PI()*VLOOKUP(E502,Gearing!$B$2:$F$7,5,FALSE)</f>
        <v>7999.9999999999864</v>
      </c>
      <c r="V502">
        <f ca="1">FORECAST(U502,OFFSET(Engine!$E$3:$E$26,MATCH(U502,Engine!$A$3:$A$26,1)-1,0,2),OFFSET(Engine!$A$3:$A$26,MATCH(U502,Engine!$A$3:$A$26,1)-1,0,2))</f>
        <v>590.28680526412995</v>
      </c>
    </row>
    <row r="503" spans="1:22" x14ac:dyDescent="0.25">
      <c r="A503">
        <f t="shared" si="108"/>
        <v>125</v>
      </c>
      <c r="B503">
        <f t="shared" ca="1" si="119"/>
        <v>11720.782878641699</v>
      </c>
      <c r="C503">
        <f t="shared" ca="1" si="117"/>
        <v>125.61823999999979</v>
      </c>
      <c r="D503">
        <f t="shared" ca="1" si="118"/>
        <v>3.9633597683859989E-2</v>
      </c>
      <c r="E503">
        <f ca="1">MIN(VLOOKUP(C502+0.01,Gearing!$A$2:$F$7,2,TRUE)+1,5)</f>
        <v>5</v>
      </c>
      <c r="F503">
        <f ca="1">Misc!$B$4*V502/Misc!$B$2*VLOOKUP(E502,Gearing!$B$2:$F$7,5,FALSE)</f>
        <v>3346.1692342119795</v>
      </c>
      <c r="G503">
        <f t="shared" ca="1" si="106"/>
        <v>7.2829568312565245</v>
      </c>
      <c r="H503">
        <f t="shared" ca="1" si="107"/>
        <v>280.99999999999955</v>
      </c>
      <c r="I503">
        <f t="shared" si="109"/>
        <v>0.19223050000000003</v>
      </c>
      <c r="J503">
        <f t="shared" ca="1" si="110"/>
        <v>2305.8894460625488</v>
      </c>
      <c r="K503">
        <f t="shared" ca="1" si="111"/>
        <v>-53649020.684454806</v>
      </c>
      <c r="L503">
        <f t="shared" ca="1" si="120"/>
        <v>11720.796805656368</v>
      </c>
      <c r="M503">
        <f ca="1">2*$Y$1*VLOOKUP(E502,Gearing!$B$3:$D$7,3)+B501</f>
        <v>11720.782878641699</v>
      </c>
      <c r="N503">
        <f ca="1">2*B502-B501+Misc!$B$6*$Y$1^2</f>
        <v>11720.928668241555</v>
      </c>
      <c r="O503">
        <f t="shared" ca="1" si="112"/>
        <v>0</v>
      </c>
      <c r="P503">
        <f t="shared" ca="1" si="113"/>
        <v>0</v>
      </c>
      <c r="Q503">
        <f t="shared" ca="1" si="114"/>
        <v>0</v>
      </c>
      <c r="R503">
        <f t="shared" ca="1" si="115"/>
        <v>0</v>
      </c>
      <c r="S503">
        <f t="shared" ca="1" si="116"/>
        <v>0</v>
      </c>
      <c r="T503">
        <f ca="1">C503/Misc!$B$2*60/2/PI()</f>
        <v>3998.5527677008035</v>
      </c>
      <c r="U503">
        <f ca="1">C503/Misc!$B$2*60/2/PI()*VLOOKUP(E503,Gearing!$B$2:$F$7,5,FALSE)</f>
        <v>7999.9999999999864</v>
      </c>
      <c r="V503">
        <f ca="1">FORECAST(U503,OFFSET(Engine!$E$3:$E$26,MATCH(U503,Engine!$A$3:$A$26,1)-1,0,2),OFFSET(Engine!$A$3:$A$26,MATCH(U503,Engine!$A$3:$A$26,1)-1,0,2))</f>
        <v>590.28680526412995</v>
      </c>
    </row>
    <row r="504" spans="1:22" x14ac:dyDescent="0.25">
      <c r="A504">
        <f t="shared" si="108"/>
        <v>125.25</v>
      </c>
      <c r="B504">
        <f t="shared" ca="1" si="119"/>
        <v>11752.188677191627</v>
      </c>
      <c r="C504">
        <f t="shared" ca="1" si="117"/>
        <v>125.61823999999979</v>
      </c>
      <c r="D504">
        <f t="shared" ca="1" si="118"/>
        <v>-3.9633597683859989E-2</v>
      </c>
      <c r="E504">
        <f ca="1">MIN(VLOOKUP(C503+0.01,Gearing!$A$2:$F$7,2,TRUE)+1,5)</f>
        <v>5</v>
      </c>
      <c r="F504">
        <f ca="1">Misc!$B$4*V503/Misc!$B$2*VLOOKUP(E503,Gearing!$B$2:$F$7,5,FALSE)</f>
        <v>3346.1692342119795</v>
      </c>
      <c r="G504">
        <f t="shared" ca="1" si="106"/>
        <v>7.3024714897446579</v>
      </c>
      <c r="H504">
        <f t="shared" ca="1" si="107"/>
        <v>280.99999999999955</v>
      </c>
      <c r="I504">
        <f t="shared" si="109"/>
        <v>0.19223050000000003</v>
      </c>
      <c r="J504">
        <f t="shared" ca="1" si="110"/>
        <v>2293.8160936945333</v>
      </c>
      <c r="K504">
        <f t="shared" ca="1" si="111"/>
        <v>-53721277.388833188</v>
      </c>
      <c r="L504">
        <f t="shared" ca="1" si="120"/>
        <v>11752.197667540504</v>
      </c>
      <c r="M504">
        <f ca="1">2*$Y$1*VLOOKUP(E503,Gearing!$B$3:$D$7,3)+B502</f>
        <v>11752.188677191627</v>
      </c>
      <c r="N504">
        <f ca="1">2*B503-B502+Misc!$B$6*$Y$1^2</f>
        <v>11752.329512591772</v>
      </c>
      <c r="O504">
        <f t="shared" ca="1" si="112"/>
        <v>0</v>
      </c>
      <c r="P504">
        <f t="shared" ca="1" si="113"/>
        <v>0</v>
      </c>
      <c r="Q504">
        <f t="shared" ca="1" si="114"/>
        <v>0</v>
      </c>
      <c r="R504">
        <f t="shared" ca="1" si="115"/>
        <v>0</v>
      </c>
      <c r="S504">
        <f t="shared" ca="1" si="116"/>
        <v>0</v>
      </c>
      <c r="T504">
        <f ca="1">C504/Misc!$B$2*60/2/PI()</f>
        <v>3998.5527677008035</v>
      </c>
      <c r="U504">
        <f ca="1">C504/Misc!$B$2*60/2/PI()*VLOOKUP(E504,Gearing!$B$2:$F$7,5,FALSE)</f>
        <v>7999.9999999999864</v>
      </c>
      <c r="V504">
        <f ca="1">FORECAST(U504,OFFSET(Engine!$E$3:$E$26,MATCH(U504,Engine!$A$3:$A$26,1)-1,0,2),OFFSET(Engine!$A$3:$A$26,MATCH(U504,Engine!$A$3:$A$26,1)-1,0,2))</f>
        <v>590.28680526412995</v>
      </c>
    </row>
    <row r="505" spans="1:22" x14ac:dyDescent="0.25">
      <c r="A505">
        <f t="shared" si="108"/>
        <v>125.5</v>
      </c>
      <c r="B505">
        <f t="shared" ca="1" si="119"/>
        <v>11783.591998641699</v>
      </c>
      <c r="C505">
        <f t="shared" ca="1" si="117"/>
        <v>125.61823999999979</v>
      </c>
      <c r="D505">
        <f t="shared" ca="1" si="118"/>
        <v>3.9633597683859989E-2</v>
      </c>
      <c r="E505">
        <f ca="1">MIN(VLOOKUP(C504+0.01,Gearing!$A$2:$F$7,2,TRUE)+1,5)</f>
        <v>5</v>
      </c>
      <c r="F505">
        <f ca="1">Misc!$B$4*V504/Misc!$B$2*VLOOKUP(E504,Gearing!$B$2:$F$7,5,FALSE)</f>
        <v>3346.1692342119795</v>
      </c>
      <c r="G505">
        <f t="shared" ca="1" si="106"/>
        <v>7.3219846090343026</v>
      </c>
      <c r="H505">
        <f t="shared" ca="1" si="107"/>
        <v>280.99999999999955</v>
      </c>
      <c r="I505">
        <f t="shared" si="109"/>
        <v>0.19223050000000003</v>
      </c>
      <c r="J505">
        <f t="shared" ca="1" si="110"/>
        <v>2281.7417889782291</v>
      </c>
      <c r="K505">
        <f t="shared" ca="1" si="111"/>
        <v>-53793093.224833518</v>
      </c>
      <c r="L505">
        <f t="shared" ca="1" si="120"/>
        <v>11783.605925656368</v>
      </c>
      <c r="M505">
        <f ca="1">2*$Y$1*VLOOKUP(E504,Gearing!$B$3:$D$7,3)+B503</f>
        <v>11783.591998641699</v>
      </c>
      <c r="N505">
        <f ca="1">2*B504-B503+Misc!$B$6*$Y$1^2</f>
        <v>11783.737788241555</v>
      </c>
      <c r="O505">
        <f t="shared" ca="1" si="112"/>
        <v>0</v>
      </c>
      <c r="P505">
        <f t="shared" ca="1" si="113"/>
        <v>0</v>
      </c>
      <c r="Q505">
        <f t="shared" ca="1" si="114"/>
        <v>0</v>
      </c>
      <c r="R505">
        <f t="shared" ca="1" si="115"/>
        <v>0</v>
      </c>
      <c r="S505">
        <f t="shared" ca="1" si="116"/>
        <v>0</v>
      </c>
      <c r="T505">
        <f ca="1">C505/Misc!$B$2*60/2/PI()</f>
        <v>3998.5527677008035</v>
      </c>
      <c r="U505">
        <f ca="1">C505/Misc!$B$2*60/2/PI()*VLOOKUP(E505,Gearing!$B$2:$F$7,5,FALSE)</f>
        <v>7999.9999999999864</v>
      </c>
      <c r="V505">
        <f ca="1">FORECAST(U505,OFFSET(Engine!$E$3:$E$26,MATCH(U505,Engine!$A$3:$A$26,1)-1,0,2),OFFSET(Engine!$A$3:$A$26,MATCH(U505,Engine!$A$3:$A$26,1)-1,0,2))</f>
        <v>590.28680526412995</v>
      </c>
    </row>
    <row r="506" spans="1:22" x14ac:dyDescent="0.25">
      <c r="A506">
        <f t="shared" si="108"/>
        <v>125.75</v>
      </c>
      <c r="B506">
        <f t="shared" ca="1" si="119"/>
        <v>11814.997797191627</v>
      </c>
      <c r="C506">
        <f t="shared" ca="1" si="117"/>
        <v>125.61823999999979</v>
      </c>
      <c r="D506">
        <f t="shared" ca="1" si="118"/>
        <v>-3.9633597683859989E-2</v>
      </c>
      <c r="E506">
        <f ca="1">MIN(VLOOKUP(C505+0.01,Gearing!$A$2:$F$7,2,TRUE)+1,5)</f>
        <v>5</v>
      </c>
      <c r="F506">
        <f ca="1">Misc!$B$4*V505/Misc!$B$2*VLOOKUP(E505,Gearing!$B$2:$F$7,5,FALSE)</f>
        <v>3346.1692342119795</v>
      </c>
      <c r="G506">
        <f t="shared" ca="1" si="106"/>
        <v>7.341499267522436</v>
      </c>
      <c r="H506">
        <f t="shared" ca="1" si="107"/>
        <v>280.99999999999955</v>
      </c>
      <c r="I506">
        <f t="shared" si="109"/>
        <v>0.19223050000000003</v>
      </c>
      <c r="J506">
        <f t="shared" ca="1" si="110"/>
        <v>2269.6684366102127</v>
      </c>
      <c r="K506">
        <f t="shared" ca="1" si="111"/>
        <v>-53864591.612574212</v>
      </c>
      <c r="L506">
        <f t="shared" ca="1" si="120"/>
        <v>11815.006787540504</v>
      </c>
      <c r="M506">
        <f ca="1">2*$Y$1*VLOOKUP(E505,Gearing!$B$3:$D$7,3)+B504</f>
        <v>11814.997797191627</v>
      </c>
      <c r="N506">
        <f ca="1">2*B505-B504+Misc!$B$6*$Y$1^2</f>
        <v>11815.138632591772</v>
      </c>
      <c r="O506">
        <f t="shared" ca="1" si="112"/>
        <v>0</v>
      </c>
      <c r="P506">
        <f t="shared" ca="1" si="113"/>
        <v>0</v>
      </c>
      <c r="Q506">
        <f t="shared" ca="1" si="114"/>
        <v>0</v>
      </c>
      <c r="R506">
        <f t="shared" ca="1" si="115"/>
        <v>0</v>
      </c>
      <c r="S506">
        <f t="shared" ca="1" si="116"/>
        <v>0</v>
      </c>
      <c r="T506">
        <f ca="1">C506/Misc!$B$2*60/2/PI()</f>
        <v>3998.5527677008035</v>
      </c>
      <c r="U506">
        <f ca="1">C506/Misc!$B$2*60/2/PI()*VLOOKUP(E506,Gearing!$B$2:$F$7,5,FALSE)</f>
        <v>7999.9999999999864</v>
      </c>
      <c r="V506">
        <f ca="1">FORECAST(U506,OFFSET(Engine!$E$3:$E$26,MATCH(U506,Engine!$A$3:$A$26,1)-1,0,2),OFFSET(Engine!$A$3:$A$26,MATCH(U506,Engine!$A$3:$A$26,1)-1,0,2))</f>
        <v>590.28680526412995</v>
      </c>
    </row>
    <row r="507" spans="1:22" x14ac:dyDescent="0.25">
      <c r="A507">
        <f t="shared" si="108"/>
        <v>126</v>
      </c>
      <c r="B507">
        <f t="shared" ca="1" si="119"/>
        <v>11846.401118641699</v>
      </c>
      <c r="C507">
        <f t="shared" ca="1" si="117"/>
        <v>125.61823999999979</v>
      </c>
      <c r="D507">
        <f t="shared" ca="1" si="118"/>
        <v>3.9633597683859989E-2</v>
      </c>
      <c r="E507">
        <f ca="1">MIN(VLOOKUP(C506+0.01,Gearing!$A$2:$F$7,2,TRUE)+1,5)</f>
        <v>5</v>
      </c>
      <c r="F507">
        <f ca="1">Misc!$B$4*V506/Misc!$B$2*VLOOKUP(E506,Gearing!$B$2:$F$7,5,FALSE)</f>
        <v>3346.1692342119795</v>
      </c>
      <c r="G507">
        <f t="shared" ca="1" si="106"/>
        <v>7.3610123868120789</v>
      </c>
      <c r="H507">
        <f t="shared" ca="1" si="107"/>
        <v>280.99999999999955</v>
      </c>
      <c r="I507">
        <f t="shared" si="109"/>
        <v>0.19223050000000003</v>
      </c>
      <c r="J507">
        <f t="shared" ca="1" si="110"/>
        <v>2257.5941318939094</v>
      </c>
      <c r="K507">
        <f t="shared" ca="1" si="111"/>
        <v>-53935649.072120711</v>
      </c>
      <c r="L507">
        <f t="shared" ca="1" si="120"/>
        <v>11846.415045656368</v>
      </c>
      <c r="M507">
        <f ca="1">2*$Y$1*VLOOKUP(E506,Gearing!$B$3:$D$7,3)+B505</f>
        <v>11846.401118641699</v>
      </c>
      <c r="N507">
        <f ca="1">2*B506-B505+Misc!$B$6*$Y$1^2</f>
        <v>11846.546908241555</v>
      </c>
      <c r="O507">
        <f t="shared" ca="1" si="112"/>
        <v>0</v>
      </c>
      <c r="P507">
        <f t="shared" ca="1" si="113"/>
        <v>0</v>
      </c>
      <c r="Q507">
        <f t="shared" ca="1" si="114"/>
        <v>0</v>
      </c>
      <c r="R507">
        <f t="shared" ca="1" si="115"/>
        <v>0</v>
      </c>
      <c r="S507">
        <f t="shared" ca="1" si="116"/>
        <v>0</v>
      </c>
      <c r="T507">
        <f ca="1">C507/Misc!$B$2*60/2/PI()</f>
        <v>3998.5527677008035</v>
      </c>
      <c r="U507">
        <f ca="1">C507/Misc!$B$2*60/2/PI()*VLOOKUP(E507,Gearing!$B$2:$F$7,5,FALSE)</f>
        <v>7999.9999999999864</v>
      </c>
      <c r="V507">
        <f ca="1">FORECAST(U507,OFFSET(Engine!$E$3:$E$26,MATCH(U507,Engine!$A$3:$A$26,1)-1,0,2),OFFSET(Engine!$A$3:$A$26,MATCH(U507,Engine!$A$3:$A$26,1)-1,0,2))</f>
        <v>590.28680526412995</v>
      </c>
    </row>
    <row r="508" spans="1:22" x14ac:dyDescent="0.25">
      <c r="A508">
        <f t="shared" si="108"/>
        <v>126.25</v>
      </c>
      <c r="B508">
        <f t="shared" ca="1" si="119"/>
        <v>11877.806917191627</v>
      </c>
      <c r="C508">
        <f t="shared" ca="1" si="117"/>
        <v>125.61823999999979</v>
      </c>
      <c r="D508">
        <f t="shared" ca="1" si="118"/>
        <v>-3.9633597683859989E-2</v>
      </c>
      <c r="E508">
        <f ca="1">MIN(VLOOKUP(C507+0.01,Gearing!$A$2:$F$7,2,TRUE)+1,5)</f>
        <v>5</v>
      </c>
      <c r="F508">
        <f ca="1">Misc!$B$4*V507/Misc!$B$2*VLOOKUP(E507,Gearing!$B$2:$F$7,5,FALSE)</f>
        <v>3346.1692342119795</v>
      </c>
      <c r="G508">
        <f t="shared" ca="1" si="106"/>
        <v>7.3805270453002132</v>
      </c>
      <c r="H508">
        <f t="shared" ca="1" si="107"/>
        <v>280.99999999999955</v>
      </c>
      <c r="I508">
        <f t="shared" si="109"/>
        <v>0.19223050000000003</v>
      </c>
      <c r="J508">
        <f t="shared" ca="1" si="110"/>
        <v>2245.520779525893</v>
      </c>
      <c r="K508">
        <f t="shared" ca="1" si="111"/>
        <v>-54006389.143223703</v>
      </c>
      <c r="L508">
        <f t="shared" ca="1" si="120"/>
        <v>11877.815907540506</v>
      </c>
      <c r="M508">
        <f ca="1">2*$Y$1*VLOOKUP(E507,Gearing!$B$3:$D$7,3)+B506</f>
        <v>11877.806917191627</v>
      </c>
      <c r="N508">
        <f ca="1">2*B507-B506+Misc!$B$6*$Y$1^2</f>
        <v>11877.947752591772</v>
      </c>
      <c r="O508">
        <f t="shared" ca="1" si="112"/>
        <v>0</v>
      </c>
      <c r="P508">
        <f t="shared" ca="1" si="113"/>
        <v>0</v>
      </c>
      <c r="Q508">
        <f t="shared" ca="1" si="114"/>
        <v>0</v>
      </c>
      <c r="R508">
        <f t="shared" ca="1" si="115"/>
        <v>0</v>
      </c>
      <c r="S508">
        <f t="shared" ca="1" si="116"/>
        <v>0</v>
      </c>
      <c r="T508">
        <f ca="1">C508/Misc!$B$2*60/2/PI()</f>
        <v>3998.5527677008035</v>
      </c>
      <c r="U508">
        <f ca="1">C508/Misc!$B$2*60/2/PI()*VLOOKUP(E508,Gearing!$B$2:$F$7,5,FALSE)</f>
        <v>7999.9999999999864</v>
      </c>
      <c r="V508">
        <f ca="1">FORECAST(U508,OFFSET(Engine!$E$3:$E$26,MATCH(U508,Engine!$A$3:$A$26,1)-1,0,2),OFFSET(Engine!$A$3:$A$26,MATCH(U508,Engine!$A$3:$A$26,1)-1,0,2))</f>
        <v>590.28680526412995</v>
      </c>
    </row>
    <row r="509" spans="1:22" x14ac:dyDescent="0.25">
      <c r="A509">
        <f t="shared" si="108"/>
        <v>126.5</v>
      </c>
      <c r="B509">
        <f t="shared" ca="1" si="119"/>
        <v>11909.210238641699</v>
      </c>
      <c r="C509">
        <f t="shared" ca="1" si="117"/>
        <v>125.61823999999979</v>
      </c>
      <c r="D509">
        <f t="shared" ca="1" si="118"/>
        <v>3.9633597683859989E-2</v>
      </c>
      <c r="E509">
        <f ca="1">MIN(VLOOKUP(C508+0.01,Gearing!$A$2:$F$7,2,TRUE)+1,5)</f>
        <v>5</v>
      </c>
      <c r="F509">
        <f ca="1">Misc!$B$4*V508/Misc!$B$2*VLOOKUP(E508,Gearing!$B$2:$F$7,5,FALSE)</f>
        <v>3346.1692342119795</v>
      </c>
      <c r="G509">
        <f t="shared" ca="1" si="106"/>
        <v>7.400040164589857</v>
      </c>
      <c r="H509">
        <f t="shared" ca="1" si="107"/>
        <v>280.99999999999955</v>
      </c>
      <c r="I509">
        <f t="shared" si="109"/>
        <v>0.19223050000000003</v>
      </c>
      <c r="J509">
        <f t="shared" ca="1" si="110"/>
        <v>2233.4464748095897</v>
      </c>
      <c r="K509">
        <f t="shared" ca="1" si="111"/>
        <v>-54076688.226316378</v>
      </c>
      <c r="L509">
        <f t="shared" ca="1" si="120"/>
        <v>11909.224165656367</v>
      </c>
      <c r="M509">
        <f ca="1">2*$Y$1*VLOOKUP(E508,Gearing!$B$3:$D$7,3)+B507</f>
        <v>11909.210238641699</v>
      </c>
      <c r="N509">
        <f ca="1">2*B508-B507+Misc!$B$6*$Y$1^2</f>
        <v>11909.356028241555</v>
      </c>
      <c r="O509">
        <f t="shared" ca="1" si="112"/>
        <v>0</v>
      </c>
      <c r="P509">
        <f t="shared" ca="1" si="113"/>
        <v>0</v>
      </c>
      <c r="Q509">
        <f t="shared" ca="1" si="114"/>
        <v>0</v>
      </c>
      <c r="R509">
        <f t="shared" ca="1" si="115"/>
        <v>0</v>
      </c>
      <c r="S509">
        <f t="shared" ca="1" si="116"/>
        <v>0</v>
      </c>
      <c r="T509">
        <f ca="1">C509/Misc!$B$2*60/2/PI()</f>
        <v>3998.5527677008035</v>
      </c>
      <c r="U509">
        <f ca="1">C509/Misc!$B$2*60/2/PI()*VLOOKUP(E509,Gearing!$B$2:$F$7,5,FALSE)</f>
        <v>7999.9999999999864</v>
      </c>
      <c r="V509">
        <f ca="1">FORECAST(U509,OFFSET(Engine!$E$3:$E$26,MATCH(U509,Engine!$A$3:$A$26,1)-1,0,2),OFFSET(Engine!$A$3:$A$26,MATCH(U509,Engine!$A$3:$A$26,1)-1,0,2))</f>
        <v>590.28680526412995</v>
      </c>
    </row>
    <row r="510" spans="1:22" x14ac:dyDescent="0.25">
      <c r="A510">
        <f t="shared" si="108"/>
        <v>126.75</v>
      </c>
      <c r="B510">
        <f t="shared" ca="1" si="119"/>
        <v>11940.616037191627</v>
      </c>
      <c r="C510">
        <f t="shared" ca="1" si="117"/>
        <v>125.61823999999979</v>
      </c>
      <c r="D510">
        <f t="shared" ca="1" si="118"/>
        <v>-3.9633597683859989E-2</v>
      </c>
      <c r="E510">
        <f ca="1">MIN(VLOOKUP(C509+0.01,Gearing!$A$2:$F$7,2,TRUE)+1,5)</f>
        <v>5</v>
      </c>
      <c r="F510">
        <f ca="1">Misc!$B$4*V509/Misc!$B$2*VLOOKUP(E509,Gearing!$B$2:$F$7,5,FALSE)</f>
        <v>3346.1692342119795</v>
      </c>
      <c r="G510">
        <f t="shared" ca="1" si="106"/>
        <v>7.4195548230779913</v>
      </c>
      <c r="H510">
        <f t="shared" ca="1" si="107"/>
        <v>280.99999999999955</v>
      </c>
      <c r="I510">
        <f t="shared" si="109"/>
        <v>0.19223050000000003</v>
      </c>
      <c r="J510">
        <f t="shared" ca="1" si="110"/>
        <v>2221.3731224415733</v>
      </c>
      <c r="K510">
        <f t="shared" ca="1" si="111"/>
        <v>-54146669.980781674</v>
      </c>
      <c r="L510">
        <f t="shared" ca="1" si="120"/>
        <v>11940.625027540507</v>
      </c>
      <c r="M510">
        <f ca="1">2*$Y$1*VLOOKUP(E509,Gearing!$B$3:$D$7,3)+B508</f>
        <v>11940.616037191627</v>
      </c>
      <c r="N510">
        <f ca="1">2*B509-B508+Misc!$B$6*$Y$1^2</f>
        <v>11940.756872591772</v>
      </c>
      <c r="O510">
        <f t="shared" ca="1" si="112"/>
        <v>0</v>
      </c>
      <c r="P510">
        <f t="shared" ca="1" si="113"/>
        <v>0</v>
      </c>
      <c r="Q510">
        <f t="shared" ca="1" si="114"/>
        <v>0</v>
      </c>
      <c r="R510">
        <f t="shared" ca="1" si="115"/>
        <v>0</v>
      </c>
      <c r="S510">
        <f t="shared" ca="1" si="116"/>
        <v>0</v>
      </c>
      <c r="T510">
        <f ca="1">C510/Misc!$B$2*60/2/PI()</f>
        <v>3998.5527677008035</v>
      </c>
      <c r="U510">
        <f ca="1">C510/Misc!$B$2*60/2/PI()*VLOOKUP(E510,Gearing!$B$2:$F$7,5,FALSE)</f>
        <v>7999.9999999999864</v>
      </c>
      <c r="V510">
        <f ca="1">FORECAST(U510,OFFSET(Engine!$E$3:$E$26,MATCH(U510,Engine!$A$3:$A$26,1)-1,0,2),OFFSET(Engine!$A$3:$A$26,MATCH(U510,Engine!$A$3:$A$26,1)-1,0,2))</f>
        <v>590.28680526412995</v>
      </c>
    </row>
    <row r="511" spans="1:22" x14ac:dyDescent="0.25">
      <c r="A511">
        <f t="shared" si="108"/>
        <v>127</v>
      </c>
      <c r="B511">
        <f t="shared" ca="1" si="119"/>
        <v>11972.019358641699</v>
      </c>
      <c r="C511">
        <f t="shared" ca="1" si="117"/>
        <v>125.61823999999979</v>
      </c>
      <c r="D511">
        <f t="shared" ca="1" si="118"/>
        <v>3.9633597683859989E-2</v>
      </c>
      <c r="E511">
        <f ca="1">MIN(VLOOKUP(C510+0.01,Gearing!$A$2:$F$7,2,TRUE)+1,5)</f>
        <v>5</v>
      </c>
      <c r="F511">
        <f ca="1">Misc!$B$4*V510/Misc!$B$2*VLOOKUP(E510,Gearing!$B$2:$F$7,5,FALSE)</f>
        <v>3346.1692342119795</v>
      </c>
      <c r="G511">
        <f t="shared" ca="1" si="106"/>
        <v>7.4390679423676342</v>
      </c>
      <c r="H511">
        <f t="shared" ca="1" si="107"/>
        <v>280.99999999999955</v>
      </c>
      <c r="I511">
        <f t="shared" si="109"/>
        <v>0.19223050000000003</v>
      </c>
      <c r="J511">
        <f t="shared" ca="1" si="110"/>
        <v>2209.2988177252691</v>
      </c>
      <c r="K511">
        <f t="shared" ca="1" si="111"/>
        <v>-54216210.687420487</v>
      </c>
      <c r="L511">
        <f t="shared" ca="1" si="120"/>
        <v>11972.033285656367</v>
      </c>
      <c r="M511">
        <f ca="1">2*$Y$1*VLOOKUP(E510,Gearing!$B$3:$D$7,3)+B509</f>
        <v>11972.019358641699</v>
      </c>
      <c r="N511">
        <f ca="1">2*B510-B509+Misc!$B$6*$Y$1^2</f>
        <v>11972.165148241555</v>
      </c>
      <c r="O511">
        <f t="shared" ca="1" si="112"/>
        <v>0</v>
      </c>
      <c r="P511">
        <f t="shared" ca="1" si="113"/>
        <v>0</v>
      </c>
      <c r="Q511">
        <f t="shared" ca="1" si="114"/>
        <v>0</v>
      </c>
      <c r="R511">
        <f t="shared" ca="1" si="115"/>
        <v>0</v>
      </c>
      <c r="S511">
        <f t="shared" ca="1" si="116"/>
        <v>0</v>
      </c>
      <c r="T511">
        <f ca="1">C511/Misc!$B$2*60/2/PI()</f>
        <v>3998.5527677008035</v>
      </c>
      <c r="U511">
        <f ca="1">C511/Misc!$B$2*60/2/PI()*VLOOKUP(E511,Gearing!$B$2:$F$7,5,FALSE)</f>
        <v>7999.9999999999864</v>
      </c>
      <c r="V511">
        <f ca="1">FORECAST(U511,OFFSET(Engine!$E$3:$E$26,MATCH(U511,Engine!$A$3:$A$26,1)-1,0,2),OFFSET(Engine!$A$3:$A$26,MATCH(U511,Engine!$A$3:$A$26,1)-1,0,2))</f>
        <v>590.28680526412995</v>
      </c>
    </row>
    <row r="512" spans="1:22" x14ac:dyDescent="0.25">
      <c r="A512">
        <f t="shared" si="108"/>
        <v>127.25</v>
      </c>
      <c r="B512">
        <f t="shared" ca="1" si="119"/>
        <v>12003.425157191627</v>
      </c>
      <c r="C512">
        <f t="shared" ca="1" si="117"/>
        <v>125.61823999999979</v>
      </c>
      <c r="D512">
        <f t="shared" ca="1" si="118"/>
        <v>-3.9633597683859989E-2</v>
      </c>
      <c r="E512">
        <f ca="1">MIN(VLOOKUP(C511+0.01,Gearing!$A$2:$F$7,2,TRUE)+1,5)</f>
        <v>5</v>
      </c>
      <c r="F512">
        <f ca="1">Misc!$B$4*V511/Misc!$B$2*VLOOKUP(E511,Gearing!$B$2:$F$7,5,FALSE)</f>
        <v>3346.1692342119795</v>
      </c>
      <c r="G512">
        <f t="shared" ca="1" si="106"/>
        <v>7.4585826008557685</v>
      </c>
      <c r="H512">
        <f t="shared" ca="1" si="107"/>
        <v>280.99999999999955</v>
      </c>
      <c r="I512">
        <f t="shared" si="109"/>
        <v>0.19223050000000003</v>
      </c>
      <c r="J512">
        <f t="shared" ca="1" si="110"/>
        <v>2197.2254653572527</v>
      </c>
      <c r="K512">
        <f t="shared" ca="1" si="111"/>
        <v>-54285434.125248119</v>
      </c>
      <c r="L512">
        <f t="shared" ca="1" si="120"/>
        <v>12003.434147540504</v>
      </c>
      <c r="M512">
        <f ca="1">2*$Y$1*VLOOKUP(E511,Gearing!$B$3:$D$7,3)+B510</f>
        <v>12003.425157191627</v>
      </c>
      <c r="N512">
        <f ca="1">2*B511-B510+Misc!$B$6*$Y$1^2</f>
        <v>12003.565992591772</v>
      </c>
      <c r="O512">
        <f t="shared" ca="1" si="112"/>
        <v>0</v>
      </c>
      <c r="P512">
        <f t="shared" ca="1" si="113"/>
        <v>0</v>
      </c>
      <c r="Q512">
        <f t="shared" ca="1" si="114"/>
        <v>0</v>
      </c>
      <c r="R512">
        <f t="shared" ca="1" si="115"/>
        <v>0</v>
      </c>
      <c r="S512">
        <f t="shared" ca="1" si="116"/>
        <v>0</v>
      </c>
      <c r="T512">
        <f ca="1">C512/Misc!$B$2*60/2/PI()</f>
        <v>3998.5527677008035</v>
      </c>
      <c r="U512">
        <f ca="1">C512/Misc!$B$2*60/2/PI()*VLOOKUP(E512,Gearing!$B$2:$F$7,5,FALSE)</f>
        <v>7999.9999999999864</v>
      </c>
      <c r="V512">
        <f ca="1">FORECAST(U512,OFFSET(Engine!$E$3:$E$26,MATCH(U512,Engine!$A$3:$A$26,1)-1,0,2),OFFSET(Engine!$A$3:$A$26,MATCH(U512,Engine!$A$3:$A$26,1)-1,0,2))</f>
        <v>590.28680526412995</v>
      </c>
    </row>
    <row r="513" spans="1:22" x14ac:dyDescent="0.25">
      <c r="A513">
        <f t="shared" si="108"/>
        <v>127.5</v>
      </c>
      <c r="B513">
        <f t="shared" ca="1" si="119"/>
        <v>12034.828478641699</v>
      </c>
      <c r="C513">
        <f t="shared" ca="1" si="117"/>
        <v>125.61823999999979</v>
      </c>
      <c r="D513">
        <f t="shared" ca="1" si="118"/>
        <v>3.9633597683859989E-2</v>
      </c>
      <c r="E513">
        <f ca="1">MIN(VLOOKUP(C512+0.01,Gearing!$A$2:$F$7,2,TRUE)+1,5)</f>
        <v>5</v>
      </c>
      <c r="F513">
        <f ca="1">Misc!$B$4*V512/Misc!$B$2*VLOOKUP(E512,Gearing!$B$2:$F$7,5,FALSE)</f>
        <v>3346.1692342119795</v>
      </c>
      <c r="G513">
        <f t="shared" ca="1" si="106"/>
        <v>7.4780957201454124</v>
      </c>
      <c r="H513">
        <f t="shared" ca="1" si="107"/>
        <v>280.99999999999955</v>
      </c>
      <c r="I513">
        <f t="shared" si="109"/>
        <v>0.19223050000000003</v>
      </c>
      <c r="J513">
        <f t="shared" ca="1" si="110"/>
        <v>2185.1511606409495</v>
      </c>
      <c r="K513">
        <f t="shared" ca="1" si="111"/>
        <v>-54354216.455433086</v>
      </c>
      <c r="L513">
        <f t="shared" ca="1" si="120"/>
        <v>12034.842405656369</v>
      </c>
      <c r="M513">
        <f ca="1">2*$Y$1*VLOOKUP(E512,Gearing!$B$3:$D$7,3)+B511</f>
        <v>12034.828478641699</v>
      </c>
      <c r="N513">
        <f ca="1">2*B512-B511+Misc!$B$6*$Y$1^2</f>
        <v>12034.974268241554</v>
      </c>
      <c r="O513">
        <f t="shared" ca="1" si="112"/>
        <v>0</v>
      </c>
      <c r="P513">
        <f t="shared" ca="1" si="113"/>
        <v>0</v>
      </c>
      <c r="Q513">
        <f t="shared" ca="1" si="114"/>
        <v>0</v>
      </c>
      <c r="R513">
        <f t="shared" ca="1" si="115"/>
        <v>0</v>
      </c>
      <c r="S513">
        <f t="shared" ca="1" si="116"/>
        <v>0</v>
      </c>
      <c r="T513">
        <f ca="1">C513/Misc!$B$2*60/2/PI()</f>
        <v>3998.5527677008035</v>
      </c>
      <c r="U513">
        <f ca="1">C513/Misc!$B$2*60/2/PI()*VLOOKUP(E513,Gearing!$B$2:$F$7,5,FALSE)</f>
        <v>7999.9999999999864</v>
      </c>
      <c r="V513">
        <f ca="1">FORECAST(U513,OFFSET(Engine!$E$3:$E$26,MATCH(U513,Engine!$A$3:$A$26,1)-1,0,2),OFFSET(Engine!$A$3:$A$26,MATCH(U513,Engine!$A$3:$A$26,1)-1,0,2))</f>
        <v>590.28680526412995</v>
      </c>
    </row>
    <row r="514" spans="1:22" x14ac:dyDescent="0.25">
      <c r="A514">
        <f t="shared" si="108"/>
        <v>127.75</v>
      </c>
      <c r="B514">
        <f t="shared" ca="1" si="119"/>
        <v>12066.234277191626</v>
      </c>
      <c r="C514">
        <f t="shared" ca="1" si="117"/>
        <v>125.61823999999979</v>
      </c>
      <c r="D514">
        <f t="shared" ca="1" si="118"/>
        <v>-3.9633597683859989E-2</v>
      </c>
      <c r="E514">
        <f ca="1">MIN(VLOOKUP(C513+0.01,Gearing!$A$2:$F$7,2,TRUE)+1,5)</f>
        <v>5</v>
      </c>
      <c r="F514">
        <f ca="1">Misc!$B$4*V513/Misc!$B$2*VLOOKUP(E513,Gearing!$B$2:$F$7,5,FALSE)</f>
        <v>3346.1692342119795</v>
      </c>
      <c r="G514">
        <f t="shared" ca="1" si="106"/>
        <v>7.4976103786335466</v>
      </c>
      <c r="H514">
        <f t="shared" ca="1" si="107"/>
        <v>280.99999999999955</v>
      </c>
      <c r="I514">
        <f t="shared" si="109"/>
        <v>0.19223050000000003</v>
      </c>
      <c r="J514">
        <f t="shared" ca="1" si="110"/>
        <v>2173.077808272933</v>
      </c>
      <c r="K514">
        <f t="shared" ca="1" si="111"/>
        <v>-54422681.576623037</v>
      </c>
      <c r="L514">
        <f t="shared" ca="1" si="120"/>
        <v>12066.243267540503</v>
      </c>
      <c r="M514">
        <f ca="1">2*$Y$1*VLOOKUP(E513,Gearing!$B$3:$D$7,3)+B512</f>
        <v>12066.234277191626</v>
      </c>
      <c r="N514">
        <f ca="1">2*B513-B512+Misc!$B$6*$Y$1^2</f>
        <v>12066.375112591772</v>
      </c>
      <c r="O514">
        <f t="shared" ca="1" si="112"/>
        <v>0</v>
      </c>
      <c r="P514">
        <f t="shared" ca="1" si="113"/>
        <v>0</v>
      </c>
      <c r="Q514">
        <f t="shared" ca="1" si="114"/>
        <v>0</v>
      </c>
      <c r="R514">
        <f t="shared" ca="1" si="115"/>
        <v>0</v>
      </c>
      <c r="S514">
        <f t="shared" ca="1" si="116"/>
        <v>0</v>
      </c>
      <c r="T514">
        <f ca="1">C514/Misc!$B$2*60/2/PI()</f>
        <v>3998.5527677008035</v>
      </c>
      <c r="U514">
        <f ca="1">C514/Misc!$B$2*60/2/PI()*VLOOKUP(E514,Gearing!$B$2:$F$7,5,FALSE)</f>
        <v>7999.9999999999864</v>
      </c>
      <c r="V514">
        <f ca="1">FORECAST(U514,OFFSET(Engine!$E$3:$E$26,MATCH(U514,Engine!$A$3:$A$26,1)-1,0,2),OFFSET(Engine!$A$3:$A$26,MATCH(U514,Engine!$A$3:$A$26,1)-1,0,2))</f>
        <v>590.28680526412995</v>
      </c>
    </row>
    <row r="515" spans="1:22" x14ac:dyDescent="0.25">
      <c r="A515">
        <f t="shared" si="108"/>
        <v>128</v>
      </c>
      <c r="B515">
        <f t="shared" ca="1" si="119"/>
        <v>12097.637598641699</v>
      </c>
      <c r="C515">
        <f t="shared" ca="1" si="117"/>
        <v>125.61823999999979</v>
      </c>
      <c r="D515">
        <f t="shared" ca="1" si="118"/>
        <v>3.9633597683859989E-2</v>
      </c>
      <c r="E515">
        <f ca="1">MIN(VLOOKUP(C514+0.01,Gearing!$A$2:$F$7,2,TRUE)+1,5)</f>
        <v>5</v>
      </c>
      <c r="F515">
        <f ca="1">Misc!$B$4*V514/Misc!$B$2*VLOOKUP(E514,Gearing!$B$2:$F$7,5,FALSE)</f>
        <v>3346.1692342119795</v>
      </c>
      <c r="G515">
        <f t="shared" ref="G515:G578" ca="1" si="121">CONVERT(B515,$B$1,$G$1)</f>
        <v>7.5171234979231905</v>
      </c>
      <c r="H515">
        <f t="shared" ref="H515:H578" ca="1" si="122">CONVERT(C515,$C$1,$H$1)</f>
        <v>280.99999999999955</v>
      </c>
      <c r="I515">
        <f t="shared" si="109"/>
        <v>0.19223050000000003</v>
      </c>
      <c r="J515">
        <f t="shared" ca="1" si="110"/>
        <v>2161.0035035566298</v>
      </c>
      <c r="K515">
        <f t="shared" ca="1" si="111"/>
        <v>-54490705.530354172</v>
      </c>
      <c r="L515">
        <f t="shared" ca="1" si="120"/>
        <v>12097.651525656367</v>
      </c>
      <c r="M515">
        <f ca="1">2*$Y$1*VLOOKUP(E514,Gearing!$B$3:$D$7,3)+B513</f>
        <v>12097.637598641699</v>
      </c>
      <c r="N515">
        <f ca="1">2*B514-B513+Misc!$B$6*$Y$1^2</f>
        <v>12097.783388241554</v>
      </c>
      <c r="O515">
        <f t="shared" ca="1" si="112"/>
        <v>0</v>
      </c>
      <c r="P515">
        <f t="shared" ca="1" si="113"/>
        <v>0</v>
      </c>
      <c r="Q515">
        <f t="shared" ca="1" si="114"/>
        <v>0</v>
      </c>
      <c r="R515">
        <f t="shared" ca="1" si="115"/>
        <v>0</v>
      </c>
      <c r="S515">
        <f t="shared" ca="1" si="116"/>
        <v>0</v>
      </c>
      <c r="T515">
        <f ca="1">C515/Misc!$B$2*60/2/PI()</f>
        <v>3998.5527677008035</v>
      </c>
      <c r="U515">
        <f ca="1">C515/Misc!$B$2*60/2/PI()*VLOOKUP(E515,Gearing!$B$2:$F$7,5,FALSE)</f>
        <v>7999.9999999999864</v>
      </c>
      <c r="V515">
        <f ca="1">FORECAST(U515,OFFSET(Engine!$E$3:$E$26,MATCH(U515,Engine!$A$3:$A$26,1)-1,0,2),OFFSET(Engine!$A$3:$A$26,MATCH(U515,Engine!$A$3:$A$26,1)-1,0,2))</f>
        <v>590.28680526412995</v>
      </c>
    </row>
    <row r="516" spans="1:22" x14ac:dyDescent="0.25">
      <c r="A516">
        <f t="shared" ref="A516:A579" si="123">A515+$Y$1</f>
        <v>128.25</v>
      </c>
      <c r="B516">
        <f t="shared" ca="1" si="119"/>
        <v>12129.043397191626</v>
      </c>
      <c r="C516">
        <f t="shared" ca="1" si="117"/>
        <v>125.61823999999979</v>
      </c>
      <c r="D516">
        <f t="shared" ca="1" si="118"/>
        <v>-3.9633597683859989E-2</v>
      </c>
      <c r="E516">
        <f ca="1">MIN(VLOOKUP(C515+0.01,Gearing!$A$2:$F$7,2,TRUE)+1,5)</f>
        <v>5</v>
      </c>
      <c r="F516">
        <f ca="1">Misc!$B$4*V515/Misc!$B$2*VLOOKUP(E515,Gearing!$B$2:$F$7,5,FALSE)</f>
        <v>3346.1692342119795</v>
      </c>
      <c r="G516">
        <f t="shared" ca="1" si="121"/>
        <v>7.5366381564113247</v>
      </c>
      <c r="H516">
        <f t="shared" ca="1" si="122"/>
        <v>280.99999999999955</v>
      </c>
      <c r="I516">
        <f t="shared" ref="I516:I579" si="124">$Y$3</f>
        <v>0.19223050000000003</v>
      </c>
      <c r="J516">
        <f t="shared" ref="J516:J579" ca="1" si="125">(4*$Y$2-2*$Y$3*B515)</f>
        <v>2148.9301511886133</v>
      </c>
      <c r="K516">
        <f t="shared" ref="K516:K579" ca="1" si="126">4*$Y$2*(B515-2*B516)+$Y$3*B515*B515-4*F516*$Y$1*$Y$1</f>
        <v>-54558412.334906414</v>
      </c>
      <c r="L516">
        <f t="shared" ca="1" si="120"/>
        <v>12129.052387540507</v>
      </c>
      <c r="M516">
        <f ca="1">2*$Y$1*VLOOKUP(E515,Gearing!$B$3:$D$7,3)+B514</f>
        <v>12129.043397191626</v>
      </c>
      <c r="N516">
        <f ca="1">2*B515-B514+Misc!$B$6*$Y$1^2</f>
        <v>12129.184232591771</v>
      </c>
      <c r="O516">
        <f t="shared" ref="O516:O579" ca="1" si="127">IF(AND(E516=1,G516&lt;=5),1,0)</f>
        <v>0</v>
      </c>
      <c r="P516">
        <f t="shared" ref="P516:P579" ca="1" si="128">IF(AND(E516=2,G516&lt;=5),1,0)</f>
        <v>0</v>
      </c>
      <c r="Q516">
        <f t="shared" ref="Q516:Q579" ca="1" si="129">IF(AND(E516=3,G516&lt;=5),1,0)</f>
        <v>0</v>
      </c>
      <c r="R516">
        <f t="shared" ref="R516:R579" ca="1" si="130">IF(AND(E516=4,G516&lt;=5),1,0)</f>
        <v>0</v>
      </c>
      <c r="S516">
        <f t="shared" ref="S516:S579" ca="1" si="131">IF(AND(E516=5,G516&lt;=5),1,0)</f>
        <v>0</v>
      </c>
      <c r="T516">
        <f ca="1">C516/Misc!$B$2*60/2/PI()</f>
        <v>3998.5527677008035</v>
      </c>
      <c r="U516">
        <f ca="1">C516/Misc!$B$2*60/2/PI()*VLOOKUP(E516,Gearing!$B$2:$F$7,5,FALSE)</f>
        <v>7999.9999999999864</v>
      </c>
      <c r="V516">
        <f ca="1">FORECAST(U516,OFFSET(Engine!$E$3:$E$26,MATCH(U516,Engine!$A$3:$A$26,1)-1,0,2),OFFSET(Engine!$A$3:$A$26,MATCH(U516,Engine!$A$3:$A$26,1)-1,0,2))</f>
        <v>590.28680526412995</v>
      </c>
    </row>
    <row r="517" spans="1:22" x14ac:dyDescent="0.25">
      <c r="A517">
        <f t="shared" si="123"/>
        <v>128.5</v>
      </c>
      <c r="B517">
        <f t="shared" ca="1" si="119"/>
        <v>12160.446718641699</v>
      </c>
      <c r="C517">
        <f t="shared" ref="C517:C580" ca="1" si="132">(B518-B516)/2/$Y$1</f>
        <v>125.61823999999979</v>
      </c>
      <c r="D517">
        <f t="shared" ref="D517:D580" ca="1" si="133">(B518-2*B517+B516)/$Y$1^2</f>
        <v>3.9633597683859989E-2</v>
      </c>
      <c r="E517">
        <f ca="1">MIN(VLOOKUP(C516+0.01,Gearing!$A$2:$F$7,2,TRUE)+1,5)</f>
        <v>5</v>
      </c>
      <c r="F517">
        <f ca="1">Misc!$B$4*V516/Misc!$B$2*VLOOKUP(E516,Gearing!$B$2:$F$7,5,FALSE)</f>
        <v>3346.1692342119795</v>
      </c>
      <c r="G517">
        <f t="shared" ca="1" si="121"/>
        <v>7.5561512757009677</v>
      </c>
      <c r="H517">
        <f t="shared" ca="1" si="122"/>
        <v>280.99999999999955</v>
      </c>
      <c r="I517">
        <f t="shared" si="124"/>
        <v>0.19223050000000003</v>
      </c>
      <c r="J517">
        <f t="shared" ca="1" si="125"/>
        <v>2136.8558464723092</v>
      </c>
      <c r="K517">
        <f t="shared" ca="1" si="126"/>
        <v>-54625677.912183717</v>
      </c>
      <c r="L517">
        <f t="shared" ca="1" si="120"/>
        <v>12160.460645656367</v>
      </c>
      <c r="M517">
        <f ca="1">2*$Y$1*VLOOKUP(E516,Gearing!$B$3:$D$7,3)+B515</f>
        <v>12160.446718641699</v>
      </c>
      <c r="N517">
        <f ca="1">2*B516-B515+Misc!$B$6*$Y$1^2</f>
        <v>12160.592508241554</v>
      </c>
      <c r="O517">
        <f t="shared" ca="1" si="127"/>
        <v>0</v>
      </c>
      <c r="P517">
        <f t="shared" ca="1" si="128"/>
        <v>0</v>
      </c>
      <c r="Q517">
        <f t="shared" ca="1" si="129"/>
        <v>0</v>
      </c>
      <c r="R517">
        <f t="shared" ca="1" si="130"/>
        <v>0</v>
      </c>
      <c r="S517">
        <f t="shared" ca="1" si="131"/>
        <v>0</v>
      </c>
      <c r="T517">
        <f ca="1">C517/Misc!$B$2*60/2/PI()</f>
        <v>3998.5527677008035</v>
      </c>
      <c r="U517">
        <f ca="1">C517/Misc!$B$2*60/2/PI()*VLOOKUP(E517,Gearing!$B$2:$F$7,5,FALSE)</f>
        <v>7999.9999999999864</v>
      </c>
      <c r="V517">
        <f ca="1">FORECAST(U517,OFFSET(Engine!$E$3:$E$26,MATCH(U517,Engine!$A$3:$A$26,1)-1,0,2),OFFSET(Engine!$A$3:$A$26,MATCH(U517,Engine!$A$3:$A$26,1)-1,0,2))</f>
        <v>590.28680526412995</v>
      </c>
    </row>
    <row r="518" spans="1:22" x14ac:dyDescent="0.25">
      <c r="A518">
        <f t="shared" si="123"/>
        <v>128.75</v>
      </c>
      <c r="B518">
        <f t="shared" ref="B518:B581" ca="1" si="134">MIN(L518:N518)</f>
        <v>12191.852517191626</v>
      </c>
      <c r="C518">
        <f t="shared" ca="1" si="132"/>
        <v>125.61823999999979</v>
      </c>
      <c r="D518">
        <f t="shared" ca="1" si="133"/>
        <v>-3.9633597683859989E-2</v>
      </c>
      <c r="E518">
        <f ca="1">MIN(VLOOKUP(C517+0.01,Gearing!$A$2:$F$7,2,TRUE)+1,5)</f>
        <v>5</v>
      </c>
      <c r="F518">
        <f ca="1">Misc!$B$4*V517/Misc!$B$2*VLOOKUP(E517,Gearing!$B$2:$F$7,5,FALSE)</f>
        <v>3346.1692342119795</v>
      </c>
      <c r="G518">
        <f t="shared" ca="1" si="121"/>
        <v>7.5756659341891019</v>
      </c>
      <c r="H518">
        <f t="shared" ca="1" si="122"/>
        <v>280.99999999999955</v>
      </c>
      <c r="I518">
        <f t="shared" si="124"/>
        <v>0.19223050000000003</v>
      </c>
      <c r="J518">
        <f t="shared" ca="1" si="125"/>
        <v>2124.7824941042936</v>
      </c>
      <c r="K518">
        <f t="shared" ca="1" si="126"/>
        <v>-54692626.400098279</v>
      </c>
      <c r="L518">
        <f t="shared" ref="L518:L581" ca="1" si="135">(-J517+SQRT(J517^2-4*I517*K517))/2/I517</f>
        <v>12191.861507540505</v>
      </c>
      <c r="M518">
        <f ca="1">2*$Y$1*VLOOKUP(E517,Gearing!$B$3:$D$7,3)+B516</f>
        <v>12191.852517191626</v>
      </c>
      <c r="N518">
        <f ca="1">2*B517-B516+Misc!$B$6*$Y$1^2</f>
        <v>12191.993352591771</v>
      </c>
      <c r="O518">
        <f t="shared" ca="1" si="127"/>
        <v>0</v>
      </c>
      <c r="P518">
        <f t="shared" ca="1" si="128"/>
        <v>0</v>
      </c>
      <c r="Q518">
        <f t="shared" ca="1" si="129"/>
        <v>0</v>
      </c>
      <c r="R518">
        <f t="shared" ca="1" si="130"/>
        <v>0</v>
      </c>
      <c r="S518">
        <f t="shared" ca="1" si="131"/>
        <v>0</v>
      </c>
      <c r="T518">
        <f ca="1">C518/Misc!$B$2*60/2/PI()</f>
        <v>3998.5527677008035</v>
      </c>
      <c r="U518">
        <f ca="1">C518/Misc!$B$2*60/2/PI()*VLOOKUP(E518,Gearing!$B$2:$F$7,5,FALSE)</f>
        <v>7999.9999999999864</v>
      </c>
      <c r="V518">
        <f ca="1">FORECAST(U518,OFFSET(Engine!$E$3:$E$26,MATCH(U518,Engine!$A$3:$A$26,1)-1,0,2),OFFSET(Engine!$A$3:$A$26,MATCH(U518,Engine!$A$3:$A$26,1)-1,0,2))</f>
        <v>590.28680526412995</v>
      </c>
    </row>
    <row r="519" spans="1:22" x14ac:dyDescent="0.25">
      <c r="A519">
        <f t="shared" si="123"/>
        <v>129</v>
      </c>
      <c r="B519">
        <f t="shared" ca="1" si="134"/>
        <v>12223.255838641699</v>
      </c>
      <c r="C519">
        <f t="shared" ca="1" si="132"/>
        <v>125.61823999999979</v>
      </c>
      <c r="D519">
        <f t="shared" ca="1" si="133"/>
        <v>3.9633597683859989E-2</v>
      </c>
      <c r="E519">
        <f ca="1">MIN(VLOOKUP(C518+0.01,Gearing!$A$2:$F$7,2,TRUE)+1,5)</f>
        <v>5</v>
      </c>
      <c r="F519">
        <f ca="1">Misc!$B$4*V518/Misc!$B$2*VLOOKUP(E518,Gearing!$B$2:$F$7,5,FALSE)</f>
        <v>3346.1692342119795</v>
      </c>
      <c r="G519">
        <f t="shared" ca="1" si="121"/>
        <v>7.5951790534787458</v>
      </c>
      <c r="H519">
        <f t="shared" ca="1" si="122"/>
        <v>280.99999999999955</v>
      </c>
      <c r="I519">
        <f t="shared" si="124"/>
        <v>0.19223050000000003</v>
      </c>
      <c r="J519">
        <f t="shared" ca="1" si="125"/>
        <v>2112.7081893879895</v>
      </c>
      <c r="K519">
        <f t="shared" ca="1" si="126"/>
        <v>-54759133.600921735</v>
      </c>
      <c r="L519">
        <f t="shared" ca="1" si="135"/>
        <v>12223.269765656365</v>
      </c>
      <c r="M519">
        <f ca="1">2*$Y$1*VLOOKUP(E518,Gearing!$B$3:$D$7,3)+B517</f>
        <v>12223.255838641699</v>
      </c>
      <c r="N519">
        <f ca="1">2*B518-B517+Misc!$B$6*$Y$1^2</f>
        <v>12223.401628241554</v>
      </c>
      <c r="O519">
        <f t="shared" ca="1" si="127"/>
        <v>0</v>
      </c>
      <c r="P519">
        <f t="shared" ca="1" si="128"/>
        <v>0</v>
      </c>
      <c r="Q519">
        <f t="shared" ca="1" si="129"/>
        <v>0</v>
      </c>
      <c r="R519">
        <f t="shared" ca="1" si="130"/>
        <v>0</v>
      </c>
      <c r="S519">
        <f t="shared" ca="1" si="131"/>
        <v>0</v>
      </c>
      <c r="T519">
        <f ca="1">C519/Misc!$B$2*60/2/PI()</f>
        <v>3998.5527677008035</v>
      </c>
      <c r="U519">
        <f ca="1">C519/Misc!$B$2*60/2/PI()*VLOOKUP(E519,Gearing!$B$2:$F$7,5,FALSE)</f>
        <v>7999.9999999999864</v>
      </c>
      <c r="V519">
        <f ca="1">FORECAST(U519,OFFSET(Engine!$E$3:$E$26,MATCH(U519,Engine!$A$3:$A$26,1)-1,0,2),OFFSET(Engine!$A$3:$A$26,MATCH(U519,Engine!$A$3:$A$26,1)-1,0,2))</f>
        <v>590.28680526412995</v>
      </c>
    </row>
    <row r="520" spans="1:22" x14ac:dyDescent="0.25">
      <c r="A520">
        <f t="shared" si="123"/>
        <v>129.25</v>
      </c>
      <c r="B520">
        <f t="shared" ca="1" si="134"/>
        <v>12254.661637191626</v>
      </c>
      <c r="C520">
        <f t="shared" ca="1" si="132"/>
        <v>125.61823999999979</v>
      </c>
      <c r="D520">
        <f t="shared" ca="1" si="133"/>
        <v>-3.9633597683859989E-2</v>
      </c>
      <c r="E520">
        <f ca="1">MIN(VLOOKUP(C519+0.01,Gearing!$A$2:$F$7,2,TRUE)+1,5)</f>
        <v>5</v>
      </c>
      <c r="F520">
        <f ca="1">Misc!$B$4*V519/Misc!$B$2*VLOOKUP(E519,Gearing!$B$2:$F$7,5,FALSE)</f>
        <v>3346.1692342119795</v>
      </c>
      <c r="G520">
        <f t="shared" ca="1" si="121"/>
        <v>7.6146937119668801</v>
      </c>
      <c r="H520">
        <f t="shared" ca="1" si="122"/>
        <v>280.99999999999955</v>
      </c>
      <c r="I520">
        <f t="shared" si="124"/>
        <v>0.19223050000000003</v>
      </c>
      <c r="J520">
        <f t="shared" ca="1" si="125"/>
        <v>2100.634837019973</v>
      </c>
      <c r="K520">
        <f t="shared" ca="1" si="126"/>
        <v>-54825323.772198617</v>
      </c>
      <c r="L520">
        <f t="shared" ca="1" si="135"/>
        <v>12254.670627540507</v>
      </c>
      <c r="M520">
        <f ca="1">2*$Y$1*VLOOKUP(E519,Gearing!$B$3:$D$7,3)+B518</f>
        <v>12254.661637191626</v>
      </c>
      <c r="N520">
        <f ca="1">2*B519-B518+Misc!$B$6*$Y$1^2</f>
        <v>12254.802472591771</v>
      </c>
      <c r="O520">
        <f t="shared" ca="1" si="127"/>
        <v>0</v>
      </c>
      <c r="P520">
        <f t="shared" ca="1" si="128"/>
        <v>0</v>
      </c>
      <c r="Q520">
        <f t="shared" ca="1" si="129"/>
        <v>0</v>
      </c>
      <c r="R520">
        <f t="shared" ca="1" si="130"/>
        <v>0</v>
      </c>
      <c r="S520">
        <f t="shared" ca="1" si="131"/>
        <v>0</v>
      </c>
      <c r="T520">
        <f ca="1">C520/Misc!$B$2*60/2/PI()</f>
        <v>3998.5527677008035</v>
      </c>
      <c r="U520">
        <f ca="1">C520/Misc!$B$2*60/2/PI()*VLOOKUP(E520,Gearing!$B$2:$F$7,5,FALSE)</f>
        <v>7999.9999999999864</v>
      </c>
      <c r="V520">
        <f ca="1">FORECAST(U520,OFFSET(Engine!$E$3:$E$26,MATCH(U520,Engine!$A$3:$A$26,1)-1,0,2),OFFSET(Engine!$A$3:$A$26,MATCH(U520,Engine!$A$3:$A$26,1)-1,0,2))</f>
        <v>590.28680526412995</v>
      </c>
    </row>
    <row r="521" spans="1:22" x14ac:dyDescent="0.25">
      <c r="A521">
        <f t="shared" si="123"/>
        <v>129.5</v>
      </c>
      <c r="B521">
        <f t="shared" ca="1" si="134"/>
        <v>12286.064958641698</v>
      </c>
      <c r="C521">
        <f t="shared" ca="1" si="132"/>
        <v>125.61823999999979</v>
      </c>
      <c r="D521">
        <f t="shared" ca="1" si="133"/>
        <v>3.9633597683859989E-2</v>
      </c>
      <c r="E521">
        <f ca="1">MIN(VLOOKUP(C520+0.01,Gearing!$A$2:$F$7,2,TRUE)+1,5)</f>
        <v>5</v>
      </c>
      <c r="F521">
        <f ca="1">Misc!$B$4*V520/Misc!$B$2*VLOOKUP(E520,Gearing!$B$2:$F$7,5,FALSE)</f>
        <v>3346.1692342119795</v>
      </c>
      <c r="G521">
        <f t="shared" ca="1" si="121"/>
        <v>7.634206831256523</v>
      </c>
      <c r="H521">
        <f t="shared" ca="1" si="122"/>
        <v>280.99999999999955</v>
      </c>
      <c r="I521">
        <f t="shared" si="124"/>
        <v>0.19223050000000003</v>
      </c>
      <c r="J521">
        <f t="shared" ca="1" si="125"/>
        <v>2088.5605323036698</v>
      </c>
      <c r="K521">
        <f t="shared" ca="1" si="126"/>
        <v>-54891072.596568212</v>
      </c>
      <c r="L521">
        <f t="shared" ca="1" si="135"/>
        <v>12286.078885656367</v>
      </c>
      <c r="M521">
        <f ca="1">2*$Y$1*VLOOKUP(E520,Gearing!$B$3:$D$7,3)+B519</f>
        <v>12286.064958641698</v>
      </c>
      <c r="N521">
        <f ca="1">2*B520-B519+Misc!$B$6*$Y$1^2</f>
        <v>12286.210748241554</v>
      </c>
      <c r="O521">
        <f t="shared" ca="1" si="127"/>
        <v>0</v>
      </c>
      <c r="P521">
        <f t="shared" ca="1" si="128"/>
        <v>0</v>
      </c>
      <c r="Q521">
        <f t="shared" ca="1" si="129"/>
        <v>0</v>
      </c>
      <c r="R521">
        <f t="shared" ca="1" si="130"/>
        <v>0</v>
      </c>
      <c r="S521">
        <f t="shared" ca="1" si="131"/>
        <v>0</v>
      </c>
      <c r="T521">
        <f ca="1">C521/Misc!$B$2*60/2/PI()</f>
        <v>3998.5527677008035</v>
      </c>
      <c r="U521">
        <f ca="1">C521/Misc!$B$2*60/2/PI()*VLOOKUP(E521,Gearing!$B$2:$F$7,5,FALSE)</f>
        <v>7999.9999999999864</v>
      </c>
      <c r="V521">
        <f ca="1">FORECAST(U521,OFFSET(Engine!$E$3:$E$26,MATCH(U521,Engine!$A$3:$A$26,1)-1,0,2),OFFSET(Engine!$A$3:$A$26,MATCH(U521,Engine!$A$3:$A$26,1)-1,0,2))</f>
        <v>590.28680526412995</v>
      </c>
    </row>
    <row r="522" spans="1:22" x14ac:dyDescent="0.25">
      <c r="A522">
        <f t="shared" si="123"/>
        <v>129.75</v>
      </c>
      <c r="B522">
        <f t="shared" ca="1" si="134"/>
        <v>12317.470757191626</v>
      </c>
      <c r="C522">
        <f t="shared" ca="1" si="132"/>
        <v>125.61823999999979</v>
      </c>
      <c r="D522">
        <f t="shared" ca="1" si="133"/>
        <v>-3.9633597683859989E-2</v>
      </c>
      <c r="E522">
        <f ca="1">MIN(VLOOKUP(C521+0.01,Gearing!$A$2:$F$7,2,TRUE)+1,5)</f>
        <v>5</v>
      </c>
      <c r="F522">
        <f ca="1">Misc!$B$4*V521/Misc!$B$2*VLOOKUP(E521,Gearing!$B$2:$F$7,5,FALSE)</f>
        <v>3346.1692342119795</v>
      </c>
      <c r="G522">
        <f t="shared" ca="1" si="121"/>
        <v>7.6537214897446582</v>
      </c>
      <c r="H522">
        <f t="shared" ca="1" si="122"/>
        <v>280.99999999999955</v>
      </c>
      <c r="I522">
        <f t="shared" si="124"/>
        <v>0.19223050000000003</v>
      </c>
      <c r="J522">
        <f t="shared" ca="1" si="125"/>
        <v>2076.4871799356533</v>
      </c>
      <c r="K522">
        <f t="shared" ca="1" si="126"/>
        <v>-54956504.451207422</v>
      </c>
      <c r="L522">
        <f t="shared" ca="1" si="135"/>
        <v>12317.479747540501</v>
      </c>
      <c r="M522">
        <f ca="1">2*$Y$1*VLOOKUP(E521,Gearing!$B$3:$D$7,3)+B520</f>
        <v>12317.470757191626</v>
      </c>
      <c r="N522">
        <f ca="1">2*B521-B520+Misc!$B$6*$Y$1^2</f>
        <v>12317.611592591771</v>
      </c>
      <c r="O522">
        <f t="shared" ca="1" si="127"/>
        <v>0</v>
      </c>
      <c r="P522">
        <f t="shared" ca="1" si="128"/>
        <v>0</v>
      </c>
      <c r="Q522">
        <f t="shared" ca="1" si="129"/>
        <v>0</v>
      </c>
      <c r="R522">
        <f t="shared" ca="1" si="130"/>
        <v>0</v>
      </c>
      <c r="S522">
        <f t="shared" ca="1" si="131"/>
        <v>0</v>
      </c>
      <c r="T522">
        <f ca="1">C522/Misc!$B$2*60/2/PI()</f>
        <v>3998.5527677008035</v>
      </c>
      <c r="U522">
        <f ca="1">C522/Misc!$B$2*60/2/PI()*VLOOKUP(E522,Gearing!$B$2:$F$7,5,FALSE)</f>
        <v>7999.9999999999864</v>
      </c>
      <c r="V522">
        <f ca="1">FORECAST(U522,OFFSET(Engine!$E$3:$E$26,MATCH(U522,Engine!$A$3:$A$26,1)-1,0,2),OFFSET(Engine!$A$3:$A$26,MATCH(U522,Engine!$A$3:$A$26,1)-1,0,2))</f>
        <v>590.28680526412995</v>
      </c>
    </row>
    <row r="523" spans="1:22" x14ac:dyDescent="0.25">
      <c r="A523">
        <f t="shared" si="123"/>
        <v>130</v>
      </c>
      <c r="B523">
        <f t="shared" ca="1" si="134"/>
        <v>12348.874078641698</v>
      </c>
      <c r="C523">
        <f t="shared" ca="1" si="132"/>
        <v>125.61823999999979</v>
      </c>
      <c r="D523">
        <f t="shared" ca="1" si="133"/>
        <v>3.9633597683859989E-2</v>
      </c>
      <c r="E523">
        <f ca="1">MIN(VLOOKUP(C522+0.01,Gearing!$A$2:$F$7,2,TRUE)+1,5)</f>
        <v>5</v>
      </c>
      <c r="F523">
        <f ca="1">Misc!$B$4*V522/Misc!$B$2*VLOOKUP(E522,Gearing!$B$2:$F$7,5,FALSE)</f>
        <v>3346.1692342119795</v>
      </c>
      <c r="G523">
        <f t="shared" ca="1" si="121"/>
        <v>7.6732346090343011</v>
      </c>
      <c r="H523">
        <f t="shared" ca="1" si="122"/>
        <v>280.99999999999955</v>
      </c>
      <c r="I523">
        <f t="shared" si="124"/>
        <v>0.19223050000000003</v>
      </c>
      <c r="J523">
        <f t="shared" ca="1" si="125"/>
        <v>2064.4128752193492</v>
      </c>
      <c r="K523">
        <f t="shared" ca="1" si="126"/>
        <v>-55021494.899123177</v>
      </c>
      <c r="L523">
        <f t="shared" ca="1" si="135"/>
        <v>12348.888005656367</v>
      </c>
      <c r="M523">
        <f ca="1">2*$Y$1*VLOOKUP(E522,Gearing!$B$3:$D$7,3)+B521</f>
        <v>12348.874078641698</v>
      </c>
      <c r="N523">
        <f ca="1">2*B522-B521+Misc!$B$6*$Y$1^2</f>
        <v>12349.019868241554</v>
      </c>
      <c r="O523">
        <f t="shared" ca="1" si="127"/>
        <v>0</v>
      </c>
      <c r="P523">
        <f t="shared" ca="1" si="128"/>
        <v>0</v>
      </c>
      <c r="Q523">
        <f t="shared" ca="1" si="129"/>
        <v>0</v>
      </c>
      <c r="R523">
        <f t="shared" ca="1" si="130"/>
        <v>0</v>
      </c>
      <c r="S523">
        <f t="shared" ca="1" si="131"/>
        <v>0</v>
      </c>
      <c r="T523">
        <f ca="1">C523/Misc!$B$2*60/2/PI()</f>
        <v>3998.5527677008035</v>
      </c>
      <c r="U523">
        <f ca="1">C523/Misc!$B$2*60/2/PI()*VLOOKUP(E523,Gearing!$B$2:$F$7,5,FALSE)</f>
        <v>7999.9999999999864</v>
      </c>
      <c r="V523">
        <f ca="1">FORECAST(U523,OFFSET(Engine!$E$3:$E$26,MATCH(U523,Engine!$A$3:$A$26,1)-1,0,2),OFFSET(Engine!$A$3:$A$26,MATCH(U523,Engine!$A$3:$A$26,1)-1,0,2))</f>
        <v>590.28680526412995</v>
      </c>
    </row>
    <row r="524" spans="1:22" x14ac:dyDescent="0.25">
      <c r="A524">
        <f t="shared" si="123"/>
        <v>130.25</v>
      </c>
      <c r="B524">
        <f t="shared" ca="1" si="134"/>
        <v>12380.279877191626</v>
      </c>
      <c r="C524">
        <f t="shared" ca="1" si="132"/>
        <v>125.61823999999979</v>
      </c>
      <c r="D524">
        <f t="shared" ca="1" si="133"/>
        <v>-3.9633597683859989E-2</v>
      </c>
      <c r="E524">
        <f ca="1">MIN(VLOOKUP(C523+0.01,Gearing!$A$2:$F$7,2,TRUE)+1,5)</f>
        <v>5</v>
      </c>
      <c r="F524">
        <f ca="1">Misc!$B$4*V523/Misc!$B$2*VLOOKUP(E523,Gearing!$B$2:$F$7,5,FALSE)</f>
        <v>3346.1692342119795</v>
      </c>
      <c r="G524">
        <f t="shared" ca="1" si="121"/>
        <v>7.6927492675224354</v>
      </c>
      <c r="H524">
        <f t="shared" ca="1" si="122"/>
        <v>280.99999999999955</v>
      </c>
      <c r="I524">
        <f t="shared" si="124"/>
        <v>0.19223050000000003</v>
      </c>
      <c r="J524">
        <f t="shared" ca="1" si="125"/>
        <v>2052.3395228513336</v>
      </c>
      <c r="K524">
        <f t="shared" ca="1" si="126"/>
        <v>-55086168.437124684</v>
      </c>
      <c r="L524">
        <f t="shared" ca="1" si="135"/>
        <v>12380.288867540507</v>
      </c>
      <c r="M524">
        <f ca="1">2*$Y$1*VLOOKUP(E523,Gearing!$B$3:$D$7,3)+B522</f>
        <v>12380.279877191626</v>
      </c>
      <c r="N524">
        <f ca="1">2*B523-B522+Misc!$B$6*$Y$1^2</f>
        <v>12380.420712591771</v>
      </c>
      <c r="O524">
        <f t="shared" ca="1" si="127"/>
        <v>0</v>
      </c>
      <c r="P524">
        <f t="shared" ca="1" si="128"/>
        <v>0</v>
      </c>
      <c r="Q524">
        <f t="shared" ca="1" si="129"/>
        <v>0</v>
      </c>
      <c r="R524">
        <f t="shared" ca="1" si="130"/>
        <v>0</v>
      </c>
      <c r="S524">
        <f t="shared" ca="1" si="131"/>
        <v>0</v>
      </c>
      <c r="T524">
        <f ca="1">C524/Misc!$B$2*60/2/PI()</f>
        <v>3998.5527677008035</v>
      </c>
      <c r="U524">
        <f ca="1">C524/Misc!$B$2*60/2/PI()*VLOOKUP(E524,Gearing!$B$2:$F$7,5,FALSE)</f>
        <v>7999.9999999999864</v>
      </c>
      <c r="V524">
        <f ca="1">FORECAST(U524,OFFSET(Engine!$E$3:$E$26,MATCH(U524,Engine!$A$3:$A$26,1)-1,0,2),OFFSET(Engine!$A$3:$A$26,MATCH(U524,Engine!$A$3:$A$26,1)-1,0,2))</f>
        <v>590.28680526412995</v>
      </c>
    </row>
    <row r="525" spans="1:22" x14ac:dyDescent="0.25">
      <c r="A525">
        <f t="shared" si="123"/>
        <v>130.5</v>
      </c>
      <c r="B525">
        <f t="shared" ca="1" si="134"/>
        <v>12411.683198641698</v>
      </c>
      <c r="C525">
        <f t="shared" ca="1" si="132"/>
        <v>125.61823999999979</v>
      </c>
      <c r="D525">
        <f t="shared" ca="1" si="133"/>
        <v>3.9633597683859989E-2</v>
      </c>
      <c r="E525">
        <f ca="1">MIN(VLOOKUP(C524+0.01,Gearing!$A$2:$F$7,2,TRUE)+1,5)</f>
        <v>5</v>
      </c>
      <c r="F525">
        <f ca="1">Misc!$B$4*V524/Misc!$B$2*VLOOKUP(E524,Gearing!$B$2:$F$7,5,FALSE)</f>
        <v>3346.1692342119795</v>
      </c>
      <c r="G525">
        <f t="shared" ca="1" si="121"/>
        <v>7.7122623868120792</v>
      </c>
      <c r="H525">
        <f t="shared" ca="1" si="122"/>
        <v>280.99999999999955</v>
      </c>
      <c r="I525">
        <f t="shared" si="124"/>
        <v>0.19223050000000003</v>
      </c>
      <c r="J525">
        <f t="shared" ca="1" si="125"/>
        <v>2040.2652181350295</v>
      </c>
      <c r="K525">
        <f t="shared" ca="1" si="126"/>
        <v>-55150400.508586615</v>
      </c>
      <c r="L525">
        <f t="shared" ca="1" si="135"/>
        <v>12411.697125656367</v>
      </c>
      <c r="M525">
        <f ca="1">2*$Y$1*VLOOKUP(E524,Gearing!$B$3:$D$7,3)+B523</f>
        <v>12411.683198641698</v>
      </c>
      <c r="N525">
        <f ca="1">2*B524-B523+Misc!$B$6*$Y$1^2</f>
        <v>12411.828988241554</v>
      </c>
      <c r="O525">
        <f t="shared" ca="1" si="127"/>
        <v>0</v>
      </c>
      <c r="P525">
        <f t="shared" ca="1" si="128"/>
        <v>0</v>
      </c>
      <c r="Q525">
        <f t="shared" ca="1" si="129"/>
        <v>0</v>
      </c>
      <c r="R525">
        <f t="shared" ca="1" si="130"/>
        <v>0</v>
      </c>
      <c r="S525">
        <f t="shared" ca="1" si="131"/>
        <v>0</v>
      </c>
      <c r="T525">
        <f ca="1">C525/Misc!$B$2*60/2/PI()</f>
        <v>3998.5527677008035</v>
      </c>
      <c r="U525">
        <f ca="1">C525/Misc!$B$2*60/2/PI()*VLOOKUP(E525,Gearing!$B$2:$F$7,5,FALSE)</f>
        <v>7999.9999999999864</v>
      </c>
      <c r="V525">
        <f ca="1">FORECAST(U525,OFFSET(Engine!$E$3:$E$26,MATCH(U525,Engine!$A$3:$A$26,1)-1,0,2),OFFSET(Engine!$A$3:$A$26,MATCH(U525,Engine!$A$3:$A$26,1)-1,0,2))</f>
        <v>590.28680526412995</v>
      </c>
    </row>
    <row r="526" spans="1:22" x14ac:dyDescent="0.25">
      <c r="A526">
        <f t="shared" si="123"/>
        <v>130.75</v>
      </c>
      <c r="B526">
        <f t="shared" ca="1" si="134"/>
        <v>12443.088997191626</v>
      </c>
      <c r="C526">
        <f t="shared" ca="1" si="132"/>
        <v>125.61823999999979</v>
      </c>
      <c r="D526">
        <f t="shared" ca="1" si="133"/>
        <v>-3.9633597683859989E-2</v>
      </c>
      <c r="E526">
        <f ca="1">MIN(VLOOKUP(C525+0.01,Gearing!$A$2:$F$7,2,TRUE)+1,5)</f>
        <v>5</v>
      </c>
      <c r="F526">
        <f ca="1">Misc!$B$4*V525/Misc!$B$2*VLOOKUP(E525,Gearing!$B$2:$F$7,5,FALSE)</f>
        <v>3346.1692342119795</v>
      </c>
      <c r="G526">
        <f t="shared" ca="1" si="121"/>
        <v>7.7317770453002135</v>
      </c>
      <c r="H526">
        <f t="shared" ca="1" si="122"/>
        <v>280.99999999999955</v>
      </c>
      <c r="I526">
        <f t="shared" si="124"/>
        <v>0.19223050000000003</v>
      </c>
      <c r="J526">
        <f t="shared" ca="1" si="125"/>
        <v>2028.191865767013</v>
      </c>
      <c r="K526">
        <f t="shared" ca="1" si="126"/>
        <v>-55214315.729950435</v>
      </c>
      <c r="L526">
        <f t="shared" ca="1" si="135"/>
        <v>12443.097987540505</v>
      </c>
      <c r="M526">
        <f ca="1">2*$Y$1*VLOOKUP(E525,Gearing!$B$3:$D$7,3)+B524</f>
        <v>12443.088997191626</v>
      </c>
      <c r="N526">
        <f ca="1">2*B525-B524+Misc!$B$6*$Y$1^2</f>
        <v>12443.229832591771</v>
      </c>
      <c r="O526">
        <f t="shared" ca="1" si="127"/>
        <v>0</v>
      </c>
      <c r="P526">
        <f t="shared" ca="1" si="128"/>
        <v>0</v>
      </c>
      <c r="Q526">
        <f t="shared" ca="1" si="129"/>
        <v>0</v>
      </c>
      <c r="R526">
        <f t="shared" ca="1" si="130"/>
        <v>0</v>
      </c>
      <c r="S526">
        <f t="shared" ca="1" si="131"/>
        <v>0</v>
      </c>
      <c r="T526">
        <f ca="1">C526/Misc!$B$2*60/2/PI()</f>
        <v>3998.5527677008035</v>
      </c>
      <c r="U526">
        <f ca="1">C526/Misc!$B$2*60/2/PI()*VLOOKUP(E526,Gearing!$B$2:$F$7,5,FALSE)</f>
        <v>7999.9999999999864</v>
      </c>
      <c r="V526">
        <f ca="1">FORECAST(U526,OFFSET(Engine!$E$3:$E$26,MATCH(U526,Engine!$A$3:$A$26,1)-1,0,2),OFFSET(Engine!$A$3:$A$26,MATCH(U526,Engine!$A$3:$A$26,1)-1,0,2))</f>
        <v>590.28680526412995</v>
      </c>
    </row>
    <row r="527" spans="1:22" x14ac:dyDescent="0.25">
      <c r="A527">
        <f t="shared" si="123"/>
        <v>131</v>
      </c>
      <c r="B527">
        <f t="shared" ca="1" si="134"/>
        <v>12474.492318641698</v>
      </c>
      <c r="C527">
        <f t="shared" ca="1" si="132"/>
        <v>125.61823999999979</v>
      </c>
      <c r="D527">
        <f t="shared" ca="1" si="133"/>
        <v>3.9633597683859989E-2</v>
      </c>
      <c r="E527">
        <f ca="1">MIN(VLOOKUP(C526+0.01,Gearing!$A$2:$F$7,2,TRUE)+1,5)</f>
        <v>5</v>
      </c>
      <c r="F527">
        <f ca="1">Misc!$B$4*V526/Misc!$B$2*VLOOKUP(E526,Gearing!$B$2:$F$7,5,FALSE)</f>
        <v>3346.1692342119795</v>
      </c>
      <c r="G527">
        <f t="shared" ca="1" si="121"/>
        <v>7.7512901645898564</v>
      </c>
      <c r="H527">
        <f t="shared" ca="1" si="122"/>
        <v>280.99999999999955</v>
      </c>
      <c r="I527">
        <f t="shared" si="124"/>
        <v>0.19223050000000003</v>
      </c>
      <c r="J527">
        <f t="shared" ca="1" si="125"/>
        <v>2016.1175610507098</v>
      </c>
      <c r="K527">
        <f t="shared" ca="1" si="126"/>
        <v>-55277789.424958527</v>
      </c>
      <c r="L527">
        <f t="shared" ca="1" si="135"/>
        <v>12474.506245656366</v>
      </c>
      <c r="M527">
        <f ca="1">2*$Y$1*VLOOKUP(E526,Gearing!$B$3:$D$7,3)+B525</f>
        <v>12474.492318641698</v>
      </c>
      <c r="N527">
        <f ca="1">2*B526-B525+Misc!$B$6*$Y$1^2</f>
        <v>12474.638108241554</v>
      </c>
      <c r="O527">
        <f t="shared" ca="1" si="127"/>
        <v>0</v>
      </c>
      <c r="P527">
        <f t="shared" ca="1" si="128"/>
        <v>0</v>
      </c>
      <c r="Q527">
        <f t="shared" ca="1" si="129"/>
        <v>0</v>
      </c>
      <c r="R527">
        <f t="shared" ca="1" si="130"/>
        <v>0</v>
      </c>
      <c r="S527">
        <f t="shared" ca="1" si="131"/>
        <v>0</v>
      </c>
      <c r="T527">
        <f ca="1">C527/Misc!$B$2*60/2/PI()</f>
        <v>3998.5527677008035</v>
      </c>
      <c r="U527">
        <f ca="1">C527/Misc!$B$2*60/2/PI()*VLOOKUP(E527,Gearing!$B$2:$F$7,5,FALSE)</f>
        <v>7999.9999999999864</v>
      </c>
      <c r="V527">
        <f ca="1">FORECAST(U527,OFFSET(Engine!$E$3:$E$26,MATCH(U527,Engine!$A$3:$A$26,1)-1,0,2),OFFSET(Engine!$A$3:$A$26,MATCH(U527,Engine!$A$3:$A$26,1)-1,0,2))</f>
        <v>590.28680526412995</v>
      </c>
    </row>
    <row r="528" spans="1:22" x14ac:dyDescent="0.25">
      <c r="A528">
        <f t="shared" si="123"/>
        <v>131.25</v>
      </c>
      <c r="B528">
        <f t="shared" ca="1" si="134"/>
        <v>12505.898117191626</v>
      </c>
      <c r="C528">
        <f t="shared" ca="1" si="132"/>
        <v>125.61823999999979</v>
      </c>
      <c r="D528">
        <f t="shared" ca="1" si="133"/>
        <v>-3.9633597683859989E-2</v>
      </c>
      <c r="E528">
        <f ca="1">MIN(VLOOKUP(C527+0.01,Gearing!$A$2:$F$7,2,TRUE)+1,5)</f>
        <v>5</v>
      </c>
      <c r="F528">
        <f ca="1">Misc!$B$4*V527/Misc!$B$2*VLOOKUP(E527,Gearing!$B$2:$F$7,5,FALSE)</f>
        <v>3346.1692342119795</v>
      </c>
      <c r="G528">
        <f t="shared" ca="1" si="121"/>
        <v>7.7708048230779898</v>
      </c>
      <c r="H528">
        <f t="shared" ca="1" si="122"/>
        <v>280.99999999999955</v>
      </c>
      <c r="I528">
        <f t="shared" si="124"/>
        <v>0.19223050000000003</v>
      </c>
      <c r="J528">
        <f t="shared" ca="1" si="125"/>
        <v>2004.0442086826934</v>
      </c>
      <c r="K528">
        <f t="shared" ca="1" si="126"/>
        <v>-55340946.32968466</v>
      </c>
      <c r="L528">
        <f t="shared" ca="1" si="135"/>
        <v>12505.907107540506</v>
      </c>
      <c r="M528">
        <f ca="1">2*$Y$1*VLOOKUP(E527,Gearing!$B$3:$D$7,3)+B526</f>
        <v>12505.898117191626</v>
      </c>
      <c r="N528">
        <f ca="1">2*B527-B526+Misc!$B$6*$Y$1^2</f>
        <v>12506.038952591771</v>
      </c>
      <c r="O528">
        <f t="shared" ca="1" si="127"/>
        <v>0</v>
      </c>
      <c r="P528">
        <f t="shared" ca="1" si="128"/>
        <v>0</v>
      </c>
      <c r="Q528">
        <f t="shared" ca="1" si="129"/>
        <v>0</v>
      </c>
      <c r="R528">
        <f t="shared" ca="1" si="130"/>
        <v>0</v>
      </c>
      <c r="S528">
        <f t="shared" ca="1" si="131"/>
        <v>0</v>
      </c>
      <c r="T528">
        <f ca="1">C528/Misc!$B$2*60/2/PI()</f>
        <v>3998.5527677008035</v>
      </c>
      <c r="U528">
        <f ca="1">C528/Misc!$B$2*60/2/PI()*VLOOKUP(E528,Gearing!$B$2:$F$7,5,FALSE)</f>
        <v>7999.9999999999864</v>
      </c>
      <c r="V528">
        <f ca="1">FORECAST(U528,OFFSET(Engine!$E$3:$E$26,MATCH(U528,Engine!$A$3:$A$26,1)-1,0,2),OFFSET(Engine!$A$3:$A$26,MATCH(U528,Engine!$A$3:$A$26,1)-1,0,2))</f>
        <v>590.28680526412995</v>
      </c>
    </row>
    <row r="529" spans="1:22" x14ac:dyDescent="0.25">
      <c r="A529">
        <f t="shared" si="123"/>
        <v>131.5</v>
      </c>
      <c r="B529">
        <f t="shared" ca="1" si="134"/>
        <v>12537.301438641698</v>
      </c>
      <c r="C529">
        <f t="shared" ca="1" si="132"/>
        <v>125.61823999999979</v>
      </c>
      <c r="D529">
        <f t="shared" ca="1" si="133"/>
        <v>3.9633597683859989E-2</v>
      </c>
      <c r="E529">
        <f ca="1">MIN(VLOOKUP(C528+0.01,Gearing!$A$2:$F$7,2,TRUE)+1,5)</f>
        <v>5</v>
      </c>
      <c r="F529">
        <f ca="1">Misc!$B$4*V528/Misc!$B$2*VLOOKUP(E528,Gearing!$B$2:$F$7,5,FALSE)</f>
        <v>3346.1692342119795</v>
      </c>
      <c r="G529">
        <f t="shared" ca="1" si="121"/>
        <v>7.7903179423676345</v>
      </c>
      <c r="H529">
        <f t="shared" ca="1" si="122"/>
        <v>280.99999999999955</v>
      </c>
      <c r="I529">
        <f t="shared" si="124"/>
        <v>0.19223050000000003</v>
      </c>
      <c r="J529">
        <f t="shared" ca="1" si="125"/>
        <v>1991.9699039663901</v>
      </c>
      <c r="K529">
        <f t="shared" ca="1" si="126"/>
        <v>-55403661.64823889</v>
      </c>
      <c r="L529">
        <f t="shared" ca="1" si="135"/>
        <v>12537.315365656366</v>
      </c>
      <c r="M529">
        <f ca="1">2*$Y$1*VLOOKUP(E528,Gearing!$B$3:$D$7,3)+B527</f>
        <v>12537.301438641698</v>
      </c>
      <c r="N529">
        <f ca="1">2*B528-B527+Misc!$B$6*$Y$1^2</f>
        <v>12537.447228241554</v>
      </c>
      <c r="O529">
        <f t="shared" ca="1" si="127"/>
        <v>0</v>
      </c>
      <c r="P529">
        <f t="shared" ca="1" si="128"/>
        <v>0</v>
      </c>
      <c r="Q529">
        <f t="shared" ca="1" si="129"/>
        <v>0</v>
      </c>
      <c r="R529">
        <f t="shared" ca="1" si="130"/>
        <v>0</v>
      </c>
      <c r="S529">
        <f t="shared" ca="1" si="131"/>
        <v>0</v>
      </c>
      <c r="T529">
        <f ca="1">C529/Misc!$B$2*60/2/PI()</f>
        <v>3998.5527677008035</v>
      </c>
      <c r="U529">
        <f ca="1">C529/Misc!$B$2*60/2/PI()*VLOOKUP(E529,Gearing!$B$2:$F$7,5,FALSE)</f>
        <v>7999.9999999999864</v>
      </c>
      <c r="V529">
        <f ca="1">FORECAST(U529,OFFSET(Engine!$E$3:$E$26,MATCH(U529,Engine!$A$3:$A$26,1)-1,0,2),OFFSET(Engine!$A$3:$A$26,MATCH(U529,Engine!$A$3:$A$26,1)-1,0,2))</f>
        <v>590.28680526412995</v>
      </c>
    </row>
    <row r="530" spans="1:22" x14ac:dyDescent="0.25">
      <c r="A530">
        <f t="shared" si="123"/>
        <v>131.75</v>
      </c>
      <c r="B530">
        <f t="shared" ca="1" si="134"/>
        <v>12568.707237191626</v>
      </c>
      <c r="C530">
        <f t="shared" ca="1" si="132"/>
        <v>125.61823999999979</v>
      </c>
      <c r="D530">
        <f t="shared" ca="1" si="133"/>
        <v>-3.9633597683859989E-2</v>
      </c>
      <c r="E530">
        <f ca="1">MIN(VLOOKUP(C529+0.01,Gearing!$A$2:$F$7,2,TRUE)+1,5)</f>
        <v>5</v>
      </c>
      <c r="F530">
        <f ca="1">Misc!$B$4*V529/Misc!$B$2*VLOOKUP(E529,Gearing!$B$2:$F$7,5,FALSE)</f>
        <v>3346.1692342119795</v>
      </c>
      <c r="G530">
        <f t="shared" ca="1" si="121"/>
        <v>7.8098326008557679</v>
      </c>
      <c r="H530">
        <f t="shared" ca="1" si="122"/>
        <v>280.99999999999955</v>
      </c>
      <c r="I530">
        <f t="shared" si="124"/>
        <v>0.19223050000000003</v>
      </c>
      <c r="J530">
        <f t="shared" ca="1" si="125"/>
        <v>1979.8965515983737</v>
      </c>
      <c r="K530">
        <f t="shared" ca="1" si="126"/>
        <v>-55466060.236327358</v>
      </c>
      <c r="L530">
        <f t="shared" ca="1" si="135"/>
        <v>12568.716227540503</v>
      </c>
      <c r="M530">
        <f ca="1">2*$Y$1*VLOOKUP(E529,Gearing!$B$3:$D$7,3)+B528</f>
        <v>12568.707237191626</v>
      </c>
      <c r="N530">
        <f ca="1">2*B529-B528+Misc!$B$6*$Y$1^2</f>
        <v>12568.848072591771</v>
      </c>
      <c r="O530">
        <f t="shared" ca="1" si="127"/>
        <v>0</v>
      </c>
      <c r="P530">
        <f t="shared" ca="1" si="128"/>
        <v>0</v>
      </c>
      <c r="Q530">
        <f t="shared" ca="1" si="129"/>
        <v>0</v>
      </c>
      <c r="R530">
        <f t="shared" ca="1" si="130"/>
        <v>0</v>
      </c>
      <c r="S530">
        <f t="shared" ca="1" si="131"/>
        <v>0</v>
      </c>
      <c r="T530">
        <f ca="1">C530/Misc!$B$2*60/2/PI()</f>
        <v>3998.5527677008035</v>
      </c>
      <c r="U530">
        <f ca="1">C530/Misc!$B$2*60/2/PI()*VLOOKUP(E530,Gearing!$B$2:$F$7,5,FALSE)</f>
        <v>7999.9999999999864</v>
      </c>
      <c r="V530">
        <f ca="1">FORECAST(U530,OFFSET(Engine!$E$3:$E$26,MATCH(U530,Engine!$A$3:$A$26,1)-1,0,2),OFFSET(Engine!$A$3:$A$26,MATCH(U530,Engine!$A$3:$A$26,1)-1,0,2))</f>
        <v>590.28680526412995</v>
      </c>
    </row>
    <row r="531" spans="1:22" x14ac:dyDescent="0.25">
      <c r="A531">
        <f t="shared" si="123"/>
        <v>132</v>
      </c>
      <c r="B531">
        <f t="shared" ca="1" si="134"/>
        <v>12600.110558641698</v>
      </c>
      <c r="C531">
        <f t="shared" ca="1" si="132"/>
        <v>125.61823999999979</v>
      </c>
      <c r="D531">
        <f t="shared" ca="1" si="133"/>
        <v>3.9633597683859989E-2</v>
      </c>
      <c r="E531">
        <f ca="1">MIN(VLOOKUP(C530+0.01,Gearing!$A$2:$F$7,2,TRUE)+1,5)</f>
        <v>5</v>
      </c>
      <c r="F531">
        <f ca="1">Misc!$B$4*V530/Misc!$B$2*VLOOKUP(E530,Gearing!$B$2:$F$7,5,FALSE)</f>
        <v>3346.1692342119795</v>
      </c>
      <c r="G531">
        <f t="shared" ca="1" si="121"/>
        <v>7.8293457201454126</v>
      </c>
      <c r="H531">
        <f t="shared" ca="1" si="122"/>
        <v>280.99999999999955</v>
      </c>
      <c r="I531">
        <f t="shared" si="124"/>
        <v>0.19223050000000003</v>
      </c>
      <c r="J531">
        <f t="shared" ca="1" si="125"/>
        <v>1967.8222468820695</v>
      </c>
      <c r="K531">
        <f t="shared" ca="1" si="126"/>
        <v>-55528017.178427741</v>
      </c>
      <c r="L531">
        <f t="shared" ca="1" si="135"/>
        <v>12600.124485656366</v>
      </c>
      <c r="M531">
        <f ca="1">2*$Y$1*VLOOKUP(E530,Gearing!$B$3:$D$7,3)+B529</f>
        <v>12600.110558641698</v>
      </c>
      <c r="N531">
        <f ca="1">2*B530-B529+Misc!$B$6*$Y$1^2</f>
        <v>12600.256348241553</v>
      </c>
      <c r="O531">
        <f t="shared" ca="1" si="127"/>
        <v>0</v>
      </c>
      <c r="P531">
        <f t="shared" ca="1" si="128"/>
        <v>0</v>
      </c>
      <c r="Q531">
        <f t="shared" ca="1" si="129"/>
        <v>0</v>
      </c>
      <c r="R531">
        <f t="shared" ca="1" si="130"/>
        <v>0</v>
      </c>
      <c r="S531">
        <f t="shared" ca="1" si="131"/>
        <v>0</v>
      </c>
      <c r="T531">
        <f ca="1">C531/Misc!$B$2*60/2/PI()</f>
        <v>3998.5527677008035</v>
      </c>
      <c r="U531">
        <f ca="1">C531/Misc!$B$2*60/2/PI()*VLOOKUP(E531,Gearing!$B$2:$F$7,5,FALSE)</f>
        <v>7999.9999999999864</v>
      </c>
      <c r="V531">
        <f ca="1">FORECAST(U531,OFFSET(Engine!$E$3:$E$26,MATCH(U531,Engine!$A$3:$A$26,1)-1,0,2),OFFSET(Engine!$A$3:$A$26,MATCH(U531,Engine!$A$3:$A$26,1)-1,0,2))</f>
        <v>590.28680526412995</v>
      </c>
    </row>
    <row r="532" spans="1:22" x14ac:dyDescent="0.25">
      <c r="A532">
        <f t="shared" si="123"/>
        <v>132.25</v>
      </c>
      <c r="B532">
        <f t="shared" ca="1" si="134"/>
        <v>12631.516357191626</v>
      </c>
      <c r="C532">
        <f t="shared" ca="1" si="132"/>
        <v>125.61823999999979</v>
      </c>
      <c r="D532">
        <f t="shared" ca="1" si="133"/>
        <v>-3.9633597683859989E-2</v>
      </c>
      <c r="E532">
        <f ca="1">MIN(VLOOKUP(C531+0.01,Gearing!$A$2:$F$7,2,TRUE)+1,5)</f>
        <v>5</v>
      </c>
      <c r="F532">
        <f ca="1">Misc!$B$4*V531/Misc!$B$2*VLOOKUP(E531,Gearing!$B$2:$F$7,5,FALSE)</f>
        <v>3346.1692342119795</v>
      </c>
      <c r="G532">
        <f t="shared" ca="1" si="121"/>
        <v>7.848860378633546</v>
      </c>
      <c r="H532">
        <f t="shared" ca="1" si="122"/>
        <v>280.99999999999955</v>
      </c>
      <c r="I532">
        <f t="shared" si="124"/>
        <v>0.19223050000000003</v>
      </c>
      <c r="J532">
        <f t="shared" ca="1" si="125"/>
        <v>1955.7488945140531</v>
      </c>
      <c r="K532">
        <f t="shared" ca="1" si="126"/>
        <v>-55589657.449878521</v>
      </c>
      <c r="L532">
        <f t="shared" ca="1" si="135"/>
        <v>12631.525347540504</v>
      </c>
      <c r="M532">
        <f ca="1">2*$Y$1*VLOOKUP(E531,Gearing!$B$3:$D$7,3)+B530</f>
        <v>12631.516357191626</v>
      </c>
      <c r="N532">
        <f ca="1">2*B531-B530+Misc!$B$6*$Y$1^2</f>
        <v>12631.657192591771</v>
      </c>
      <c r="O532">
        <f t="shared" ca="1" si="127"/>
        <v>0</v>
      </c>
      <c r="P532">
        <f t="shared" ca="1" si="128"/>
        <v>0</v>
      </c>
      <c r="Q532">
        <f t="shared" ca="1" si="129"/>
        <v>0</v>
      </c>
      <c r="R532">
        <f t="shared" ca="1" si="130"/>
        <v>0</v>
      </c>
      <c r="S532">
        <f t="shared" ca="1" si="131"/>
        <v>0</v>
      </c>
      <c r="T532">
        <f ca="1">C532/Misc!$B$2*60/2/PI()</f>
        <v>3998.5527677008035</v>
      </c>
      <c r="U532">
        <f ca="1">C532/Misc!$B$2*60/2/PI()*VLOOKUP(E532,Gearing!$B$2:$F$7,5,FALSE)</f>
        <v>7999.9999999999864</v>
      </c>
      <c r="V532">
        <f ca="1">FORECAST(U532,OFFSET(Engine!$E$3:$E$26,MATCH(U532,Engine!$A$3:$A$26,1)-1,0,2),OFFSET(Engine!$A$3:$A$26,MATCH(U532,Engine!$A$3:$A$26,1)-1,0,2))</f>
        <v>590.28680526412995</v>
      </c>
    </row>
    <row r="533" spans="1:22" x14ac:dyDescent="0.25">
      <c r="A533">
        <f t="shared" si="123"/>
        <v>132.5</v>
      </c>
      <c r="B533">
        <f t="shared" ca="1" si="134"/>
        <v>12662.919678641698</v>
      </c>
      <c r="C533">
        <f t="shared" ca="1" si="132"/>
        <v>125.61823999999979</v>
      </c>
      <c r="D533">
        <f t="shared" ca="1" si="133"/>
        <v>3.9633597683859989E-2</v>
      </c>
      <c r="E533">
        <f ca="1">MIN(VLOOKUP(C532+0.01,Gearing!$A$2:$F$7,2,TRUE)+1,5)</f>
        <v>5</v>
      </c>
      <c r="F533">
        <f ca="1">Misc!$B$4*V532/Misc!$B$2*VLOOKUP(E532,Gearing!$B$2:$F$7,5,FALSE)</f>
        <v>3346.1692342119795</v>
      </c>
      <c r="G533">
        <f t="shared" ca="1" si="121"/>
        <v>7.8683734979231899</v>
      </c>
      <c r="H533">
        <f t="shared" ca="1" si="122"/>
        <v>280.99999999999955</v>
      </c>
      <c r="I533">
        <f t="shared" si="124"/>
        <v>0.19223050000000003</v>
      </c>
      <c r="J533">
        <f t="shared" ca="1" si="125"/>
        <v>1943.6745897977498</v>
      </c>
      <c r="K533">
        <f t="shared" ca="1" si="126"/>
        <v>-55650856.015525065</v>
      </c>
      <c r="L533">
        <f t="shared" ca="1" si="135"/>
        <v>12662.933605656368</v>
      </c>
      <c r="M533">
        <f ca="1">2*$Y$1*VLOOKUP(E532,Gearing!$B$3:$D$7,3)+B531</f>
        <v>12662.919678641698</v>
      </c>
      <c r="N533">
        <f ca="1">2*B532-B531+Misc!$B$6*$Y$1^2</f>
        <v>12663.065468241553</v>
      </c>
      <c r="O533">
        <f t="shared" ca="1" si="127"/>
        <v>0</v>
      </c>
      <c r="P533">
        <f t="shared" ca="1" si="128"/>
        <v>0</v>
      </c>
      <c r="Q533">
        <f t="shared" ca="1" si="129"/>
        <v>0</v>
      </c>
      <c r="R533">
        <f t="shared" ca="1" si="130"/>
        <v>0</v>
      </c>
      <c r="S533">
        <f t="shared" ca="1" si="131"/>
        <v>0</v>
      </c>
      <c r="T533">
        <f ca="1">C533/Misc!$B$2*60/2/PI()</f>
        <v>3998.5527677008035</v>
      </c>
      <c r="U533">
        <f ca="1">C533/Misc!$B$2*60/2/PI()*VLOOKUP(E533,Gearing!$B$2:$F$7,5,FALSE)</f>
        <v>7999.9999999999864</v>
      </c>
      <c r="V533">
        <f ca="1">FORECAST(U533,OFFSET(Engine!$E$3:$E$26,MATCH(U533,Engine!$A$3:$A$26,1)-1,0,2),OFFSET(Engine!$A$3:$A$26,MATCH(U533,Engine!$A$3:$A$26,1)-1,0,2))</f>
        <v>590.28680526412995</v>
      </c>
    </row>
    <row r="534" spans="1:22" x14ac:dyDescent="0.25">
      <c r="A534">
        <f t="shared" si="123"/>
        <v>132.75</v>
      </c>
      <c r="B534">
        <f t="shared" ca="1" si="134"/>
        <v>12694.325477191625</v>
      </c>
      <c r="C534">
        <f t="shared" ca="1" si="132"/>
        <v>125.61823999999979</v>
      </c>
      <c r="D534">
        <f t="shared" ca="1" si="133"/>
        <v>-3.9633597683859989E-2</v>
      </c>
      <c r="E534">
        <f ca="1">MIN(VLOOKUP(C533+0.01,Gearing!$A$2:$F$7,2,TRUE)+1,5)</f>
        <v>5</v>
      </c>
      <c r="F534">
        <f ca="1">Misc!$B$4*V533/Misc!$B$2*VLOOKUP(E533,Gearing!$B$2:$F$7,5,FALSE)</f>
        <v>3346.1692342119795</v>
      </c>
      <c r="G534">
        <f t="shared" ca="1" si="121"/>
        <v>7.8878881564113232</v>
      </c>
      <c r="H534">
        <f t="shared" ca="1" si="122"/>
        <v>280.99999999999955</v>
      </c>
      <c r="I534">
        <f t="shared" si="124"/>
        <v>0.19223050000000003</v>
      </c>
      <c r="J534">
        <f t="shared" ca="1" si="125"/>
        <v>1931.6012374297334</v>
      </c>
      <c r="K534">
        <f t="shared" ca="1" si="126"/>
        <v>-55711737.970338151</v>
      </c>
      <c r="L534">
        <f t="shared" ca="1" si="135"/>
        <v>12694.334467540504</v>
      </c>
      <c r="M534">
        <f ca="1">2*$Y$1*VLOOKUP(E533,Gearing!$B$3:$D$7,3)+B532</f>
        <v>12694.325477191625</v>
      </c>
      <c r="N534">
        <f ca="1">2*B533-B532+Misc!$B$6*$Y$1^2</f>
        <v>12694.46631259177</v>
      </c>
      <c r="O534">
        <f t="shared" ca="1" si="127"/>
        <v>0</v>
      </c>
      <c r="P534">
        <f t="shared" ca="1" si="128"/>
        <v>0</v>
      </c>
      <c r="Q534">
        <f t="shared" ca="1" si="129"/>
        <v>0</v>
      </c>
      <c r="R534">
        <f t="shared" ca="1" si="130"/>
        <v>0</v>
      </c>
      <c r="S534">
        <f t="shared" ca="1" si="131"/>
        <v>0</v>
      </c>
      <c r="T534">
        <f ca="1">C534/Misc!$B$2*60/2/PI()</f>
        <v>3998.5527677008035</v>
      </c>
      <c r="U534">
        <f ca="1">C534/Misc!$B$2*60/2/PI()*VLOOKUP(E534,Gearing!$B$2:$F$7,5,FALSE)</f>
        <v>7999.9999999999864</v>
      </c>
      <c r="V534">
        <f ca="1">FORECAST(U534,OFFSET(Engine!$E$3:$E$26,MATCH(U534,Engine!$A$3:$A$26,1)-1,0,2),OFFSET(Engine!$A$3:$A$26,MATCH(U534,Engine!$A$3:$A$26,1)-1,0,2))</f>
        <v>590.28680526412995</v>
      </c>
    </row>
    <row r="535" spans="1:22" x14ac:dyDescent="0.25">
      <c r="A535">
        <f t="shared" si="123"/>
        <v>133</v>
      </c>
      <c r="B535">
        <f t="shared" ca="1" si="134"/>
        <v>12725.728798641698</v>
      </c>
      <c r="C535">
        <f t="shared" ca="1" si="132"/>
        <v>125.61823999999979</v>
      </c>
      <c r="D535">
        <f t="shared" ca="1" si="133"/>
        <v>3.9633597683859989E-2</v>
      </c>
      <c r="E535">
        <f ca="1">MIN(VLOOKUP(C534+0.01,Gearing!$A$2:$F$7,2,TRUE)+1,5)</f>
        <v>5</v>
      </c>
      <c r="F535">
        <f ca="1">Misc!$B$4*V534/Misc!$B$2*VLOOKUP(E534,Gearing!$B$2:$F$7,5,FALSE)</f>
        <v>3346.1692342119795</v>
      </c>
      <c r="G535">
        <f t="shared" ca="1" si="121"/>
        <v>7.907401275700968</v>
      </c>
      <c r="H535">
        <f t="shared" ca="1" si="122"/>
        <v>280.99999999999955</v>
      </c>
      <c r="I535">
        <f t="shared" si="124"/>
        <v>0.19223050000000003</v>
      </c>
      <c r="J535">
        <f t="shared" ca="1" si="125"/>
        <v>1919.5269327134301</v>
      </c>
      <c r="K535">
        <f t="shared" ca="1" si="126"/>
        <v>-55772178.159530863</v>
      </c>
      <c r="L535">
        <f t="shared" ca="1" si="135"/>
        <v>12725.742725656366</v>
      </c>
      <c r="M535">
        <f ca="1">2*$Y$1*VLOOKUP(E534,Gearing!$B$3:$D$7,3)+B533</f>
        <v>12725.728798641698</v>
      </c>
      <c r="N535">
        <f ca="1">2*B534-B533+Misc!$B$6*$Y$1^2</f>
        <v>12725.874588241553</v>
      </c>
      <c r="O535">
        <f t="shared" ca="1" si="127"/>
        <v>0</v>
      </c>
      <c r="P535">
        <f t="shared" ca="1" si="128"/>
        <v>0</v>
      </c>
      <c r="Q535">
        <f t="shared" ca="1" si="129"/>
        <v>0</v>
      </c>
      <c r="R535">
        <f t="shared" ca="1" si="130"/>
        <v>0</v>
      </c>
      <c r="S535">
        <f t="shared" ca="1" si="131"/>
        <v>0</v>
      </c>
      <c r="T535">
        <f ca="1">C535/Misc!$B$2*60/2/PI()</f>
        <v>3998.5527677008035</v>
      </c>
      <c r="U535">
        <f ca="1">C535/Misc!$B$2*60/2/PI()*VLOOKUP(E535,Gearing!$B$2:$F$7,5,FALSE)</f>
        <v>7999.9999999999864</v>
      </c>
      <c r="V535">
        <f ca="1">FORECAST(U535,OFFSET(Engine!$E$3:$E$26,MATCH(U535,Engine!$A$3:$A$26,1)-1,0,2),OFFSET(Engine!$A$3:$A$26,MATCH(U535,Engine!$A$3:$A$26,1)-1,0,2))</f>
        <v>590.28680526412995</v>
      </c>
    </row>
    <row r="536" spans="1:22" x14ac:dyDescent="0.25">
      <c r="A536">
        <f t="shared" si="123"/>
        <v>133.25</v>
      </c>
      <c r="B536">
        <f t="shared" ca="1" si="134"/>
        <v>12757.134597191625</v>
      </c>
      <c r="C536">
        <f t="shared" ca="1" si="132"/>
        <v>125.61823999999979</v>
      </c>
      <c r="D536">
        <f t="shared" ca="1" si="133"/>
        <v>-3.9633597683859989E-2</v>
      </c>
      <c r="E536">
        <f ca="1">MIN(VLOOKUP(C535+0.01,Gearing!$A$2:$F$7,2,TRUE)+1,5)</f>
        <v>5</v>
      </c>
      <c r="F536">
        <f ca="1">Misc!$B$4*V535/Misc!$B$2*VLOOKUP(E535,Gearing!$B$2:$F$7,5,FALSE)</f>
        <v>3346.1692342119795</v>
      </c>
      <c r="G536">
        <f t="shared" ca="1" si="121"/>
        <v>7.9269159341891013</v>
      </c>
      <c r="H536">
        <f t="shared" ca="1" si="122"/>
        <v>280.99999999999955</v>
      </c>
      <c r="I536">
        <f t="shared" si="124"/>
        <v>0.19223050000000003</v>
      </c>
      <c r="J536">
        <f t="shared" ca="1" si="125"/>
        <v>1907.4535803454137</v>
      </c>
      <c r="K536">
        <f t="shared" ca="1" si="126"/>
        <v>-55832301.797706261</v>
      </c>
      <c r="L536">
        <f t="shared" ca="1" si="135"/>
        <v>12757.143587540506</v>
      </c>
      <c r="M536">
        <f ca="1">2*$Y$1*VLOOKUP(E535,Gearing!$B$3:$D$7,3)+B534</f>
        <v>12757.134597191625</v>
      </c>
      <c r="N536">
        <f ca="1">2*B535-B534+Misc!$B$6*$Y$1^2</f>
        <v>12757.27543259177</v>
      </c>
      <c r="O536">
        <f t="shared" ca="1" si="127"/>
        <v>0</v>
      </c>
      <c r="P536">
        <f t="shared" ca="1" si="128"/>
        <v>0</v>
      </c>
      <c r="Q536">
        <f t="shared" ca="1" si="129"/>
        <v>0</v>
      </c>
      <c r="R536">
        <f t="shared" ca="1" si="130"/>
        <v>0</v>
      </c>
      <c r="S536">
        <f t="shared" ca="1" si="131"/>
        <v>0</v>
      </c>
      <c r="T536">
        <f ca="1">C536/Misc!$B$2*60/2/PI()</f>
        <v>3998.5527677008035</v>
      </c>
      <c r="U536">
        <f ca="1">C536/Misc!$B$2*60/2/PI()*VLOOKUP(E536,Gearing!$B$2:$F$7,5,FALSE)</f>
        <v>7999.9999999999864</v>
      </c>
      <c r="V536">
        <f ca="1">FORECAST(U536,OFFSET(Engine!$E$3:$E$26,MATCH(U536,Engine!$A$3:$A$26,1)-1,0,2),OFFSET(Engine!$A$3:$A$26,MATCH(U536,Engine!$A$3:$A$26,1)-1,0,2))</f>
        <v>590.28680526412995</v>
      </c>
    </row>
    <row r="537" spans="1:22" x14ac:dyDescent="0.25">
      <c r="A537">
        <f t="shared" si="123"/>
        <v>133.5</v>
      </c>
      <c r="B537">
        <f t="shared" ca="1" si="134"/>
        <v>12788.537918641698</v>
      </c>
      <c r="C537">
        <f t="shared" ca="1" si="132"/>
        <v>125.61823999999979</v>
      </c>
      <c r="D537">
        <f t="shared" ca="1" si="133"/>
        <v>3.9633597683859989E-2</v>
      </c>
      <c r="E537">
        <f ca="1">MIN(VLOOKUP(C536+0.01,Gearing!$A$2:$F$7,2,TRUE)+1,5)</f>
        <v>5</v>
      </c>
      <c r="F537">
        <f ca="1">Misc!$B$4*V536/Misc!$B$2*VLOOKUP(E536,Gearing!$B$2:$F$7,5,FALSE)</f>
        <v>3346.1692342119795</v>
      </c>
      <c r="G537">
        <f t="shared" ca="1" si="121"/>
        <v>7.9464290534787443</v>
      </c>
      <c r="H537">
        <f t="shared" ca="1" si="122"/>
        <v>280.99999999999955</v>
      </c>
      <c r="I537">
        <f t="shared" si="124"/>
        <v>0.19223050000000003</v>
      </c>
      <c r="J537">
        <f t="shared" ca="1" si="125"/>
        <v>1895.3792756291095</v>
      </c>
      <c r="K537">
        <f t="shared" ca="1" si="126"/>
        <v>-55891983.610445127</v>
      </c>
      <c r="L537">
        <f t="shared" ca="1" si="135"/>
        <v>12788.551845656366</v>
      </c>
      <c r="M537">
        <f ca="1">2*$Y$1*VLOOKUP(E536,Gearing!$B$3:$D$7,3)+B535</f>
        <v>12788.537918641698</v>
      </c>
      <c r="N537">
        <f ca="1">2*B536-B535+Misc!$B$6*$Y$1^2</f>
        <v>12788.683708241553</v>
      </c>
      <c r="O537">
        <f t="shared" ca="1" si="127"/>
        <v>0</v>
      </c>
      <c r="P537">
        <f t="shared" ca="1" si="128"/>
        <v>0</v>
      </c>
      <c r="Q537">
        <f t="shared" ca="1" si="129"/>
        <v>0</v>
      </c>
      <c r="R537">
        <f t="shared" ca="1" si="130"/>
        <v>0</v>
      </c>
      <c r="S537">
        <f t="shared" ca="1" si="131"/>
        <v>0</v>
      </c>
      <c r="T537">
        <f ca="1">C537/Misc!$B$2*60/2/PI()</f>
        <v>3998.5527677008035</v>
      </c>
      <c r="U537">
        <f ca="1">C537/Misc!$B$2*60/2/PI()*VLOOKUP(E537,Gearing!$B$2:$F$7,5,FALSE)</f>
        <v>7999.9999999999864</v>
      </c>
      <c r="V537">
        <f ca="1">FORECAST(U537,OFFSET(Engine!$E$3:$E$26,MATCH(U537,Engine!$A$3:$A$26,1)-1,0,2),OFFSET(Engine!$A$3:$A$26,MATCH(U537,Engine!$A$3:$A$26,1)-1,0,2))</f>
        <v>590.28680526412995</v>
      </c>
    </row>
    <row r="538" spans="1:22" x14ac:dyDescent="0.25">
      <c r="A538">
        <f t="shared" si="123"/>
        <v>133.75</v>
      </c>
      <c r="B538">
        <f t="shared" ca="1" si="134"/>
        <v>12819.943717191625</v>
      </c>
      <c r="C538">
        <f t="shared" ca="1" si="132"/>
        <v>125.61823999999979</v>
      </c>
      <c r="D538">
        <f t="shared" ca="1" si="133"/>
        <v>-3.9633597683859989E-2</v>
      </c>
      <c r="E538">
        <f ca="1">MIN(VLOOKUP(C537+0.01,Gearing!$A$2:$F$7,2,TRUE)+1,5)</f>
        <v>5</v>
      </c>
      <c r="F538">
        <f ca="1">Misc!$B$4*V537/Misc!$B$2*VLOOKUP(E537,Gearing!$B$2:$F$7,5,FALSE)</f>
        <v>3346.1692342119795</v>
      </c>
      <c r="G538">
        <f t="shared" ca="1" si="121"/>
        <v>7.9659437119668794</v>
      </c>
      <c r="H538">
        <f t="shared" ca="1" si="122"/>
        <v>280.99999999999955</v>
      </c>
      <c r="I538">
        <f t="shared" si="124"/>
        <v>0.19223050000000003</v>
      </c>
      <c r="J538">
        <f t="shared" ca="1" si="125"/>
        <v>1883.305923261094</v>
      </c>
      <c r="K538">
        <f t="shared" ca="1" si="126"/>
        <v>-55951348.931982845</v>
      </c>
      <c r="L538">
        <f t="shared" ca="1" si="135"/>
        <v>12819.952707540504</v>
      </c>
      <c r="M538">
        <f ca="1">2*$Y$1*VLOOKUP(E537,Gearing!$B$3:$D$7,3)+B536</f>
        <v>12819.943717191625</v>
      </c>
      <c r="N538">
        <f ca="1">2*B537-B536+Misc!$B$6*$Y$1^2</f>
        <v>12820.08455259177</v>
      </c>
      <c r="O538">
        <f t="shared" ca="1" si="127"/>
        <v>0</v>
      </c>
      <c r="P538">
        <f t="shared" ca="1" si="128"/>
        <v>0</v>
      </c>
      <c r="Q538">
        <f t="shared" ca="1" si="129"/>
        <v>0</v>
      </c>
      <c r="R538">
        <f t="shared" ca="1" si="130"/>
        <v>0</v>
      </c>
      <c r="S538">
        <f t="shared" ca="1" si="131"/>
        <v>0</v>
      </c>
      <c r="T538">
        <f ca="1">C538/Misc!$B$2*60/2/PI()</f>
        <v>3998.5527677008035</v>
      </c>
      <c r="U538">
        <f ca="1">C538/Misc!$B$2*60/2/PI()*VLOOKUP(E538,Gearing!$B$2:$F$7,5,FALSE)</f>
        <v>7999.9999999999864</v>
      </c>
      <c r="V538">
        <f ca="1">FORECAST(U538,OFFSET(Engine!$E$3:$E$26,MATCH(U538,Engine!$A$3:$A$26,1)-1,0,2),OFFSET(Engine!$A$3:$A$26,MATCH(U538,Engine!$A$3:$A$26,1)-1,0,2))</f>
        <v>590.28680526412995</v>
      </c>
    </row>
    <row r="539" spans="1:22" x14ac:dyDescent="0.25">
      <c r="A539">
        <f t="shared" si="123"/>
        <v>134</v>
      </c>
      <c r="B539">
        <f t="shared" ca="1" si="134"/>
        <v>12851.347038641698</v>
      </c>
      <c r="C539">
        <f t="shared" ca="1" si="132"/>
        <v>125.61823999999979</v>
      </c>
      <c r="D539">
        <f t="shared" ca="1" si="133"/>
        <v>3.9633597683859989E-2</v>
      </c>
      <c r="E539">
        <f ca="1">MIN(VLOOKUP(C538+0.01,Gearing!$A$2:$F$7,2,TRUE)+1,5)</f>
        <v>5</v>
      </c>
      <c r="F539">
        <f ca="1">Misc!$B$4*V538/Misc!$B$2*VLOOKUP(E538,Gearing!$B$2:$F$7,5,FALSE)</f>
        <v>3346.1692342119795</v>
      </c>
      <c r="G539">
        <f t="shared" ca="1" si="121"/>
        <v>7.9854568312565224</v>
      </c>
      <c r="H539">
        <f t="shared" ca="1" si="122"/>
        <v>280.99999999999955</v>
      </c>
      <c r="I539">
        <f t="shared" si="124"/>
        <v>0.19223050000000003</v>
      </c>
      <c r="J539">
        <f t="shared" ca="1" si="125"/>
        <v>1871.2316185447899</v>
      </c>
      <c r="K539">
        <f t="shared" ca="1" si="126"/>
        <v>-56010272.368267857</v>
      </c>
      <c r="L539">
        <f t="shared" ca="1" si="135"/>
        <v>12851.360965656364</v>
      </c>
      <c r="M539">
        <f ca="1">2*$Y$1*VLOOKUP(E538,Gearing!$B$3:$D$7,3)+B537</f>
        <v>12851.347038641698</v>
      </c>
      <c r="N539">
        <f ca="1">2*B538-B537+Misc!$B$6*$Y$1^2</f>
        <v>12851.492828241553</v>
      </c>
      <c r="O539">
        <f t="shared" ca="1" si="127"/>
        <v>0</v>
      </c>
      <c r="P539">
        <f t="shared" ca="1" si="128"/>
        <v>0</v>
      </c>
      <c r="Q539">
        <f t="shared" ca="1" si="129"/>
        <v>0</v>
      </c>
      <c r="R539">
        <f t="shared" ca="1" si="130"/>
        <v>0</v>
      </c>
      <c r="S539">
        <f t="shared" ca="1" si="131"/>
        <v>0</v>
      </c>
      <c r="T539">
        <f ca="1">C539/Misc!$B$2*60/2/PI()</f>
        <v>3998.5527677008035</v>
      </c>
      <c r="U539">
        <f ca="1">C539/Misc!$B$2*60/2/PI()*VLOOKUP(E539,Gearing!$B$2:$F$7,5,FALSE)</f>
        <v>7999.9999999999864</v>
      </c>
      <c r="V539">
        <f ca="1">FORECAST(U539,OFFSET(Engine!$E$3:$E$26,MATCH(U539,Engine!$A$3:$A$26,1)-1,0,2),OFFSET(Engine!$A$3:$A$26,MATCH(U539,Engine!$A$3:$A$26,1)-1,0,2))</f>
        <v>590.28680526412995</v>
      </c>
    </row>
    <row r="540" spans="1:22" x14ac:dyDescent="0.25">
      <c r="A540">
        <f t="shared" si="123"/>
        <v>134.25</v>
      </c>
      <c r="B540">
        <f t="shared" ca="1" si="134"/>
        <v>12882.752837191625</v>
      </c>
      <c r="C540">
        <f t="shared" ca="1" si="132"/>
        <v>125.61823999999979</v>
      </c>
      <c r="D540">
        <f t="shared" ca="1" si="133"/>
        <v>-3.9633597683859989E-2</v>
      </c>
      <c r="E540">
        <f ca="1">MIN(VLOOKUP(C539+0.01,Gearing!$A$2:$F$7,2,TRUE)+1,5)</f>
        <v>5</v>
      </c>
      <c r="F540">
        <f ca="1">Misc!$B$4*V539/Misc!$B$2*VLOOKUP(E539,Gearing!$B$2:$F$7,5,FALSE)</f>
        <v>3346.1692342119795</v>
      </c>
      <c r="G540">
        <f t="shared" ca="1" si="121"/>
        <v>8.0049714897446567</v>
      </c>
      <c r="H540">
        <f t="shared" ca="1" si="122"/>
        <v>280.99999999999955</v>
      </c>
      <c r="I540">
        <f t="shared" si="124"/>
        <v>0.19223050000000003</v>
      </c>
      <c r="J540">
        <f t="shared" ca="1" si="125"/>
        <v>1859.1582661767734</v>
      </c>
      <c r="K540">
        <f t="shared" ca="1" si="126"/>
        <v>-56068879.373167902</v>
      </c>
      <c r="L540">
        <f t="shared" ca="1" si="135"/>
        <v>12882.761827540502</v>
      </c>
      <c r="M540">
        <f ca="1">2*$Y$1*VLOOKUP(E539,Gearing!$B$3:$D$7,3)+B538</f>
        <v>12882.752837191625</v>
      </c>
      <c r="N540">
        <f ca="1">2*B539-B538+Misc!$B$6*$Y$1^2</f>
        <v>12882.89367259177</v>
      </c>
      <c r="O540">
        <f t="shared" ca="1" si="127"/>
        <v>0</v>
      </c>
      <c r="P540">
        <f t="shared" ca="1" si="128"/>
        <v>0</v>
      </c>
      <c r="Q540">
        <f t="shared" ca="1" si="129"/>
        <v>0</v>
      </c>
      <c r="R540">
        <f t="shared" ca="1" si="130"/>
        <v>0</v>
      </c>
      <c r="S540">
        <f t="shared" ca="1" si="131"/>
        <v>0</v>
      </c>
      <c r="T540">
        <f ca="1">C540/Misc!$B$2*60/2/PI()</f>
        <v>3998.5527677008035</v>
      </c>
      <c r="U540">
        <f ca="1">C540/Misc!$B$2*60/2/PI()*VLOOKUP(E540,Gearing!$B$2:$F$7,5,FALSE)</f>
        <v>7999.9999999999864</v>
      </c>
      <c r="V540">
        <f ca="1">FORECAST(U540,OFFSET(Engine!$E$3:$E$26,MATCH(U540,Engine!$A$3:$A$26,1)-1,0,2),OFFSET(Engine!$A$3:$A$26,MATCH(U540,Engine!$A$3:$A$26,1)-1,0,2))</f>
        <v>590.28680526412995</v>
      </c>
    </row>
    <row r="541" spans="1:22" x14ac:dyDescent="0.25">
      <c r="A541">
        <f t="shared" si="123"/>
        <v>134.5</v>
      </c>
      <c r="B541">
        <f t="shared" ca="1" si="134"/>
        <v>12914.156158641697</v>
      </c>
      <c r="C541">
        <f t="shared" ca="1" si="132"/>
        <v>125.61823999999979</v>
      </c>
      <c r="D541">
        <f t="shared" ca="1" si="133"/>
        <v>3.9633597683859989E-2</v>
      </c>
      <c r="E541">
        <f ca="1">MIN(VLOOKUP(C540+0.01,Gearing!$A$2:$F$7,2,TRUE)+1,5)</f>
        <v>5</v>
      </c>
      <c r="F541">
        <f ca="1">Misc!$B$4*V540/Misc!$B$2*VLOOKUP(E540,Gearing!$B$2:$F$7,5,FALSE)</f>
        <v>3346.1692342119795</v>
      </c>
      <c r="G541">
        <f t="shared" ca="1" si="121"/>
        <v>8.0244846090342996</v>
      </c>
      <c r="H541">
        <f t="shared" ca="1" si="122"/>
        <v>280.99999999999955</v>
      </c>
      <c r="I541">
        <f t="shared" si="124"/>
        <v>0.19223050000000003</v>
      </c>
      <c r="J541">
        <f t="shared" ca="1" si="125"/>
        <v>1847.0839614604702</v>
      </c>
      <c r="K541">
        <f t="shared" ca="1" si="126"/>
        <v>-56127044.432999074</v>
      </c>
      <c r="L541">
        <f t="shared" ca="1" si="135"/>
        <v>12914.170085656366</v>
      </c>
      <c r="M541">
        <f ca="1">2*$Y$1*VLOOKUP(E540,Gearing!$B$3:$D$7,3)+B539</f>
        <v>12914.156158641697</v>
      </c>
      <c r="N541">
        <f ca="1">2*B540-B539+Misc!$B$6*$Y$1^2</f>
        <v>12914.301948241553</v>
      </c>
      <c r="O541">
        <f t="shared" ca="1" si="127"/>
        <v>0</v>
      </c>
      <c r="P541">
        <f t="shared" ca="1" si="128"/>
        <v>0</v>
      </c>
      <c r="Q541">
        <f t="shared" ca="1" si="129"/>
        <v>0</v>
      </c>
      <c r="R541">
        <f t="shared" ca="1" si="130"/>
        <v>0</v>
      </c>
      <c r="S541">
        <f t="shared" ca="1" si="131"/>
        <v>0</v>
      </c>
      <c r="T541">
        <f ca="1">C541/Misc!$B$2*60/2/PI()</f>
        <v>3998.5527677008035</v>
      </c>
      <c r="U541">
        <f ca="1">C541/Misc!$B$2*60/2/PI()*VLOOKUP(E541,Gearing!$B$2:$F$7,5,FALSE)</f>
        <v>7999.9999999999864</v>
      </c>
      <c r="V541">
        <f ca="1">FORECAST(U541,OFFSET(Engine!$E$3:$E$26,MATCH(U541,Engine!$A$3:$A$26,1)-1,0,2),OFFSET(Engine!$A$3:$A$26,MATCH(U541,Engine!$A$3:$A$26,1)-1,0,2))</f>
        <v>590.28680526412995</v>
      </c>
    </row>
    <row r="542" spans="1:22" x14ac:dyDescent="0.25">
      <c r="A542">
        <f t="shared" si="123"/>
        <v>134.75</v>
      </c>
      <c r="B542">
        <f t="shared" ca="1" si="134"/>
        <v>12945.561957191625</v>
      </c>
      <c r="C542">
        <f t="shared" ca="1" si="132"/>
        <v>125.61823999999979</v>
      </c>
      <c r="D542">
        <f t="shared" ca="1" si="133"/>
        <v>-3.9633597683859989E-2</v>
      </c>
      <c r="E542">
        <f ca="1">MIN(VLOOKUP(C541+0.01,Gearing!$A$2:$F$7,2,TRUE)+1,5)</f>
        <v>5</v>
      </c>
      <c r="F542">
        <f ca="1">Misc!$B$4*V541/Misc!$B$2*VLOOKUP(E541,Gearing!$B$2:$F$7,5,FALSE)</f>
        <v>3346.1692342119795</v>
      </c>
      <c r="G542">
        <f t="shared" ca="1" si="121"/>
        <v>8.0439992675224339</v>
      </c>
      <c r="H542">
        <f t="shared" ca="1" si="122"/>
        <v>280.99999999999955</v>
      </c>
      <c r="I542">
        <f t="shared" si="124"/>
        <v>0.19223050000000003</v>
      </c>
      <c r="J542">
        <f t="shared" ca="1" si="125"/>
        <v>1835.0106090924537</v>
      </c>
      <c r="K542">
        <f t="shared" ca="1" si="126"/>
        <v>-56184893.121261418</v>
      </c>
      <c r="L542">
        <f t="shared" ca="1" si="135"/>
        <v>12945.570947540504</v>
      </c>
      <c r="M542">
        <f ca="1">2*$Y$1*VLOOKUP(E541,Gearing!$B$3:$D$7,3)+B540</f>
        <v>12945.561957191625</v>
      </c>
      <c r="N542">
        <f ca="1">2*B541-B540+Misc!$B$6*$Y$1^2</f>
        <v>12945.70279259177</v>
      </c>
      <c r="O542">
        <f t="shared" ca="1" si="127"/>
        <v>0</v>
      </c>
      <c r="P542">
        <f t="shared" ca="1" si="128"/>
        <v>0</v>
      </c>
      <c r="Q542">
        <f t="shared" ca="1" si="129"/>
        <v>0</v>
      </c>
      <c r="R542">
        <f t="shared" ca="1" si="130"/>
        <v>0</v>
      </c>
      <c r="S542">
        <f t="shared" ca="1" si="131"/>
        <v>0</v>
      </c>
      <c r="T542">
        <f ca="1">C542/Misc!$B$2*60/2/PI()</f>
        <v>3998.5527677008035</v>
      </c>
      <c r="U542">
        <f ca="1">C542/Misc!$B$2*60/2/PI()*VLOOKUP(E542,Gearing!$B$2:$F$7,5,FALSE)</f>
        <v>7999.9999999999864</v>
      </c>
      <c r="V542">
        <f ca="1">FORECAST(U542,OFFSET(Engine!$E$3:$E$26,MATCH(U542,Engine!$A$3:$A$26,1)-1,0,2),OFFSET(Engine!$A$3:$A$26,MATCH(U542,Engine!$A$3:$A$26,1)-1,0,2))</f>
        <v>590.28680526412995</v>
      </c>
    </row>
    <row r="543" spans="1:22" x14ac:dyDescent="0.25">
      <c r="A543">
        <f t="shared" si="123"/>
        <v>135</v>
      </c>
      <c r="B543">
        <f t="shared" ca="1" si="134"/>
        <v>12976.965278641697</v>
      </c>
      <c r="C543">
        <f t="shared" ca="1" si="132"/>
        <v>125.61823999999979</v>
      </c>
      <c r="D543">
        <f t="shared" ca="1" si="133"/>
        <v>3.9633597683859989E-2</v>
      </c>
      <c r="E543">
        <f ca="1">MIN(VLOOKUP(C542+0.01,Gearing!$A$2:$F$7,2,TRUE)+1,5)</f>
        <v>5</v>
      </c>
      <c r="F543">
        <f ca="1">Misc!$B$4*V542/Misc!$B$2*VLOOKUP(E542,Gearing!$B$2:$F$7,5,FALSE)</f>
        <v>3346.1692342119795</v>
      </c>
      <c r="G543">
        <f t="shared" ca="1" si="121"/>
        <v>8.0635123868120786</v>
      </c>
      <c r="H543">
        <f t="shared" ca="1" si="122"/>
        <v>280.99999999999955</v>
      </c>
      <c r="I543">
        <f t="shared" si="124"/>
        <v>0.19223050000000003</v>
      </c>
      <c r="J543">
        <f t="shared" ca="1" si="125"/>
        <v>1822.9363043761496</v>
      </c>
      <c r="K543">
        <f t="shared" ca="1" si="126"/>
        <v>-56242299.804638751</v>
      </c>
      <c r="L543">
        <f t="shared" ca="1" si="135"/>
        <v>12976.979205656366</v>
      </c>
      <c r="M543">
        <f ca="1">2*$Y$1*VLOOKUP(E542,Gearing!$B$3:$D$7,3)+B541</f>
        <v>12976.965278641697</v>
      </c>
      <c r="N543">
        <f ca="1">2*B542-B541+Misc!$B$6*$Y$1^2</f>
        <v>12977.111068241553</v>
      </c>
      <c r="O543">
        <f t="shared" ca="1" si="127"/>
        <v>0</v>
      </c>
      <c r="P543">
        <f t="shared" ca="1" si="128"/>
        <v>0</v>
      </c>
      <c r="Q543">
        <f t="shared" ca="1" si="129"/>
        <v>0</v>
      </c>
      <c r="R543">
        <f t="shared" ca="1" si="130"/>
        <v>0</v>
      </c>
      <c r="S543">
        <f t="shared" ca="1" si="131"/>
        <v>0</v>
      </c>
      <c r="T543">
        <f ca="1">C543/Misc!$B$2*60/2/PI()</f>
        <v>3998.5527677008035</v>
      </c>
      <c r="U543">
        <f ca="1">C543/Misc!$B$2*60/2/PI()*VLOOKUP(E543,Gearing!$B$2:$F$7,5,FALSE)</f>
        <v>7999.9999999999864</v>
      </c>
      <c r="V543">
        <f ca="1">FORECAST(U543,OFFSET(Engine!$E$3:$E$26,MATCH(U543,Engine!$A$3:$A$26,1)-1,0,2),OFFSET(Engine!$A$3:$A$26,MATCH(U543,Engine!$A$3:$A$26,1)-1,0,2))</f>
        <v>590.28680526412995</v>
      </c>
    </row>
    <row r="544" spans="1:22" x14ac:dyDescent="0.25">
      <c r="A544">
        <f t="shared" si="123"/>
        <v>135.25</v>
      </c>
      <c r="B544">
        <f t="shared" ca="1" si="134"/>
        <v>13008.371077191625</v>
      </c>
      <c r="C544">
        <f t="shared" ca="1" si="132"/>
        <v>125.61823999999979</v>
      </c>
      <c r="D544">
        <f t="shared" ca="1" si="133"/>
        <v>-3.9633597683859989E-2</v>
      </c>
      <c r="E544">
        <f ca="1">MIN(VLOOKUP(C543+0.01,Gearing!$A$2:$F$7,2,TRUE)+1,5)</f>
        <v>5</v>
      </c>
      <c r="F544">
        <f ca="1">Misc!$B$4*V543/Misc!$B$2*VLOOKUP(E543,Gearing!$B$2:$F$7,5,FALSE)</f>
        <v>3346.1692342119795</v>
      </c>
      <c r="G544">
        <f t="shared" ca="1" si="121"/>
        <v>8.0830270453002129</v>
      </c>
      <c r="H544">
        <f t="shared" ca="1" si="122"/>
        <v>280.99999999999955</v>
      </c>
      <c r="I544">
        <f t="shared" si="124"/>
        <v>0.19223050000000003</v>
      </c>
      <c r="J544">
        <f t="shared" ca="1" si="125"/>
        <v>1810.862952008134</v>
      </c>
      <c r="K544">
        <f t="shared" ca="1" si="126"/>
        <v>-56299390.176263422</v>
      </c>
      <c r="L544">
        <f t="shared" ca="1" si="135"/>
        <v>13008.380067540505</v>
      </c>
      <c r="M544">
        <f ca="1">2*$Y$1*VLOOKUP(E543,Gearing!$B$3:$D$7,3)+B542</f>
        <v>13008.371077191625</v>
      </c>
      <c r="N544">
        <f ca="1">2*B543-B542+Misc!$B$6*$Y$1^2</f>
        <v>13008.51191259177</v>
      </c>
      <c r="O544">
        <f t="shared" ca="1" si="127"/>
        <v>0</v>
      </c>
      <c r="P544">
        <f t="shared" ca="1" si="128"/>
        <v>0</v>
      </c>
      <c r="Q544">
        <f t="shared" ca="1" si="129"/>
        <v>0</v>
      </c>
      <c r="R544">
        <f t="shared" ca="1" si="130"/>
        <v>0</v>
      </c>
      <c r="S544">
        <f t="shared" ca="1" si="131"/>
        <v>0</v>
      </c>
      <c r="T544">
        <f ca="1">C544/Misc!$B$2*60/2/PI()</f>
        <v>3998.5527677008035</v>
      </c>
      <c r="U544">
        <f ca="1">C544/Misc!$B$2*60/2/PI()*VLOOKUP(E544,Gearing!$B$2:$F$7,5,FALSE)</f>
        <v>7999.9999999999864</v>
      </c>
      <c r="V544">
        <f ca="1">FORECAST(U544,OFFSET(Engine!$E$3:$E$26,MATCH(U544,Engine!$A$3:$A$26,1)-1,0,2),OFFSET(Engine!$A$3:$A$26,MATCH(U544,Engine!$A$3:$A$26,1)-1,0,2))</f>
        <v>590.28680526412995</v>
      </c>
    </row>
    <row r="545" spans="1:22" x14ac:dyDescent="0.25">
      <c r="A545">
        <f t="shared" si="123"/>
        <v>135.5</v>
      </c>
      <c r="B545">
        <f t="shared" ca="1" si="134"/>
        <v>13039.774398641697</v>
      </c>
      <c r="C545">
        <f t="shared" ca="1" si="132"/>
        <v>125.61823999999979</v>
      </c>
      <c r="D545">
        <f t="shared" ca="1" si="133"/>
        <v>3.9633597683859989E-2</v>
      </c>
      <c r="E545">
        <f ca="1">MIN(VLOOKUP(C544+0.01,Gearing!$A$2:$F$7,2,TRUE)+1,5)</f>
        <v>5</v>
      </c>
      <c r="F545">
        <f ca="1">Misc!$B$4*V544/Misc!$B$2*VLOOKUP(E544,Gearing!$B$2:$F$7,5,FALSE)</f>
        <v>3346.1692342119795</v>
      </c>
      <c r="G545">
        <f t="shared" ca="1" si="121"/>
        <v>8.1025401645898558</v>
      </c>
      <c r="H545">
        <f t="shared" ca="1" si="122"/>
        <v>280.99999999999955</v>
      </c>
      <c r="I545">
        <f t="shared" si="124"/>
        <v>0.19223050000000003</v>
      </c>
      <c r="J545">
        <f t="shared" ca="1" si="125"/>
        <v>1798.7886472918299</v>
      </c>
      <c r="K545">
        <f t="shared" ca="1" si="126"/>
        <v>-56356038.483186916</v>
      </c>
      <c r="L545">
        <f t="shared" ca="1" si="135"/>
        <v>13039.788325656365</v>
      </c>
      <c r="M545">
        <f ca="1">2*$Y$1*VLOOKUP(E544,Gearing!$B$3:$D$7,3)+B543</f>
        <v>13039.774398641697</v>
      </c>
      <c r="N545">
        <f ca="1">2*B544-B543+Misc!$B$6*$Y$1^2</f>
        <v>13039.920188241553</v>
      </c>
      <c r="O545">
        <f t="shared" ca="1" si="127"/>
        <v>0</v>
      </c>
      <c r="P545">
        <f t="shared" ca="1" si="128"/>
        <v>0</v>
      </c>
      <c r="Q545">
        <f t="shared" ca="1" si="129"/>
        <v>0</v>
      </c>
      <c r="R545">
        <f t="shared" ca="1" si="130"/>
        <v>0</v>
      </c>
      <c r="S545">
        <f t="shared" ca="1" si="131"/>
        <v>0</v>
      </c>
      <c r="T545">
        <f ca="1">C545/Misc!$B$2*60/2/PI()</f>
        <v>3998.5527677008035</v>
      </c>
      <c r="U545">
        <f ca="1">C545/Misc!$B$2*60/2/PI()*VLOOKUP(E545,Gearing!$B$2:$F$7,5,FALSE)</f>
        <v>7999.9999999999864</v>
      </c>
      <c r="V545">
        <f ca="1">FORECAST(U545,OFFSET(Engine!$E$3:$E$26,MATCH(U545,Engine!$A$3:$A$26,1)-1,0,2),OFFSET(Engine!$A$3:$A$26,MATCH(U545,Engine!$A$3:$A$26,1)-1,0,2))</f>
        <v>590.28680526412995</v>
      </c>
    </row>
    <row r="546" spans="1:22" x14ac:dyDescent="0.25">
      <c r="A546">
        <f t="shared" si="123"/>
        <v>135.75</v>
      </c>
      <c r="B546">
        <f t="shared" ca="1" si="134"/>
        <v>13071.180197191625</v>
      </c>
      <c r="C546">
        <f t="shared" ca="1" si="132"/>
        <v>125.61823999999979</v>
      </c>
      <c r="D546">
        <f t="shared" ca="1" si="133"/>
        <v>-3.9633597683859989E-2</v>
      </c>
      <c r="E546">
        <f ca="1">MIN(VLOOKUP(C545+0.01,Gearing!$A$2:$F$7,2,TRUE)+1,5)</f>
        <v>5</v>
      </c>
      <c r="F546">
        <f ca="1">Misc!$B$4*V545/Misc!$B$2*VLOOKUP(E545,Gearing!$B$2:$F$7,5,FALSE)</f>
        <v>3346.1692342119795</v>
      </c>
      <c r="G546">
        <f t="shared" ca="1" si="121"/>
        <v>8.1220548230779901</v>
      </c>
      <c r="H546">
        <f t="shared" ca="1" si="122"/>
        <v>280.99999999999955</v>
      </c>
      <c r="I546">
        <f t="shared" si="124"/>
        <v>0.19223050000000003</v>
      </c>
      <c r="J546">
        <f t="shared" ca="1" si="125"/>
        <v>1786.7152949238134</v>
      </c>
      <c r="K546">
        <f t="shared" ca="1" si="126"/>
        <v>-56412370.538173884</v>
      </c>
      <c r="L546">
        <f t="shared" ca="1" si="135"/>
        <v>13071.189187540505</v>
      </c>
      <c r="M546">
        <f ca="1">2*$Y$1*VLOOKUP(E545,Gearing!$B$3:$D$7,3)+B544</f>
        <v>13071.180197191625</v>
      </c>
      <c r="N546">
        <f ca="1">2*B545-B544+Misc!$B$6*$Y$1^2</f>
        <v>13071.32103259177</v>
      </c>
      <c r="O546">
        <f t="shared" ca="1" si="127"/>
        <v>0</v>
      </c>
      <c r="P546">
        <f t="shared" ca="1" si="128"/>
        <v>0</v>
      </c>
      <c r="Q546">
        <f t="shared" ca="1" si="129"/>
        <v>0</v>
      </c>
      <c r="R546">
        <f t="shared" ca="1" si="130"/>
        <v>0</v>
      </c>
      <c r="S546">
        <f t="shared" ca="1" si="131"/>
        <v>0</v>
      </c>
      <c r="T546">
        <f ca="1">C546/Misc!$B$2*60/2/PI()</f>
        <v>3998.5527677008035</v>
      </c>
      <c r="U546">
        <f ca="1">C546/Misc!$B$2*60/2/PI()*VLOOKUP(E546,Gearing!$B$2:$F$7,5,FALSE)</f>
        <v>7999.9999999999864</v>
      </c>
      <c r="V546">
        <f ca="1">FORECAST(U546,OFFSET(Engine!$E$3:$E$26,MATCH(U546,Engine!$A$3:$A$26,1)-1,0,2),OFFSET(Engine!$A$3:$A$26,MATCH(U546,Engine!$A$3:$A$26,1)-1,0,2))</f>
        <v>590.28680526412995</v>
      </c>
    </row>
    <row r="547" spans="1:22" x14ac:dyDescent="0.25">
      <c r="A547">
        <f t="shared" si="123"/>
        <v>136</v>
      </c>
      <c r="B547">
        <f t="shared" ca="1" si="134"/>
        <v>13102.583518641697</v>
      </c>
      <c r="C547">
        <f t="shared" ca="1" si="132"/>
        <v>125.61823999999979</v>
      </c>
      <c r="D547">
        <f t="shared" ca="1" si="133"/>
        <v>3.9633597683859989E-2</v>
      </c>
      <c r="E547">
        <f ca="1">MIN(VLOOKUP(C546+0.01,Gearing!$A$2:$F$7,2,TRUE)+1,5)</f>
        <v>5</v>
      </c>
      <c r="F547">
        <f ca="1">Misc!$B$4*V546/Misc!$B$2*VLOOKUP(E546,Gearing!$B$2:$F$7,5,FALSE)</f>
        <v>3346.1692342119795</v>
      </c>
      <c r="G547">
        <f t="shared" ca="1" si="121"/>
        <v>8.141567942367633</v>
      </c>
      <c r="H547">
        <f t="shared" ca="1" si="122"/>
        <v>280.99999999999955</v>
      </c>
      <c r="I547">
        <f t="shared" si="124"/>
        <v>0.19223050000000003</v>
      </c>
      <c r="J547">
        <f t="shared" ca="1" si="125"/>
        <v>1774.6409902075102</v>
      </c>
      <c r="K547">
        <f t="shared" ca="1" si="126"/>
        <v>-56468260.468643531</v>
      </c>
      <c r="L547">
        <f t="shared" ca="1" si="135"/>
        <v>13102.597445656365</v>
      </c>
      <c r="M547">
        <f ca="1">2*$Y$1*VLOOKUP(E546,Gearing!$B$3:$D$7,3)+B545</f>
        <v>13102.583518641697</v>
      </c>
      <c r="N547">
        <f ca="1">2*B546-B545+Misc!$B$6*$Y$1^2</f>
        <v>13102.729308241553</v>
      </c>
      <c r="O547">
        <f t="shared" ca="1" si="127"/>
        <v>0</v>
      </c>
      <c r="P547">
        <f t="shared" ca="1" si="128"/>
        <v>0</v>
      </c>
      <c r="Q547">
        <f t="shared" ca="1" si="129"/>
        <v>0</v>
      </c>
      <c r="R547">
        <f t="shared" ca="1" si="130"/>
        <v>0</v>
      </c>
      <c r="S547">
        <f t="shared" ca="1" si="131"/>
        <v>0</v>
      </c>
      <c r="T547">
        <f ca="1">C547/Misc!$B$2*60/2/PI()</f>
        <v>3998.5527677008035</v>
      </c>
      <c r="U547">
        <f ca="1">C547/Misc!$B$2*60/2/PI()*VLOOKUP(E547,Gearing!$B$2:$F$7,5,FALSE)</f>
        <v>7999.9999999999864</v>
      </c>
      <c r="V547">
        <f ca="1">FORECAST(U547,OFFSET(Engine!$E$3:$E$26,MATCH(U547,Engine!$A$3:$A$26,1)-1,0,2),OFFSET(Engine!$A$3:$A$26,MATCH(U547,Engine!$A$3:$A$26,1)-1,0,2))</f>
        <v>590.28680526412995</v>
      </c>
    </row>
    <row r="548" spans="1:22" x14ac:dyDescent="0.25">
      <c r="A548">
        <f t="shared" si="123"/>
        <v>136.25</v>
      </c>
      <c r="B548">
        <f t="shared" ca="1" si="134"/>
        <v>13133.989317191625</v>
      </c>
      <c r="C548">
        <f t="shared" ca="1" si="132"/>
        <v>125.61823999999979</v>
      </c>
      <c r="D548">
        <f t="shared" ca="1" si="133"/>
        <v>-3.9633597683859989E-2</v>
      </c>
      <c r="E548">
        <f ca="1">MIN(VLOOKUP(C547+0.01,Gearing!$A$2:$F$7,2,TRUE)+1,5)</f>
        <v>5</v>
      </c>
      <c r="F548">
        <f ca="1">Misc!$B$4*V547/Misc!$B$2*VLOOKUP(E547,Gearing!$B$2:$F$7,5,FALSE)</f>
        <v>3346.1692342119795</v>
      </c>
      <c r="G548">
        <f t="shared" ca="1" si="121"/>
        <v>8.1610826008557673</v>
      </c>
      <c r="H548">
        <f t="shared" ca="1" si="122"/>
        <v>280.99999999999955</v>
      </c>
      <c r="I548">
        <f t="shared" si="124"/>
        <v>0.19223050000000003</v>
      </c>
      <c r="J548">
        <f t="shared" ca="1" si="125"/>
        <v>1762.5676378394937</v>
      </c>
      <c r="K548">
        <f t="shared" ca="1" si="126"/>
        <v>-56523834.206992835</v>
      </c>
      <c r="L548">
        <f t="shared" ca="1" si="135"/>
        <v>13133.998307540503</v>
      </c>
      <c r="M548">
        <f ca="1">2*$Y$1*VLOOKUP(E547,Gearing!$B$3:$D$7,3)+B546</f>
        <v>13133.989317191625</v>
      </c>
      <c r="N548">
        <f ca="1">2*B547-B546+Misc!$B$6*$Y$1^2</f>
        <v>13134.13015259177</v>
      </c>
      <c r="O548">
        <f t="shared" ca="1" si="127"/>
        <v>0</v>
      </c>
      <c r="P548">
        <f t="shared" ca="1" si="128"/>
        <v>0</v>
      </c>
      <c r="Q548">
        <f t="shared" ca="1" si="129"/>
        <v>0</v>
      </c>
      <c r="R548">
        <f t="shared" ca="1" si="130"/>
        <v>0</v>
      </c>
      <c r="S548">
        <f t="shared" ca="1" si="131"/>
        <v>0</v>
      </c>
      <c r="T548">
        <f ca="1">C548/Misc!$B$2*60/2/PI()</f>
        <v>3998.5527677008035</v>
      </c>
      <c r="U548">
        <f ca="1">C548/Misc!$B$2*60/2/PI()*VLOOKUP(E548,Gearing!$B$2:$F$7,5,FALSE)</f>
        <v>7999.9999999999864</v>
      </c>
      <c r="V548">
        <f ca="1">FORECAST(U548,OFFSET(Engine!$E$3:$E$26,MATCH(U548,Engine!$A$3:$A$26,1)-1,0,2),OFFSET(Engine!$A$3:$A$26,MATCH(U548,Engine!$A$3:$A$26,1)-1,0,2))</f>
        <v>590.28680526412995</v>
      </c>
    </row>
    <row r="549" spans="1:22" x14ac:dyDescent="0.25">
      <c r="A549">
        <f t="shared" si="123"/>
        <v>136.5</v>
      </c>
      <c r="B549">
        <f t="shared" ca="1" si="134"/>
        <v>13165.392638641697</v>
      </c>
      <c r="C549">
        <f t="shared" ca="1" si="132"/>
        <v>125.61823999999979</v>
      </c>
      <c r="D549">
        <f t="shared" ca="1" si="133"/>
        <v>3.9633597683859989E-2</v>
      </c>
      <c r="E549">
        <f ca="1">MIN(VLOOKUP(C548+0.01,Gearing!$A$2:$F$7,2,TRUE)+1,5)</f>
        <v>5</v>
      </c>
      <c r="F549">
        <f ca="1">Misc!$B$4*V548/Misc!$B$2*VLOOKUP(E548,Gearing!$B$2:$F$7,5,FALSE)</f>
        <v>3346.1692342119795</v>
      </c>
      <c r="G549">
        <f t="shared" ca="1" si="121"/>
        <v>8.180595720145412</v>
      </c>
      <c r="H549">
        <f t="shared" ca="1" si="122"/>
        <v>280.99999999999955</v>
      </c>
      <c r="I549">
        <f t="shared" si="124"/>
        <v>0.19223050000000003</v>
      </c>
      <c r="J549">
        <f t="shared" ca="1" si="125"/>
        <v>1750.4933331231905</v>
      </c>
      <c r="K549">
        <f t="shared" ca="1" si="126"/>
        <v>-56578965.761008635</v>
      </c>
      <c r="L549">
        <f t="shared" ca="1" si="135"/>
        <v>13165.406565656365</v>
      </c>
      <c r="M549">
        <f ca="1">2*$Y$1*VLOOKUP(E548,Gearing!$B$3:$D$7,3)+B547</f>
        <v>13165.392638641697</v>
      </c>
      <c r="N549">
        <f ca="1">2*B548-B547+Misc!$B$6*$Y$1^2</f>
        <v>13165.538428241553</v>
      </c>
      <c r="O549">
        <f t="shared" ca="1" si="127"/>
        <v>0</v>
      </c>
      <c r="P549">
        <f t="shared" ca="1" si="128"/>
        <v>0</v>
      </c>
      <c r="Q549">
        <f t="shared" ca="1" si="129"/>
        <v>0</v>
      </c>
      <c r="R549">
        <f t="shared" ca="1" si="130"/>
        <v>0</v>
      </c>
      <c r="S549">
        <f t="shared" ca="1" si="131"/>
        <v>0</v>
      </c>
      <c r="T549">
        <f ca="1">C549/Misc!$B$2*60/2/PI()</f>
        <v>3998.5527677008035</v>
      </c>
      <c r="U549">
        <f ca="1">C549/Misc!$B$2*60/2/PI()*VLOOKUP(E549,Gearing!$B$2:$F$7,5,FALSE)</f>
        <v>7999.9999999999864</v>
      </c>
      <c r="V549">
        <f ca="1">FORECAST(U549,OFFSET(Engine!$E$3:$E$26,MATCH(U549,Engine!$A$3:$A$26,1)-1,0,2),OFFSET(Engine!$A$3:$A$26,MATCH(U549,Engine!$A$3:$A$26,1)-1,0,2))</f>
        <v>590.28680526412995</v>
      </c>
    </row>
    <row r="550" spans="1:22" x14ac:dyDescent="0.25">
      <c r="A550">
        <f t="shared" si="123"/>
        <v>136.75</v>
      </c>
      <c r="B550">
        <f t="shared" ca="1" si="134"/>
        <v>13196.798437191625</v>
      </c>
      <c r="C550">
        <f t="shared" ca="1" si="132"/>
        <v>125.61823999999979</v>
      </c>
      <c r="D550">
        <f t="shared" ca="1" si="133"/>
        <v>-3.9633597683859989E-2</v>
      </c>
      <c r="E550">
        <f ca="1">MIN(VLOOKUP(C549+0.01,Gearing!$A$2:$F$7,2,TRUE)+1,5)</f>
        <v>5</v>
      </c>
      <c r="F550">
        <f ca="1">Misc!$B$4*V549/Misc!$B$2*VLOOKUP(E549,Gearing!$B$2:$F$7,5,FALSE)</f>
        <v>3346.1692342119795</v>
      </c>
      <c r="G550">
        <f t="shared" ca="1" si="121"/>
        <v>8.2001103786335463</v>
      </c>
      <c r="H550">
        <f t="shared" ca="1" si="122"/>
        <v>280.99999999999955</v>
      </c>
      <c r="I550">
        <f t="shared" si="124"/>
        <v>0.19223050000000003</v>
      </c>
      <c r="J550">
        <f t="shared" ca="1" si="125"/>
        <v>1738.419980755174</v>
      </c>
      <c r="K550">
        <f t="shared" ca="1" si="126"/>
        <v>-56633781.182720251</v>
      </c>
      <c r="L550">
        <f t="shared" ca="1" si="135"/>
        <v>13196.807427540505</v>
      </c>
      <c r="M550">
        <f ca="1">2*$Y$1*VLOOKUP(E549,Gearing!$B$3:$D$7,3)+B548</f>
        <v>13196.798437191625</v>
      </c>
      <c r="N550">
        <f ca="1">2*B549-B548+Misc!$B$6*$Y$1^2</f>
        <v>13196.93927259177</v>
      </c>
      <c r="O550">
        <f t="shared" ca="1" si="127"/>
        <v>0</v>
      </c>
      <c r="P550">
        <f t="shared" ca="1" si="128"/>
        <v>0</v>
      </c>
      <c r="Q550">
        <f t="shared" ca="1" si="129"/>
        <v>0</v>
      </c>
      <c r="R550">
        <f t="shared" ca="1" si="130"/>
        <v>0</v>
      </c>
      <c r="S550">
        <f t="shared" ca="1" si="131"/>
        <v>0</v>
      </c>
      <c r="T550">
        <f ca="1">C550/Misc!$B$2*60/2/PI()</f>
        <v>3998.5527677008035</v>
      </c>
      <c r="U550">
        <f ca="1">C550/Misc!$B$2*60/2/PI()*VLOOKUP(E550,Gearing!$B$2:$F$7,5,FALSE)</f>
        <v>7999.9999999999864</v>
      </c>
      <c r="V550">
        <f ca="1">FORECAST(U550,OFFSET(Engine!$E$3:$E$26,MATCH(U550,Engine!$A$3:$A$26,1)-1,0,2),OFFSET(Engine!$A$3:$A$26,MATCH(U550,Engine!$A$3:$A$26,1)-1,0,2))</f>
        <v>590.28680526412995</v>
      </c>
    </row>
    <row r="551" spans="1:22" x14ac:dyDescent="0.25">
      <c r="A551">
        <f t="shared" si="123"/>
        <v>137</v>
      </c>
      <c r="B551">
        <f t="shared" ca="1" si="134"/>
        <v>13228.201758641697</v>
      </c>
      <c r="C551">
        <f t="shared" ca="1" si="132"/>
        <v>125.61823999999979</v>
      </c>
      <c r="D551">
        <f t="shared" ca="1" si="133"/>
        <v>3.9633597683859989E-2</v>
      </c>
      <c r="E551">
        <f ca="1">MIN(VLOOKUP(C550+0.01,Gearing!$A$2:$F$7,2,TRUE)+1,5)</f>
        <v>5</v>
      </c>
      <c r="F551">
        <f ca="1">Misc!$B$4*V550/Misc!$B$2*VLOOKUP(E550,Gearing!$B$2:$F$7,5,FALSE)</f>
        <v>3346.1692342119795</v>
      </c>
      <c r="G551">
        <f t="shared" ca="1" si="121"/>
        <v>8.2196234979231892</v>
      </c>
      <c r="H551">
        <f t="shared" ca="1" si="122"/>
        <v>280.99999999999955</v>
      </c>
      <c r="I551">
        <f t="shared" si="124"/>
        <v>0.19223050000000003</v>
      </c>
      <c r="J551">
        <f t="shared" ca="1" si="125"/>
        <v>1726.3456760388699</v>
      </c>
      <c r="K551">
        <f t="shared" ca="1" si="126"/>
        <v>-56688154.360282198</v>
      </c>
      <c r="L551">
        <f t="shared" ca="1" si="135"/>
        <v>13228.215685656365</v>
      </c>
      <c r="M551">
        <f ca="1">2*$Y$1*VLOOKUP(E550,Gearing!$B$3:$D$7,3)+B549</f>
        <v>13228.201758641697</v>
      </c>
      <c r="N551">
        <f ca="1">2*B550-B549+Misc!$B$6*$Y$1^2</f>
        <v>13228.347548241552</v>
      </c>
      <c r="O551">
        <f t="shared" ca="1" si="127"/>
        <v>0</v>
      </c>
      <c r="P551">
        <f t="shared" ca="1" si="128"/>
        <v>0</v>
      </c>
      <c r="Q551">
        <f t="shared" ca="1" si="129"/>
        <v>0</v>
      </c>
      <c r="R551">
        <f t="shared" ca="1" si="130"/>
        <v>0</v>
      </c>
      <c r="S551">
        <f t="shared" ca="1" si="131"/>
        <v>0</v>
      </c>
      <c r="T551">
        <f ca="1">C551/Misc!$B$2*60/2/PI()</f>
        <v>3998.5527677008035</v>
      </c>
      <c r="U551">
        <f ca="1">C551/Misc!$B$2*60/2/PI()*VLOOKUP(E551,Gearing!$B$2:$F$7,5,FALSE)</f>
        <v>7999.9999999999864</v>
      </c>
      <c r="V551">
        <f ca="1">FORECAST(U551,OFFSET(Engine!$E$3:$E$26,MATCH(U551,Engine!$A$3:$A$26,1)-1,0,2),OFFSET(Engine!$A$3:$A$26,MATCH(U551,Engine!$A$3:$A$26,1)-1,0,2))</f>
        <v>590.28680526412995</v>
      </c>
    </row>
    <row r="552" spans="1:22" x14ac:dyDescent="0.25">
      <c r="A552">
        <f t="shared" si="123"/>
        <v>137.25</v>
      </c>
      <c r="B552">
        <f t="shared" ca="1" si="134"/>
        <v>13259.607557191624</v>
      </c>
      <c r="C552">
        <f t="shared" ca="1" si="132"/>
        <v>125.61823999999979</v>
      </c>
      <c r="D552">
        <f t="shared" ca="1" si="133"/>
        <v>-3.9633597683859989E-2</v>
      </c>
      <c r="E552">
        <f ca="1">MIN(VLOOKUP(C551+0.01,Gearing!$A$2:$F$7,2,TRUE)+1,5)</f>
        <v>5</v>
      </c>
      <c r="F552">
        <f ca="1">Misc!$B$4*V551/Misc!$B$2*VLOOKUP(E551,Gearing!$B$2:$F$7,5,FALSE)</f>
        <v>3346.1692342119795</v>
      </c>
      <c r="G552">
        <f t="shared" ca="1" si="121"/>
        <v>8.2391381564113235</v>
      </c>
      <c r="H552">
        <f t="shared" ca="1" si="122"/>
        <v>280.99999999999955</v>
      </c>
      <c r="I552">
        <f t="shared" si="124"/>
        <v>0.19223050000000003</v>
      </c>
      <c r="J552">
        <f t="shared" ca="1" si="125"/>
        <v>1714.2723236708534</v>
      </c>
      <c r="K552">
        <f t="shared" ca="1" si="126"/>
        <v>-56742211.465356119</v>
      </c>
      <c r="L552">
        <f t="shared" ca="1" si="135"/>
        <v>13259.616547540503</v>
      </c>
      <c r="M552">
        <f ca="1">2*$Y$1*VLOOKUP(E551,Gearing!$B$3:$D$7,3)+B550</f>
        <v>13259.607557191624</v>
      </c>
      <c r="N552">
        <f ca="1">2*B551-B550+Misc!$B$6*$Y$1^2</f>
        <v>13259.74839259177</v>
      </c>
      <c r="O552">
        <f t="shared" ca="1" si="127"/>
        <v>0</v>
      </c>
      <c r="P552">
        <f t="shared" ca="1" si="128"/>
        <v>0</v>
      </c>
      <c r="Q552">
        <f t="shared" ca="1" si="129"/>
        <v>0</v>
      </c>
      <c r="R552">
        <f t="shared" ca="1" si="130"/>
        <v>0</v>
      </c>
      <c r="S552">
        <f t="shared" ca="1" si="131"/>
        <v>0</v>
      </c>
      <c r="T552">
        <f ca="1">C552/Misc!$B$2*60/2/PI()</f>
        <v>3998.5527677008035</v>
      </c>
      <c r="U552">
        <f ca="1">C552/Misc!$B$2*60/2/PI()*VLOOKUP(E552,Gearing!$B$2:$F$7,5,FALSE)</f>
        <v>7999.9999999999864</v>
      </c>
      <c r="V552">
        <f ca="1">FORECAST(U552,OFFSET(Engine!$E$3:$E$26,MATCH(U552,Engine!$A$3:$A$26,1)-1,0,2),OFFSET(Engine!$A$3:$A$26,MATCH(U552,Engine!$A$3:$A$26,1)-1,0,2))</f>
        <v>590.28680526412995</v>
      </c>
    </row>
    <row r="553" spans="1:22" x14ac:dyDescent="0.25">
      <c r="A553">
        <f t="shared" si="123"/>
        <v>137.5</v>
      </c>
      <c r="B553">
        <f t="shared" ca="1" si="134"/>
        <v>13291.010878641697</v>
      </c>
      <c r="C553">
        <f t="shared" ca="1" si="132"/>
        <v>125.61823999999979</v>
      </c>
      <c r="D553">
        <f t="shared" ca="1" si="133"/>
        <v>3.9633597683859989E-2</v>
      </c>
      <c r="E553">
        <f ca="1">MIN(VLOOKUP(C552+0.01,Gearing!$A$2:$F$7,2,TRUE)+1,5)</f>
        <v>5</v>
      </c>
      <c r="F553">
        <f ca="1">Misc!$B$4*V552/Misc!$B$2*VLOOKUP(E552,Gearing!$B$2:$F$7,5,FALSE)</f>
        <v>3346.1692342119795</v>
      </c>
      <c r="G553">
        <f t="shared" ca="1" si="121"/>
        <v>8.2586512757009665</v>
      </c>
      <c r="H553">
        <f t="shared" ca="1" si="122"/>
        <v>280.99999999999955</v>
      </c>
      <c r="I553">
        <f t="shared" si="124"/>
        <v>0.19223050000000003</v>
      </c>
      <c r="J553">
        <f t="shared" ca="1" si="125"/>
        <v>1702.1980189545502</v>
      </c>
      <c r="K553">
        <f t="shared" ca="1" si="126"/>
        <v>-56795826.266464248</v>
      </c>
      <c r="L553">
        <f t="shared" ca="1" si="135"/>
        <v>13291.024805656367</v>
      </c>
      <c r="M553">
        <f ca="1">2*$Y$1*VLOOKUP(E552,Gearing!$B$3:$D$7,3)+B551</f>
        <v>13291.010878641697</v>
      </c>
      <c r="N553">
        <f ca="1">2*B552-B551+Misc!$B$6*$Y$1^2</f>
        <v>13291.156668241552</v>
      </c>
      <c r="O553">
        <f t="shared" ca="1" si="127"/>
        <v>0</v>
      </c>
      <c r="P553">
        <f t="shared" ca="1" si="128"/>
        <v>0</v>
      </c>
      <c r="Q553">
        <f t="shared" ca="1" si="129"/>
        <v>0</v>
      </c>
      <c r="R553">
        <f t="shared" ca="1" si="130"/>
        <v>0</v>
      </c>
      <c r="S553">
        <f t="shared" ca="1" si="131"/>
        <v>0</v>
      </c>
      <c r="T553">
        <f ca="1">C553/Misc!$B$2*60/2/PI()</f>
        <v>3998.5527677008035</v>
      </c>
      <c r="U553">
        <f ca="1">C553/Misc!$B$2*60/2/PI()*VLOOKUP(E553,Gearing!$B$2:$F$7,5,FALSE)</f>
        <v>7999.9999999999864</v>
      </c>
      <c r="V553">
        <f ca="1">FORECAST(U553,OFFSET(Engine!$E$3:$E$26,MATCH(U553,Engine!$A$3:$A$26,1)-1,0,2),OFFSET(Engine!$A$3:$A$26,MATCH(U553,Engine!$A$3:$A$26,1)-1,0,2))</f>
        <v>590.28680526412995</v>
      </c>
    </row>
    <row r="554" spans="1:22" x14ac:dyDescent="0.25">
      <c r="A554">
        <f t="shared" si="123"/>
        <v>137.75</v>
      </c>
      <c r="B554">
        <f t="shared" ca="1" si="134"/>
        <v>13322.416677191624</v>
      </c>
      <c r="C554">
        <f t="shared" ca="1" si="132"/>
        <v>125.61823999999979</v>
      </c>
      <c r="D554">
        <f t="shared" ca="1" si="133"/>
        <v>-3.9633597683859989E-2</v>
      </c>
      <c r="E554">
        <f ca="1">MIN(VLOOKUP(C553+0.01,Gearing!$A$2:$F$7,2,TRUE)+1,5)</f>
        <v>5</v>
      </c>
      <c r="F554">
        <f ca="1">Misc!$B$4*V553/Misc!$B$2*VLOOKUP(E553,Gearing!$B$2:$F$7,5,FALSE)</f>
        <v>3346.1692342119795</v>
      </c>
      <c r="G554">
        <f t="shared" ca="1" si="121"/>
        <v>8.2781659341891007</v>
      </c>
      <c r="H554">
        <f t="shared" ca="1" si="122"/>
        <v>280.99999999999955</v>
      </c>
      <c r="I554">
        <f t="shared" si="124"/>
        <v>0.19223050000000003</v>
      </c>
      <c r="J554">
        <f t="shared" ca="1" si="125"/>
        <v>1690.1246665865337</v>
      </c>
      <c r="K554">
        <f t="shared" ca="1" si="126"/>
        <v>-56849125.054900482</v>
      </c>
      <c r="L554">
        <f t="shared" ca="1" si="135"/>
        <v>13322.425667540503</v>
      </c>
      <c r="M554">
        <f ca="1">2*$Y$1*VLOOKUP(E553,Gearing!$B$3:$D$7,3)+B552</f>
        <v>13322.416677191624</v>
      </c>
      <c r="N554">
        <f ca="1">2*B553-B552+Misc!$B$6*$Y$1^2</f>
        <v>13322.557512591769</v>
      </c>
      <c r="O554">
        <f t="shared" ca="1" si="127"/>
        <v>0</v>
      </c>
      <c r="P554">
        <f t="shared" ca="1" si="128"/>
        <v>0</v>
      </c>
      <c r="Q554">
        <f t="shared" ca="1" si="129"/>
        <v>0</v>
      </c>
      <c r="R554">
        <f t="shared" ca="1" si="130"/>
        <v>0</v>
      </c>
      <c r="S554">
        <f t="shared" ca="1" si="131"/>
        <v>0</v>
      </c>
      <c r="T554">
        <f ca="1">C554/Misc!$B$2*60/2/PI()</f>
        <v>3998.5527677008035</v>
      </c>
      <c r="U554">
        <f ca="1">C554/Misc!$B$2*60/2/PI()*VLOOKUP(E554,Gearing!$B$2:$F$7,5,FALSE)</f>
        <v>7999.9999999999864</v>
      </c>
      <c r="V554">
        <f ca="1">FORECAST(U554,OFFSET(Engine!$E$3:$E$26,MATCH(U554,Engine!$A$3:$A$26,1)-1,0,2),OFFSET(Engine!$A$3:$A$26,MATCH(U554,Engine!$A$3:$A$26,1)-1,0,2))</f>
        <v>590.28680526412995</v>
      </c>
    </row>
    <row r="555" spans="1:22" x14ac:dyDescent="0.25">
      <c r="A555">
        <f t="shared" si="123"/>
        <v>138</v>
      </c>
      <c r="B555">
        <f t="shared" ca="1" si="134"/>
        <v>13353.819998641697</v>
      </c>
      <c r="C555">
        <f t="shared" ca="1" si="132"/>
        <v>125.61823999999979</v>
      </c>
      <c r="D555">
        <f t="shared" ca="1" si="133"/>
        <v>3.9633597683859989E-2</v>
      </c>
      <c r="E555">
        <f ca="1">MIN(VLOOKUP(C554+0.01,Gearing!$A$2:$F$7,2,TRUE)+1,5)</f>
        <v>5</v>
      </c>
      <c r="F555">
        <f ca="1">Misc!$B$4*V554/Misc!$B$2*VLOOKUP(E554,Gearing!$B$2:$F$7,5,FALSE)</f>
        <v>3346.1692342119795</v>
      </c>
      <c r="G555">
        <f t="shared" ca="1" si="121"/>
        <v>8.2976790534787455</v>
      </c>
      <c r="H555">
        <f t="shared" ca="1" si="122"/>
        <v>280.99999999999955</v>
      </c>
      <c r="I555">
        <f t="shared" si="124"/>
        <v>0.19223050000000003</v>
      </c>
      <c r="J555">
        <f t="shared" ca="1" si="125"/>
        <v>1678.0503618702305</v>
      </c>
      <c r="K555">
        <f t="shared" ca="1" si="126"/>
        <v>-56901981.479554765</v>
      </c>
      <c r="L555">
        <f t="shared" ca="1" si="135"/>
        <v>13353.833925656365</v>
      </c>
      <c r="M555">
        <f ca="1">2*$Y$1*VLOOKUP(E554,Gearing!$B$3:$D$7,3)+B553</f>
        <v>13353.819998641697</v>
      </c>
      <c r="N555">
        <f ca="1">2*B554-B553+Misc!$B$6*$Y$1^2</f>
        <v>13353.965788241552</v>
      </c>
      <c r="O555">
        <f t="shared" ca="1" si="127"/>
        <v>0</v>
      </c>
      <c r="P555">
        <f t="shared" ca="1" si="128"/>
        <v>0</v>
      </c>
      <c r="Q555">
        <f t="shared" ca="1" si="129"/>
        <v>0</v>
      </c>
      <c r="R555">
        <f t="shared" ca="1" si="130"/>
        <v>0</v>
      </c>
      <c r="S555">
        <f t="shared" ca="1" si="131"/>
        <v>0</v>
      </c>
      <c r="T555">
        <f ca="1">C555/Misc!$B$2*60/2/PI()</f>
        <v>3998.5527677008035</v>
      </c>
      <c r="U555">
        <f ca="1">C555/Misc!$B$2*60/2/PI()*VLOOKUP(E555,Gearing!$B$2:$F$7,5,FALSE)</f>
        <v>7999.9999999999864</v>
      </c>
      <c r="V555">
        <f ca="1">FORECAST(U555,OFFSET(Engine!$E$3:$E$26,MATCH(U555,Engine!$A$3:$A$26,1)-1,0,2),OFFSET(Engine!$A$3:$A$26,MATCH(U555,Engine!$A$3:$A$26,1)-1,0,2))</f>
        <v>590.28680526412995</v>
      </c>
    </row>
    <row r="556" spans="1:22" x14ac:dyDescent="0.25">
      <c r="A556">
        <f t="shared" si="123"/>
        <v>138.25</v>
      </c>
      <c r="B556">
        <f t="shared" ca="1" si="134"/>
        <v>13385.225797191624</v>
      </c>
      <c r="C556">
        <f t="shared" ca="1" si="132"/>
        <v>125.61823999999979</v>
      </c>
      <c r="D556">
        <f t="shared" ca="1" si="133"/>
        <v>-3.9633597683859989E-2</v>
      </c>
      <c r="E556">
        <f ca="1">MIN(VLOOKUP(C555+0.01,Gearing!$A$2:$F$7,2,TRUE)+1,5)</f>
        <v>5</v>
      </c>
      <c r="F556">
        <f ca="1">Misc!$B$4*V555/Misc!$B$2*VLOOKUP(E555,Gearing!$B$2:$F$7,5,FALSE)</f>
        <v>3346.1692342119795</v>
      </c>
      <c r="G556">
        <f t="shared" ca="1" si="121"/>
        <v>8.3171937119668797</v>
      </c>
      <c r="H556">
        <f t="shared" ca="1" si="122"/>
        <v>280.99999999999955</v>
      </c>
      <c r="I556">
        <f t="shared" si="124"/>
        <v>0.19223050000000003</v>
      </c>
      <c r="J556">
        <f t="shared" ca="1" si="125"/>
        <v>1665.9770095022141</v>
      </c>
      <c r="K556">
        <f t="shared" ca="1" si="126"/>
        <v>-56954521.951353319</v>
      </c>
      <c r="L556">
        <f t="shared" ca="1" si="135"/>
        <v>13385.234787540505</v>
      </c>
      <c r="M556">
        <f ca="1">2*$Y$1*VLOOKUP(E555,Gearing!$B$3:$D$7,3)+B554</f>
        <v>13385.225797191624</v>
      </c>
      <c r="N556">
        <f ca="1">2*B555-B554+Misc!$B$6*$Y$1^2</f>
        <v>13385.366632591769</v>
      </c>
      <c r="O556">
        <f t="shared" ca="1" si="127"/>
        <v>0</v>
      </c>
      <c r="P556">
        <f t="shared" ca="1" si="128"/>
        <v>0</v>
      </c>
      <c r="Q556">
        <f t="shared" ca="1" si="129"/>
        <v>0</v>
      </c>
      <c r="R556">
        <f t="shared" ca="1" si="130"/>
        <v>0</v>
      </c>
      <c r="S556">
        <f t="shared" ca="1" si="131"/>
        <v>0</v>
      </c>
      <c r="T556">
        <f ca="1">C556/Misc!$B$2*60/2/PI()</f>
        <v>3998.5527677008035</v>
      </c>
      <c r="U556">
        <f ca="1">C556/Misc!$B$2*60/2/PI()*VLOOKUP(E556,Gearing!$B$2:$F$7,5,FALSE)</f>
        <v>7999.9999999999864</v>
      </c>
      <c r="V556">
        <f ca="1">FORECAST(U556,OFFSET(Engine!$E$3:$E$26,MATCH(U556,Engine!$A$3:$A$26,1)-1,0,2),OFFSET(Engine!$A$3:$A$26,MATCH(U556,Engine!$A$3:$A$26,1)-1,0,2))</f>
        <v>590.28680526412995</v>
      </c>
    </row>
    <row r="557" spans="1:22" x14ac:dyDescent="0.25">
      <c r="A557">
        <f t="shared" si="123"/>
        <v>138.5</v>
      </c>
      <c r="B557">
        <f t="shared" ca="1" si="134"/>
        <v>13416.629118641697</v>
      </c>
      <c r="C557">
        <f t="shared" ca="1" si="132"/>
        <v>125.61823999999979</v>
      </c>
      <c r="D557">
        <f t="shared" ca="1" si="133"/>
        <v>3.9633597683859989E-2</v>
      </c>
      <c r="E557">
        <f ca="1">MIN(VLOOKUP(C556+0.01,Gearing!$A$2:$F$7,2,TRUE)+1,5)</f>
        <v>5</v>
      </c>
      <c r="F557">
        <f ca="1">Misc!$B$4*V556/Misc!$B$2*VLOOKUP(E556,Gearing!$B$2:$F$7,5,FALSE)</f>
        <v>3346.1692342119795</v>
      </c>
      <c r="G557">
        <f t="shared" ca="1" si="121"/>
        <v>8.3367068312565227</v>
      </c>
      <c r="H557">
        <f t="shared" ca="1" si="122"/>
        <v>280.99999999999955</v>
      </c>
      <c r="I557">
        <f t="shared" si="124"/>
        <v>0.19223050000000003</v>
      </c>
      <c r="J557">
        <f t="shared" ca="1" si="125"/>
        <v>1653.9027047859099</v>
      </c>
      <c r="K557">
        <f t="shared" ca="1" si="126"/>
        <v>-57006619.99955374</v>
      </c>
      <c r="L557">
        <f t="shared" ca="1" si="135"/>
        <v>13416.643045656365</v>
      </c>
      <c r="M557">
        <f ca="1">2*$Y$1*VLOOKUP(E556,Gearing!$B$3:$D$7,3)+B555</f>
        <v>13416.629118641697</v>
      </c>
      <c r="N557">
        <f ca="1">2*B556-B555+Misc!$B$6*$Y$1^2</f>
        <v>13416.774908241552</v>
      </c>
      <c r="O557">
        <f t="shared" ca="1" si="127"/>
        <v>0</v>
      </c>
      <c r="P557">
        <f t="shared" ca="1" si="128"/>
        <v>0</v>
      </c>
      <c r="Q557">
        <f t="shared" ca="1" si="129"/>
        <v>0</v>
      </c>
      <c r="R557">
        <f t="shared" ca="1" si="130"/>
        <v>0</v>
      </c>
      <c r="S557">
        <f t="shared" ca="1" si="131"/>
        <v>0</v>
      </c>
      <c r="T557">
        <f ca="1">C557/Misc!$B$2*60/2/PI()</f>
        <v>3998.5527677008035</v>
      </c>
      <c r="U557">
        <f ca="1">C557/Misc!$B$2*60/2/PI()*VLOOKUP(E557,Gearing!$B$2:$F$7,5,FALSE)</f>
        <v>7999.9999999999864</v>
      </c>
      <c r="V557">
        <f ca="1">FORECAST(U557,OFFSET(Engine!$E$3:$E$26,MATCH(U557,Engine!$A$3:$A$26,1)-1,0,2),OFFSET(Engine!$A$3:$A$26,MATCH(U557,Engine!$A$3:$A$26,1)-1,0,2))</f>
        <v>590.28680526412995</v>
      </c>
    </row>
    <row r="558" spans="1:22" x14ac:dyDescent="0.25">
      <c r="A558">
        <f t="shared" si="123"/>
        <v>138.75</v>
      </c>
      <c r="B558">
        <f t="shared" ca="1" si="134"/>
        <v>13448.034917191624</v>
      </c>
      <c r="C558">
        <f t="shared" ca="1" si="132"/>
        <v>125.61823999999979</v>
      </c>
      <c r="D558">
        <f t="shared" ca="1" si="133"/>
        <v>-3.9633597683859989E-2</v>
      </c>
      <c r="E558">
        <f ca="1">MIN(VLOOKUP(C557+0.01,Gearing!$A$2:$F$7,2,TRUE)+1,5)</f>
        <v>5</v>
      </c>
      <c r="F558">
        <f ca="1">Misc!$B$4*V557/Misc!$B$2*VLOOKUP(E557,Gearing!$B$2:$F$7,5,FALSE)</f>
        <v>3346.1692342119795</v>
      </c>
      <c r="G558">
        <f t="shared" ca="1" si="121"/>
        <v>8.3562214897446552</v>
      </c>
      <c r="H558">
        <f t="shared" ca="1" si="122"/>
        <v>280.99999999999955</v>
      </c>
      <c r="I558">
        <f t="shared" si="124"/>
        <v>0.19223050000000003</v>
      </c>
      <c r="J558">
        <f t="shared" ca="1" si="125"/>
        <v>1641.8293524178944</v>
      </c>
      <c r="K558">
        <f t="shared" ca="1" si="126"/>
        <v>-57058402.154714622</v>
      </c>
      <c r="L558">
        <f t="shared" ca="1" si="135"/>
        <v>13448.043907540501</v>
      </c>
      <c r="M558">
        <f ca="1">2*$Y$1*VLOOKUP(E557,Gearing!$B$3:$D$7,3)+B556</f>
        <v>13448.034917191624</v>
      </c>
      <c r="N558">
        <f ca="1">2*B557-B556+Misc!$B$6*$Y$1^2</f>
        <v>13448.175752591769</v>
      </c>
      <c r="O558">
        <f t="shared" ca="1" si="127"/>
        <v>0</v>
      </c>
      <c r="P558">
        <f t="shared" ca="1" si="128"/>
        <v>0</v>
      </c>
      <c r="Q558">
        <f t="shared" ca="1" si="129"/>
        <v>0</v>
      </c>
      <c r="R558">
        <f t="shared" ca="1" si="130"/>
        <v>0</v>
      </c>
      <c r="S558">
        <f t="shared" ca="1" si="131"/>
        <v>0</v>
      </c>
      <c r="T558">
        <f ca="1">C558/Misc!$B$2*60/2/PI()</f>
        <v>3998.5527677008035</v>
      </c>
      <c r="U558">
        <f ca="1">C558/Misc!$B$2*60/2/PI()*VLOOKUP(E558,Gearing!$B$2:$F$7,5,FALSE)</f>
        <v>7999.9999999999864</v>
      </c>
      <c r="V558">
        <f ca="1">FORECAST(U558,OFFSET(Engine!$E$3:$E$26,MATCH(U558,Engine!$A$3:$A$26,1)-1,0,2),OFFSET(Engine!$A$3:$A$26,MATCH(U558,Engine!$A$3:$A$26,1)-1,0,2))</f>
        <v>590.28680526412995</v>
      </c>
    </row>
    <row r="559" spans="1:22" x14ac:dyDescent="0.25">
      <c r="A559">
        <f t="shared" si="123"/>
        <v>139</v>
      </c>
      <c r="B559">
        <f t="shared" ca="1" si="134"/>
        <v>13479.438238641696</v>
      </c>
      <c r="C559">
        <f t="shared" ca="1" si="132"/>
        <v>125.61823999999979</v>
      </c>
      <c r="D559">
        <f t="shared" ca="1" si="133"/>
        <v>3.9633597683859989E-2</v>
      </c>
      <c r="E559">
        <f ca="1">MIN(VLOOKUP(C558+0.01,Gearing!$A$2:$F$7,2,TRUE)+1,5)</f>
        <v>5</v>
      </c>
      <c r="F559">
        <f ca="1">Misc!$B$4*V558/Misc!$B$2*VLOOKUP(E558,Gearing!$B$2:$F$7,5,FALSE)</f>
        <v>3346.1692342119795</v>
      </c>
      <c r="G559">
        <f t="shared" ca="1" si="121"/>
        <v>8.3757346090342999</v>
      </c>
      <c r="H559">
        <f t="shared" ca="1" si="122"/>
        <v>280.99999999999955</v>
      </c>
      <c r="I559">
        <f t="shared" si="124"/>
        <v>0.19223050000000003</v>
      </c>
      <c r="J559">
        <f t="shared" ca="1" si="125"/>
        <v>1629.7550477015902</v>
      </c>
      <c r="K559">
        <f t="shared" ca="1" si="126"/>
        <v>-57109741.826461203</v>
      </c>
      <c r="L559">
        <f t="shared" ca="1" si="135"/>
        <v>13479.452165656363</v>
      </c>
      <c r="M559">
        <f ca="1">2*$Y$1*VLOOKUP(E558,Gearing!$B$3:$D$7,3)+B557</f>
        <v>13479.438238641696</v>
      </c>
      <c r="N559">
        <f ca="1">2*B558-B557+Misc!$B$6*$Y$1^2</f>
        <v>13479.584028241552</v>
      </c>
      <c r="O559">
        <f t="shared" ca="1" si="127"/>
        <v>0</v>
      </c>
      <c r="P559">
        <f t="shared" ca="1" si="128"/>
        <v>0</v>
      </c>
      <c r="Q559">
        <f t="shared" ca="1" si="129"/>
        <v>0</v>
      </c>
      <c r="R559">
        <f t="shared" ca="1" si="130"/>
        <v>0</v>
      </c>
      <c r="S559">
        <f t="shared" ca="1" si="131"/>
        <v>0</v>
      </c>
      <c r="T559">
        <f ca="1">C559/Misc!$B$2*60/2/PI()</f>
        <v>3998.5527677008035</v>
      </c>
      <c r="U559">
        <f ca="1">C559/Misc!$B$2*60/2/PI()*VLOOKUP(E559,Gearing!$B$2:$F$7,5,FALSE)</f>
        <v>7999.9999999999864</v>
      </c>
      <c r="V559">
        <f ca="1">FORECAST(U559,OFFSET(Engine!$E$3:$E$26,MATCH(U559,Engine!$A$3:$A$26,1)-1,0,2),OFFSET(Engine!$A$3:$A$26,MATCH(U559,Engine!$A$3:$A$26,1)-1,0,2))</f>
        <v>590.28680526412995</v>
      </c>
    </row>
    <row r="560" spans="1:22" x14ac:dyDescent="0.25">
      <c r="A560">
        <f t="shared" si="123"/>
        <v>139.25</v>
      </c>
      <c r="B560">
        <f t="shared" ca="1" si="134"/>
        <v>13510.844037191624</v>
      </c>
      <c r="C560">
        <f t="shared" ca="1" si="132"/>
        <v>125.61823999999979</v>
      </c>
      <c r="D560">
        <f t="shared" ca="1" si="133"/>
        <v>-3.9633597683859989E-2</v>
      </c>
      <c r="E560">
        <f ca="1">MIN(VLOOKUP(C559+0.01,Gearing!$A$2:$F$7,2,TRUE)+1,5)</f>
        <v>5</v>
      </c>
      <c r="F560">
        <f ca="1">Misc!$B$4*V559/Misc!$B$2*VLOOKUP(E559,Gearing!$B$2:$F$7,5,FALSE)</f>
        <v>3346.1692342119795</v>
      </c>
      <c r="G560">
        <f t="shared" ca="1" si="121"/>
        <v>8.3952492675224342</v>
      </c>
      <c r="H560">
        <f t="shared" ca="1" si="122"/>
        <v>280.99999999999955</v>
      </c>
      <c r="I560">
        <f t="shared" si="124"/>
        <v>0.19223050000000003</v>
      </c>
      <c r="J560">
        <f t="shared" ca="1" si="125"/>
        <v>1617.6816953335738</v>
      </c>
      <c r="K560">
        <f t="shared" ca="1" si="126"/>
        <v>-57160765.664984383</v>
      </c>
      <c r="L560">
        <f t="shared" ca="1" si="135"/>
        <v>13510.853027540503</v>
      </c>
      <c r="M560">
        <f ca="1">2*$Y$1*VLOOKUP(E559,Gearing!$B$3:$D$7,3)+B558</f>
        <v>13510.844037191624</v>
      </c>
      <c r="N560">
        <f ca="1">2*B559-B558+Misc!$B$6*$Y$1^2</f>
        <v>13510.984872591769</v>
      </c>
      <c r="O560">
        <f t="shared" ca="1" si="127"/>
        <v>0</v>
      </c>
      <c r="P560">
        <f t="shared" ca="1" si="128"/>
        <v>0</v>
      </c>
      <c r="Q560">
        <f t="shared" ca="1" si="129"/>
        <v>0</v>
      </c>
      <c r="R560">
        <f t="shared" ca="1" si="130"/>
        <v>0</v>
      </c>
      <c r="S560">
        <f t="shared" ca="1" si="131"/>
        <v>0</v>
      </c>
      <c r="T560">
        <f ca="1">C560/Misc!$B$2*60/2/PI()</f>
        <v>3998.5527677008035</v>
      </c>
      <c r="U560">
        <f ca="1">C560/Misc!$B$2*60/2/PI()*VLOOKUP(E560,Gearing!$B$2:$F$7,5,FALSE)</f>
        <v>7999.9999999999864</v>
      </c>
      <c r="V560">
        <f ca="1">FORECAST(U560,OFFSET(Engine!$E$3:$E$26,MATCH(U560,Engine!$A$3:$A$26,1)-1,0,2),OFFSET(Engine!$A$3:$A$26,MATCH(U560,Engine!$A$3:$A$26,1)-1,0,2))</f>
        <v>590.28680526412995</v>
      </c>
    </row>
    <row r="561" spans="1:22" x14ac:dyDescent="0.25">
      <c r="A561">
        <f t="shared" si="123"/>
        <v>139.5</v>
      </c>
      <c r="B561">
        <f t="shared" ca="1" si="134"/>
        <v>13542.247358641696</v>
      </c>
      <c r="C561">
        <f t="shared" ca="1" si="132"/>
        <v>125.61823999999979</v>
      </c>
      <c r="D561">
        <f t="shared" ca="1" si="133"/>
        <v>3.9633597683859989E-2</v>
      </c>
      <c r="E561">
        <f ca="1">MIN(VLOOKUP(C560+0.01,Gearing!$A$2:$F$7,2,TRUE)+1,5)</f>
        <v>5</v>
      </c>
      <c r="F561">
        <f ca="1">Misc!$B$4*V560/Misc!$B$2*VLOOKUP(E560,Gearing!$B$2:$F$7,5,FALSE)</f>
        <v>3346.1692342119795</v>
      </c>
      <c r="G561">
        <f t="shared" ca="1" si="121"/>
        <v>8.4147623868120789</v>
      </c>
      <c r="H561">
        <f t="shared" ca="1" si="122"/>
        <v>280.99999999999955</v>
      </c>
      <c r="I561">
        <f t="shared" si="124"/>
        <v>0.19223050000000003</v>
      </c>
      <c r="J561">
        <f t="shared" ca="1" si="125"/>
        <v>1605.6073906172705</v>
      </c>
      <c r="K561">
        <f t="shared" ca="1" si="126"/>
        <v>-57211346.96027714</v>
      </c>
      <c r="L561">
        <f t="shared" ca="1" si="135"/>
        <v>13542.261285656365</v>
      </c>
      <c r="M561">
        <f ca="1">2*$Y$1*VLOOKUP(E560,Gearing!$B$3:$D$7,3)+B559</f>
        <v>13542.247358641696</v>
      </c>
      <c r="N561">
        <f ca="1">2*B560-B559+Misc!$B$6*$Y$1^2</f>
        <v>13542.393148241552</v>
      </c>
      <c r="O561">
        <f t="shared" ca="1" si="127"/>
        <v>0</v>
      </c>
      <c r="P561">
        <f t="shared" ca="1" si="128"/>
        <v>0</v>
      </c>
      <c r="Q561">
        <f t="shared" ca="1" si="129"/>
        <v>0</v>
      </c>
      <c r="R561">
        <f t="shared" ca="1" si="130"/>
        <v>0</v>
      </c>
      <c r="S561">
        <f t="shared" ca="1" si="131"/>
        <v>0</v>
      </c>
      <c r="T561">
        <f ca="1">C561/Misc!$B$2*60/2/PI()</f>
        <v>3998.5527677008035</v>
      </c>
      <c r="U561">
        <f ca="1">C561/Misc!$B$2*60/2/PI()*VLOOKUP(E561,Gearing!$B$2:$F$7,5,FALSE)</f>
        <v>7999.9999999999864</v>
      </c>
      <c r="V561">
        <f ca="1">FORECAST(U561,OFFSET(Engine!$E$3:$E$26,MATCH(U561,Engine!$A$3:$A$26,1)-1,0,2),OFFSET(Engine!$A$3:$A$26,MATCH(U561,Engine!$A$3:$A$26,1)-1,0,2))</f>
        <v>590.28680526412995</v>
      </c>
    </row>
    <row r="562" spans="1:22" x14ac:dyDescent="0.25">
      <c r="A562">
        <f t="shared" si="123"/>
        <v>139.75</v>
      </c>
      <c r="B562">
        <f t="shared" ca="1" si="134"/>
        <v>13573.653157191624</v>
      </c>
      <c r="C562">
        <f t="shared" ca="1" si="132"/>
        <v>125.61823999999979</v>
      </c>
      <c r="D562">
        <f t="shared" ca="1" si="133"/>
        <v>-3.9633597683859989E-2</v>
      </c>
      <c r="E562">
        <f ca="1">MIN(VLOOKUP(C561+0.01,Gearing!$A$2:$F$7,2,TRUE)+1,5)</f>
        <v>5</v>
      </c>
      <c r="F562">
        <f ca="1">Misc!$B$4*V561/Misc!$B$2*VLOOKUP(E561,Gearing!$B$2:$F$7,5,FALSE)</f>
        <v>3346.1692342119795</v>
      </c>
      <c r="G562">
        <f t="shared" ca="1" si="121"/>
        <v>8.4342770453002114</v>
      </c>
      <c r="H562">
        <f t="shared" ca="1" si="122"/>
        <v>280.99999999999955</v>
      </c>
      <c r="I562">
        <f t="shared" si="124"/>
        <v>0.19223050000000003</v>
      </c>
      <c r="J562">
        <f t="shared" ca="1" si="125"/>
        <v>1593.5340382492541</v>
      </c>
      <c r="K562">
        <f t="shared" ca="1" si="126"/>
        <v>-57261612.482162632</v>
      </c>
      <c r="L562">
        <f t="shared" ca="1" si="135"/>
        <v>13573.662147540503</v>
      </c>
      <c r="M562">
        <f ca="1">2*$Y$1*VLOOKUP(E561,Gearing!$B$3:$D$7,3)+B560</f>
        <v>13573.653157191624</v>
      </c>
      <c r="N562">
        <f ca="1">2*B561-B560+Misc!$B$6*$Y$1^2</f>
        <v>13573.793992591769</v>
      </c>
      <c r="O562">
        <f t="shared" ca="1" si="127"/>
        <v>0</v>
      </c>
      <c r="P562">
        <f t="shared" ca="1" si="128"/>
        <v>0</v>
      </c>
      <c r="Q562">
        <f t="shared" ca="1" si="129"/>
        <v>0</v>
      </c>
      <c r="R562">
        <f t="shared" ca="1" si="130"/>
        <v>0</v>
      </c>
      <c r="S562">
        <f t="shared" ca="1" si="131"/>
        <v>0</v>
      </c>
      <c r="T562">
        <f ca="1">C562/Misc!$B$2*60/2/PI()</f>
        <v>3998.5527677008035</v>
      </c>
      <c r="U562">
        <f ca="1">C562/Misc!$B$2*60/2/PI()*VLOOKUP(E562,Gearing!$B$2:$F$7,5,FALSE)</f>
        <v>7999.9999999999864</v>
      </c>
      <c r="V562">
        <f ca="1">FORECAST(U562,OFFSET(Engine!$E$3:$E$26,MATCH(U562,Engine!$A$3:$A$26,1)-1,0,2),OFFSET(Engine!$A$3:$A$26,MATCH(U562,Engine!$A$3:$A$26,1)-1,0,2))</f>
        <v>590.28680526412995</v>
      </c>
    </row>
    <row r="563" spans="1:22" x14ac:dyDescent="0.25">
      <c r="A563">
        <f t="shared" si="123"/>
        <v>140</v>
      </c>
      <c r="B563">
        <f t="shared" ca="1" si="134"/>
        <v>13605.056478641696</v>
      </c>
      <c r="C563">
        <f t="shared" ca="1" si="132"/>
        <v>125.61823999999979</v>
      </c>
      <c r="D563">
        <f t="shared" ca="1" si="133"/>
        <v>3.9633597683859989E-2</v>
      </c>
      <c r="E563">
        <f ca="1">MIN(VLOOKUP(C562+0.01,Gearing!$A$2:$F$7,2,TRUE)+1,5)</f>
        <v>5</v>
      </c>
      <c r="F563">
        <f ca="1">Misc!$B$4*V562/Misc!$B$2*VLOOKUP(E562,Gearing!$B$2:$F$7,5,FALSE)</f>
        <v>3346.1692342119795</v>
      </c>
      <c r="G563">
        <f t="shared" ca="1" si="121"/>
        <v>8.4537901645898561</v>
      </c>
      <c r="H563">
        <f t="shared" ca="1" si="122"/>
        <v>280.99999999999955</v>
      </c>
      <c r="I563">
        <f t="shared" si="124"/>
        <v>0.19223050000000003</v>
      </c>
      <c r="J563">
        <f t="shared" ca="1" si="125"/>
        <v>1581.4597335329499</v>
      </c>
      <c r="K563">
        <f t="shared" ca="1" si="126"/>
        <v>-57311435.401001543</v>
      </c>
      <c r="L563">
        <f t="shared" ca="1" si="135"/>
        <v>13605.070405656365</v>
      </c>
      <c r="M563">
        <f ca="1">2*$Y$1*VLOOKUP(E562,Gearing!$B$3:$D$7,3)+B561</f>
        <v>13605.056478641696</v>
      </c>
      <c r="N563">
        <f ca="1">2*B562-B561+Misc!$B$6*$Y$1^2</f>
        <v>13605.202268241552</v>
      </c>
      <c r="O563">
        <f t="shared" ca="1" si="127"/>
        <v>0</v>
      </c>
      <c r="P563">
        <f t="shared" ca="1" si="128"/>
        <v>0</v>
      </c>
      <c r="Q563">
        <f t="shared" ca="1" si="129"/>
        <v>0</v>
      </c>
      <c r="R563">
        <f t="shared" ca="1" si="130"/>
        <v>0</v>
      </c>
      <c r="S563">
        <f t="shared" ca="1" si="131"/>
        <v>0</v>
      </c>
      <c r="T563">
        <f ca="1">C563/Misc!$B$2*60/2/PI()</f>
        <v>3998.5527677008035</v>
      </c>
      <c r="U563">
        <f ca="1">C563/Misc!$B$2*60/2/PI()*VLOOKUP(E563,Gearing!$B$2:$F$7,5,FALSE)</f>
        <v>7999.9999999999864</v>
      </c>
      <c r="V563">
        <f ca="1">FORECAST(U563,OFFSET(Engine!$E$3:$E$26,MATCH(U563,Engine!$A$3:$A$26,1)-1,0,2),OFFSET(Engine!$A$3:$A$26,MATCH(U563,Engine!$A$3:$A$26,1)-1,0,2))</f>
        <v>590.28680526412995</v>
      </c>
    </row>
    <row r="564" spans="1:22" x14ac:dyDescent="0.25">
      <c r="A564">
        <f t="shared" si="123"/>
        <v>140.25</v>
      </c>
      <c r="B564">
        <f t="shared" ca="1" si="134"/>
        <v>13636.462277191624</v>
      </c>
      <c r="C564">
        <f t="shared" ca="1" si="132"/>
        <v>125.61823999999979</v>
      </c>
      <c r="D564">
        <f t="shared" ca="1" si="133"/>
        <v>-3.9633597683859989E-2</v>
      </c>
      <c r="E564">
        <f ca="1">MIN(VLOOKUP(C563+0.01,Gearing!$A$2:$F$7,2,TRUE)+1,5)</f>
        <v>5</v>
      </c>
      <c r="F564">
        <f ca="1">Misc!$B$4*V563/Misc!$B$2*VLOOKUP(E563,Gearing!$B$2:$F$7,5,FALSE)</f>
        <v>3346.1692342119795</v>
      </c>
      <c r="G564">
        <f t="shared" ca="1" si="121"/>
        <v>8.4733048230779886</v>
      </c>
      <c r="H564">
        <f t="shared" ca="1" si="122"/>
        <v>280.99999999999955</v>
      </c>
      <c r="I564">
        <f t="shared" si="124"/>
        <v>0.19223050000000003</v>
      </c>
      <c r="J564">
        <f t="shared" ca="1" si="125"/>
        <v>1569.3863811649344</v>
      </c>
      <c r="K564">
        <f t="shared" ca="1" si="126"/>
        <v>-57360942.606249355</v>
      </c>
      <c r="L564">
        <f t="shared" ca="1" si="135"/>
        <v>13636.471267540504</v>
      </c>
      <c r="M564">
        <f ca="1">2*$Y$1*VLOOKUP(E563,Gearing!$B$3:$D$7,3)+B562</f>
        <v>13636.462277191624</v>
      </c>
      <c r="N564">
        <f ca="1">2*B563-B562+Misc!$B$6*$Y$1^2</f>
        <v>13636.603112591769</v>
      </c>
      <c r="O564">
        <f t="shared" ca="1" si="127"/>
        <v>0</v>
      </c>
      <c r="P564">
        <f t="shared" ca="1" si="128"/>
        <v>0</v>
      </c>
      <c r="Q564">
        <f t="shared" ca="1" si="129"/>
        <v>0</v>
      </c>
      <c r="R564">
        <f t="shared" ca="1" si="130"/>
        <v>0</v>
      </c>
      <c r="S564">
        <f t="shared" ca="1" si="131"/>
        <v>0</v>
      </c>
      <c r="T564">
        <f ca="1">C564/Misc!$B$2*60/2/PI()</f>
        <v>3998.5527677008035</v>
      </c>
      <c r="U564">
        <f ca="1">C564/Misc!$B$2*60/2/PI()*VLOOKUP(E564,Gearing!$B$2:$F$7,5,FALSE)</f>
        <v>7999.9999999999864</v>
      </c>
      <c r="V564">
        <f ca="1">FORECAST(U564,OFFSET(Engine!$E$3:$E$26,MATCH(U564,Engine!$A$3:$A$26,1)-1,0,2),OFFSET(Engine!$A$3:$A$26,MATCH(U564,Engine!$A$3:$A$26,1)-1,0,2))</f>
        <v>590.28680526412995</v>
      </c>
    </row>
    <row r="565" spans="1:22" x14ac:dyDescent="0.25">
      <c r="A565">
        <f t="shared" si="123"/>
        <v>140.5</v>
      </c>
      <c r="B565">
        <f t="shared" ca="1" si="134"/>
        <v>13667.865598641696</v>
      </c>
      <c r="C565">
        <f t="shared" ca="1" si="132"/>
        <v>125.61823999999979</v>
      </c>
      <c r="D565">
        <f t="shared" ca="1" si="133"/>
        <v>3.9633597683859989E-2</v>
      </c>
      <c r="E565">
        <f ca="1">MIN(VLOOKUP(C564+0.01,Gearing!$A$2:$F$7,2,TRUE)+1,5)</f>
        <v>5</v>
      </c>
      <c r="F565">
        <f ca="1">Misc!$B$4*V564/Misc!$B$2*VLOOKUP(E564,Gearing!$B$2:$F$7,5,FALSE)</f>
        <v>3346.1692342119795</v>
      </c>
      <c r="G565">
        <f t="shared" ca="1" si="121"/>
        <v>8.4928179423676333</v>
      </c>
      <c r="H565">
        <f t="shared" ca="1" si="122"/>
        <v>280.99999999999955</v>
      </c>
      <c r="I565">
        <f t="shared" si="124"/>
        <v>0.19223050000000003</v>
      </c>
      <c r="J565">
        <f t="shared" ca="1" si="125"/>
        <v>1557.3120764486303</v>
      </c>
      <c r="K565">
        <f t="shared" ca="1" si="126"/>
        <v>-57410007.148634404</v>
      </c>
      <c r="L565">
        <f t="shared" ca="1" si="135"/>
        <v>13667.879525656364</v>
      </c>
      <c r="M565">
        <f ca="1">2*$Y$1*VLOOKUP(E564,Gearing!$B$3:$D$7,3)+B563</f>
        <v>13667.865598641696</v>
      </c>
      <c r="N565">
        <f ca="1">2*B564-B563+Misc!$B$6*$Y$1^2</f>
        <v>13668.011388241552</v>
      </c>
      <c r="O565">
        <f t="shared" ca="1" si="127"/>
        <v>0</v>
      </c>
      <c r="P565">
        <f t="shared" ca="1" si="128"/>
        <v>0</v>
      </c>
      <c r="Q565">
        <f t="shared" ca="1" si="129"/>
        <v>0</v>
      </c>
      <c r="R565">
        <f t="shared" ca="1" si="130"/>
        <v>0</v>
      </c>
      <c r="S565">
        <f t="shared" ca="1" si="131"/>
        <v>0</v>
      </c>
      <c r="T565">
        <f ca="1">C565/Misc!$B$2*60/2/PI()</f>
        <v>3998.5527677008035</v>
      </c>
      <c r="U565">
        <f ca="1">C565/Misc!$B$2*60/2/PI()*VLOOKUP(E565,Gearing!$B$2:$F$7,5,FALSE)</f>
        <v>7999.9999999999864</v>
      </c>
      <c r="V565">
        <f ca="1">FORECAST(U565,OFFSET(Engine!$E$3:$E$26,MATCH(U565,Engine!$A$3:$A$26,1)-1,0,2),OFFSET(Engine!$A$3:$A$26,MATCH(U565,Engine!$A$3:$A$26,1)-1,0,2))</f>
        <v>590.28680526412995</v>
      </c>
    </row>
    <row r="566" spans="1:22" x14ac:dyDescent="0.25">
      <c r="A566">
        <f t="shared" si="123"/>
        <v>140.75</v>
      </c>
      <c r="B566">
        <f t="shared" ca="1" si="134"/>
        <v>13699.271397191624</v>
      </c>
      <c r="C566">
        <f t="shared" ca="1" si="132"/>
        <v>125.61823999999979</v>
      </c>
      <c r="D566">
        <f t="shared" ca="1" si="133"/>
        <v>-3.9633597683859989E-2</v>
      </c>
      <c r="E566">
        <f ca="1">MIN(VLOOKUP(C565+0.01,Gearing!$A$2:$F$7,2,TRUE)+1,5)</f>
        <v>5</v>
      </c>
      <c r="F566">
        <f ca="1">Misc!$B$4*V565/Misc!$B$2*VLOOKUP(E565,Gearing!$B$2:$F$7,5,FALSE)</f>
        <v>3346.1692342119795</v>
      </c>
      <c r="G566">
        <f t="shared" ca="1" si="121"/>
        <v>8.5123326008557676</v>
      </c>
      <c r="H566">
        <f t="shared" ca="1" si="122"/>
        <v>280.99999999999955</v>
      </c>
      <c r="I566">
        <f t="shared" si="124"/>
        <v>0.19223050000000003</v>
      </c>
      <c r="J566">
        <f t="shared" ca="1" si="125"/>
        <v>1545.2387240806138</v>
      </c>
      <c r="K566">
        <f t="shared" ca="1" si="126"/>
        <v>-57458756.037244543</v>
      </c>
      <c r="L566">
        <f t="shared" ca="1" si="135"/>
        <v>13699.280387540501</v>
      </c>
      <c r="M566">
        <f ca="1">2*$Y$1*VLOOKUP(E565,Gearing!$B$3:$D$7,3)+B564</f>
        <v>13699.271397191624</v>
      </c>
      <c r="N566">
        <f ca="1">2*B565-B564+Misc!$B$6*$Y$1^2</f>
        <v>13699.412232591769</v>
      </c>
      <c r="O566">
        <f t="shared" ca="1" si="127"/>
        <v>0</v>
      </c>
      <c r="P566">
        <f t="shared" ca="1" si="128"/>
        <v>0</v>
      </c>
      <c r="Q566">
        <f t="shared" ca="1" si="129"/>
        <v>0</v>
      </c>
      <c r="R566">
        <f t="shared" ca="1" si="130"/>
        <v>0</v>
      </c>
      <c r="S566">
        <f t="shared" ca="1" si="131"/>
        <v>0</v>
      </c>
      <c r="T566">
        <f ca="1">C566/Misc!$B$2*60/2/PI()</f>
        <v>3998.5527677008035</v>
      </c>
      <c r="U566">
        <f ca="1">C566/Misc!$B$2*60/2/PI()*VLOOKUP(E566,Gearing!$B$2:$F$7,5,FALSE)</f>
        <v>7999.9999999999864</v>
      </c>
      <c r="V566">
        <f ca="1">FORECAST(U566,OFFSET(Engine!$E$3:$E$26,MATCH(U566,Engine!$A$3:$A$26,1)-1,0,2),OFFSET(Engine!$A$3:$A$26,MATCH(U566,Engine!$A$3:$A$26,1)-1,0,2))</f>
        <v>590.28680526412995</v>
      </c>
    </row>
    <row r="567" spans="1:22" x14ac:dyDescent="0.25">
      <c r="A567">
        <f t="shared" si="123"/>
        <v>141</v>
      </c>
      <c r="B567">
        <f t="shared" ca="1" si="134"/>
        <v>13730.674718641696</v>
      </c>
      <c r="C567">
        <f t="shared" ca="1" si="132"/>
        <v>125.61823999999979</v>
      </c>
      <c r="D567">
        <f t="shared" ca="1" si="133"/>
        <v>3.9633597683859989E-2</v>
      </c>
      <c r="E567">
        <f ca="1">MIN(VLOOKUP(C566+0.01,Gearing!$A$2:$F$7,2,TRUE)+1,5)</f>
        <v>5</v>
      </c>
      <c r="F567">
        <f ca="1">Misc!$B$4*V566/Misc!$B$2*VLOOKUP(E566,Gearing!$B$2:$F$7,5,FALSE)</f>
        <v>3346.1692342119795</v>
      </c>
      <c r="G567">
        <f t="shared" ca="1" si="121"/>
        <v>8.5318457201454105</v>
      </c>
      <c r="H567">
        <f t="shared" ca="1" si="122"/>
        <v>280.99999999999955</v>
      </c>
      <c r="I567">
        <f t="shared" si="124"/>
        <v>0.19223050000000003</v>
      </c>
      <c r="J567">
        <f t="shared" ca="1" si="125"/>
        <v>1533.1644193643106</v>
      </c>
      <c r="K567">
        <f t="shared" ca="1" si="126"/>
        <v>-57507062.203175753</v>
      </c>
      <c r="L567">
        <f t="shared" ca="1" si="135"/>
        <v>13730.688645656364</v>
      </c>
      <c r="M567">
        <f ca="1">2*$Y$1*VLOOKUP(E566,Gearing!$B$3:$D$7,3)+B565</f>
        <v>13730.674718641696</v>
      </c>
      <c r="N567">
        <f ca="1">2*B566-B565+Misc!$B$6*$Y$1^2</f>
        <v>13730.820508241552</v>
      </c>
      <c r="O567">
        <f t="shared" ca="1" si="127"/>
        <v>0</v>
      </c>
      <c r="P567">
        <f t="shared" ca="1" si="128"/>
        <v>0</v>
      </c>
      <c r="Q567">
        <f t="shared" ca="1" si="129"/>
        <v>0</v>
      </c>
      <c r="R567">
        <f t="shared" ca="1" si="130"/>
        <v>0</v>
      </c>
      <c r="S567">
        <f t="shared" ca="1" si="131"/>
        <v>0</v>
      </c>
      <c r="T567">
        <f ca="1">C567/Misc!$B$2*60/2/PI()</f>
        <v>3998.5527677008035</v>
      </c>
      <c r="U567">
        <f ca="1">C567/Misc!$B$2*60/2/PI()*VLOOKUP(E567,Gearing!$B$2:$F$7,5,FALSE)</f>
        <v>7999.9999999999864</v>
      </c>
      <c r="V567">
        <f ca="1">FORECAST(U567,OFFSET(Engine!$E$3:$E$26,MATCH(U567,Engine!$A$3:$A$26,1)-1,0,2),OFFSET(Engine!$A$3:$A$26,MATCH(U567,Engine!$A$3:$A$26,1)-1,0,2))</f>
        <v>590.28680526412995</v>
      </c>
    </row>
    <row r="568" spans="1:22" x14ac:dyDescent="0.25">
      <c r="A568">
        <f t="shared" si="123"/>
        <v>141.25</v>
      </c>
      <c r="B568">
        <f t="shared" ca="1" si="134"/>
        <v>13762.080517191624</v>
      </c>
      <c r="C568">
        <f t="shared" ca="1" si="132"/>
        <v>125.61823999999979</v>
      </c>
      <c r="D568">
        <f t="shared" ca="1" si="133"/>
        <v>-3.9633597683859989E-2</v>
      </c>
      <c r="E568">
        <f ca="1">MIN(VLOOKUP(C567+0.01,Gearing!$A$2:$F$7,2,TRUE)+1,5)</f>
        <v>5</v>
      </c>
      <c r="F568">
        <f ca="1">Misc!$B$4*V567/Misc!$B$2*VLOOKUP(E567,Gearing!$B$2:$F$7,5,FALSE)</f>
        <v>3346.1692342119795</v>
      </c>
      <c r="G568">
        <f t="shared" ca="1" si="121"/>
        <v>8.5513603786335448</v>
      </c>
      <c r="H568">
        <f t="shared" ca="1" si="122"/>
        <v>280.99999999999955</v>
      </c>
      <c r="I568">
        <f t="shared" si="124"/>
        <v>0.19223050000000003</v>
      </c>
      <c r="J568">
        <f t="shared" ca="1" si="125"/>
        <v>1521.0910669962941</v>
      </c>
      <c r="K568">
        <f t="shared" ca="1" si="126"/>
        <v>-57555052.775148213</v>
      </c>
      <c r="L568">
        <f t="shared" ca="1" si="135"/>
        <v>13762.089507540499</v>
      </c>
      <c r="M568">
        <f ca="1">2*$Y$1*VLOOKUP(E567,Gearing!$B$3:$D$7,3)+B566</f>
        <v>13762.080517191624</v>
      </c>
      <c r="N568">
        <f ca="1">2*B567-B566+Misc!$B$6*$Y$1^2</f>
        <v>13762.221352591769</v>
      </c>
      <c r="O568">
        <f t="shared" ca="1" si="127"/>
        <v>0</v>
      </c>
      <c r="P568">
        <f t="shared" ca="1" si="128"/>
        <v>0</v>
      </c>
      <c r="Q568">
        <f t="shared" ca="1" si="129"/>
        <v>0</v>
      </c>
      <c r="R568">
        <f t="shared" ca="1" si="130"/>
        <v>0</v>
      </c>
      <c r="S568">
        <f t="shared" ca="1" si="131"/>
        <v>0</v>
      </c>
      <c r="T568">
        <f ca="1">C568/Misc!$B$2*60/2/PI()</f>
        <v>3998.5527677008035</v>
      </c>
      <c r="U568">
        <f ca="1">C568/Misc!$B$2*60/2/PI()*VLOOKUP(E568,Gearing!$B$2:$F$7,5,FALSE)</f>
        <v>7999.9999999999864</v>
      </c>
      <c r="V568">
        <f ca="1">FORECAST(U568,OFFSET(Engine!$E$3:$E$26,MATCH(U568,Engine!$A$3:$A$26,1)-1,0,2),OFFSET(Engine!$A$3:$A$26,MATCH(U568,Engine!$A$3:$A$26,1)-1,0,2))</f>
        <v>590.28680526412995</v>
      </c>
    </row>
    <row r="569" spans="1:22" x14ac:dyDescent="0.25">
      <c r="A569">
        <f t="shared" si="123"/>
        <v>141.5</v>
      </c>
      <c r="B569">
        <f t="shared" ca="1" si="134"/>
        <v>13793.483838641696</v>
      </c>
      <c r="C569">
        <f t="shared" ca="1" si="132"/>
        <v>125.61823999999979</v>
      </c>
      <c r="D569">
        <f t="shared" ca="1" si="133"/>
        <v>3.9633597683859989E-2</v>
      </c>
      <c r="E569">
        <f ca="1">MIN(VLOOKUP(C568+0.01,Gearing!$A$2:$F$7,2,TRUE)+1,5)</f>
        <v>5</v>
      </c>
      <c r="F569">
        <f ca="1">Misc!$B$4*V568/Misc!$B$2*VLOOKUP(E568,Gearing!$B$2:$F$7,5,FALSE)</f>
        <v>3346.1692342119795</v>
      </c>
      <c r="G569">
        <f t="shared" ca="1" si="121"/>
        <v>8.5708734979231878</v>
      </c>
      <c r="H569">
        <f t="shared" ca="1" si="122"/>
        <v>280.99999999999955</v>
      </c>
      <c r="I569">
        <f t="shared" si="124"/>
        <v>0.19223050000000003</v>
      </c>
      <c r="J569">
        <f t="shared" ca="1" si="125"/>
        <v>1509.0167622799909</v>
      </c>
      <c r="K569">
        <f t="shared" ca="1" si="126"/>
        <v>-57602600.564625584</v>
      </c>
      <c r="L569">
        <f t="shared" ca="1" si="135"/>
        <v>13793.497765656364</v>
      </c>
      <c r="M569">
        <f ca="1">2*$Y$1*VLOOKUP(E568,Gearing!$B$3:$D$7,3)+B567</f>
        <v>13793.483838641696</v>
      </c>
      <c r="N569">
        <f ca="1">2*B568-B567+Misc!$B$6*$Y$1^2</f>
        <v>13793.629628241551</v>
      </c>
      <c r="O569">
        <f t="shared" ca="1" si="127"/>
        <v>0</v>
      </c>
      <c r="P569">
        <f t="shared" ca="1" si="128"/>
        <v>0</v>
      </c>
      <c r="Q569">
        <f t="shared" ca="1" si="129"/>
        <v>0</v>
      </c>
      <c r="R569">
        <f t="shared" ca="1" si="130"/>
        <v>0</v>
      </c>
      <c r="S569">
        <f t="shared" ca="1" si="131"/>
        <v>0</v>
      </c>
      <c r="T569">
        <f ca="1">C569/Misc!$B$2*60/2/PI()</f>
        <v>3998.5527677008035</v>
      </c>
      <c r="U569">
        <f ca="1">C569/Misc!$B$2*60/2/PI()*VLOOKUP(E569,Gearing!$B$2:$F$7,5,FALSE)</f>
        <v>7999.9999999999864</v>
      </c>
      <c r="V569">
        <f ca="1">FORECAST(U569,OFFSET(Engine!$E$3:$E$26,MATCH(U569,Engine!$A$3:$A$26,1)-1,0,2),OFFSET(Engine!$A$3:$A$26,MATCH(U569,Engine!$A$3:$A$26,1)-1,0,2))</f>
        <v>590.28680526412995</v>
      </c>
    </row>
    <row r="570" spans="1:22" x14ac:dyDescent="0.25">
      <c r="A570">
        <f t="shared" si="123"/>
        <v>141.75</v>
      </c>
      <c r="B570">
        <f t="shared" ca="1" si="134"/>
        <v>13824.889637191623</v>
      </c>
      <c r="C570">
        <f t="shared" ca="1" si="132"/>
        <v>125.61823999999979</v>
      </c>
      <c r="D570">
        <f t="shared" ca="1" si="133"/>
        <v>-3.9633597683859989E-2</v>
      </c>
      <c r="E570">
        <f ca="1">MIN(VLOOKUP(C569+0.01,Gearing!$A$2:$F$7,2,TRUE)+1,5)</f>
        <v>5</v>
      </c>
      <c r="F570">
        <f ca="1">Misc!$B$4*V569/Misc!$B$2*VLOOKUP(E569,Gearing!$B$2:$F$7,5,FALSE)</f>
        <v>3346.1692342119795</v>
      </c>
      <c r="G570">
        <f t="shared" ca="1" si="121"/>
        <v>8.590388156411322</v>
      </c>
      <c r="H570">
        <f t="shared" ca="1" si="122"/>
        <v>280.99999999999955</v>
      </c>
      <c r="I570">
        <f t="shared" si="124"/>
        <v>0.19223050000000003</v>
      </c>
      <c r="J570">
        <f t="shared" ca="1" si="125"/>
        <v>1496.9434099119744</v>
      </c>
      <c r="K570">
        <f t="shared" ca="1" si="126"/>
        <v>-57649832.819960333</v>
      </c>
      <c r="L570">
        <f t="shared" ca="1" si="135"/>
        <v>13824.898627540504</v>
      </c>
      <c r="M570">
        <f ca="1">2*$Y$1*VLOOKUP(E569,Gearing!$B$3:$D$7,3)+B568</f>
        <v>13824.889637191623</v>
      </c>
      <c r="N570">
        <f ca="1">2*B569-B568+Misc!$B$6*$Y$1^2</f>
        <v>13825.030472591769</v>
      </c>
      <c r="O570">
        <f t="shared" ca="1" si="127"/>
        <v>0</v>
      </c>
      <c r="P570">
        <f t="shared" ca="1" si="128"/>
        <v>0</v>
      </c>
      <c r="Q570">
        <f t="shared" ca="1" si="129"/>
        <v>0</v>
      </c>
      <c r="R570">
        <f t="shared" ca="1" si="130"/>
        <v>0</v>
      </c>
      <c r="S570">
        <f t="shared" ca="1" si="131"/>
        <v>0</v>
      </c>
      <c r="T570">
        <f ca="1">C570/Misc!$B$2*60/2/PI()</f>
        <v>3998.5527677008035</v>
      </c>
      <c r="U570">
        <f ca="1">C570/Misc!$B$2*60/2/PI()*VLOOKUP(E570,Gearing!$B$2:$F$7,5,FALSE)</f>
        <v>7999.9999999999864</v>
      </c>
      <c r="V570">
        <f ca="1">FORECAST(U570,OFFSET(Engine!$E$3:$E$26,MATCH(U570,Engine!$A$3:$A$26,1)-1,0,2),OFFSET(Engine!$A$3:$A$26,MATCH(U570,Engine!$A$3:$A$26,1)-1,0,2))</f>
        <v>590.28680526412995</v>
      </c>
    </row>
    <row r="571" spans="1:22" x14ac:dyDescent="0.25">
      <c r="A571">
        <f t="shared" si="123"/>
        <v>142</v>
      </c>
      <c r="B571">
        <f t="shared" ca="1" si="134"/>
        <v>13856.292958641696</v>
      </c>
      <c r="C571">
        <f t="shared" ca="1" si="132"/>
        <v>125.61823999999979</v>
      </c>
      <c r="D571">
        <f t="shared" ca="1" si="133"/>
        <v>3.9633597683859989E-2</v>
      </c>
      <c r="E571">
        <f ca="1">MIN(VLOOKUP(C570+0.01,Gearing!$A$2:$F$7,2,TRUE)+1,5)</f>
        <v>5</v>
      </c>
      <c r="F571">
        <f ca="1">Misc!$B$4*V570/Misc!$B$2*VLOOKUP(E570,Gearing!$B$2:$F$7,5,FALSE)</f>
        <v>3346.1692342119795</v>
      </c>
      <c r="G571">
        <f t="shared" ca="1" si="121"/>
        <v>8.6099012757009667</v>
      </c>
      <c r="H571">
        <f t="shared" ca="1" si="122"/>
        <v>280.99999999999955</v>
      </c>
      <c r="I571">
        <f t="shared" si="124"/>
        <v>0.19223050000000003</v>
      </c>
      <c r="J571">
        <f t="shared" ca="1" si="125"/>
        <v>1484.8691051956703</v>
      </c>
      <c r="K571">
        <f t="shared" ca="1" si="126"/>
        <v>-57696622.232983872</v>
      </c>
      <c r="L571">
        <f t="shared" ca="1" si="135"/>
        <v>13856.306885656364</v>
      </c>
      <c r="M571">
        <f ca="1">2*$Y$1*VLOOKUP(E570,Gearing!$B$3:$D$7,3)+B569</f>
        <v>13856.292958641696</v>
      </c>
      <c r="N571">
        <f ca="1">2*B570-B569+Misc!$B$6*$Y$1^2</f>
        <v>13856.438748241551</v>
      </c>
      <c r="O571">
        <f t="shared" ca="1" si="127"/>
        <v>0</v>
      </c>
      <c r="P571">
        <f t="shared" ca="1" si="128"/>
        <v>0</v>
      </c>
      <c r="Q571">
        <f t="shared" ca="1" si="129"/>
        <v>0</v>
      </c>
      <c r="R571">
        <f t="shared" ca="1" si="130"/>
        <v>0</v>
      </c>
      <c r="S571">
        <f t="shared" ca="1" si="131"/>
        <v>0</v>
      </c>
      <c r="T571">
        <f ca="1">C571/Misc!$B$2*60/2/PI()</f>
        <v>3998.5527677008035</v>
      </c>
      <c r="U571">
        <f ca="1">C571/Misc!$B$2*60/2/PI()*VLOOKUP(E571,Gearing!$B$2:$F$7,5,FALSE)</f>
        <v>7999.9999999999864</v>
      </c>
      <c r="V571">
        <f ca="1">FORECAST(U571,OFFSET(Engine!$E$3:$E$26,MATCH(U571,Engine!$A$3:$A$26,1)-1,0,2),OFFSET(Engine!$A$3:$A$26,MATCH(U571,Engine!$A$3:$A$26,1)-1,0,2))</f>
        <v>590.28680526412995</v>
      </c>
    </row>
    <row r="572" spans="1:22" x14ac:dyDescent="0.25">
      <c r="A572">
        <f t="shared" si="123"/>
        <v>142.25</v>
      </c>
      <c r="B572">
        <f t="shared" ca="1" si="134"/>
        <v>13887.698757191623</v>
      </c>
      <c r="C572">
        <f t="shared" ca="1" si="132"/>
        <v>125.61823999999979</v>
      </c>
      <c r="D572">
        <f t="shared" ca="1" si="133"/>
        <v>-3.9633597683859989E-2</v>
      </c>
      <c r="E572">
        <f ca="1">MIN(VLOOKUP(C571+0.01,Gearing!$A$2:$F$7,2,TRUE)+1,5)</f>
        <v>5</v>
      </c>
      <c r="F572">
        <f ca="1">Misc!$B$4*V571/Misc!$B$2*VLOOKUP(E571,Gearing!$B$2:$F$7,5,FALSE)</f>
        <v>3346.1692342119795</v>
      </c>
      <c r="G572">
        <f t="shared" ca="1" si="121"/>
        <v>8.629415934189101</v>
      </c>
      <c r="H572">
        <f t="shared" ca="1" si="122"/>
        <v>280.99999999999955</v>
      </c>
      <c r="I572">
        <f t="shared" si="124"/>
        <v>0.19223050000000003</v>
      </c>
      <c r="J572">
        <f t="shared" ca="1" si="125"/>
        <v>1472.7957528276538</v>
      </c>
      <c r="K572">
        <f t="shared" ca="1" si="126"/>
        <v>-57743096.171680942</v>
      </c>
      <c r="L572">
        <f t="shared" ca="1" si="135"/>
        <v>13887.707747540506</v>
      </c>
      <c r="M572">
        <f ca="1">2*$Y$1*VLOOKUP(E571,Gearing!$B$3:$D$7,3)+B570</f>
        <v>13887.698757191623</v>
      </c>
      <c r="N572">
        <f ca="1">2*B571-B570+Misc!$B$6*$Y$1^2</f>
        <v>13887.839592591768</v>
      </c>
      <c r="O572">
        <f t="shared" ca="1" si="127"/>
        <v>0</v>
      </c>
      <c r="P572">
        <f t="shared" ca="1" si="128"/>
        <v>0</v>
      </c>
      <c r="Q572">
        <f t="shared" ca="1" si="129"/>
        <v>0</v>
      </c>
      <c r="R572">
        <f t="shared" ca="1" si="130"/>
        <v>0</v>
      </c>
      <c r="S572">
        <f t="shared" ca="1" si="131"/>
        <v>0</v>
      </c>
      <c r="T572">
        <f ca="1">C572/Misc!$B$2*60/2/PI()</f>
        <v>3998.5527677008035</v>
      </c>
      <c r="U572">
        <f ca="1">C572/Misc!$B$2*60/2/PI()*VLOOKUP(E572,Gearing!$B$2:$F$7,5,FALSE)</f>
        <v>7999.9999999999864</v>
      </c>
      <c r="V572">
        <f ca="1">FORECAST(U572,OFFSET(Engine!$E$3:$E$26,MATCH(U572,Engine!$A$3:$A$26,1)-1,0,2),OFFSET(Engine!$A$3:$A$26,MATCH(U572,Engine!$A$3:$A$26,1)-1,0,2))</f>
        <v>590.28680526412995</v>
      </c>
    </row>
    <row r="573" spans="1:22" x14ac:dyDescent="0.25">
      <c r="A573">
        <f t="shared" si="123"/>
        <v>142.5</v>
      </c>
      <c r="B573">
        <f t="shared" ca="1" si="134"/>
        <v>13919.102078641696</v>
      </c>
      <c r="C573">
        <f t="shared" ca="1" si="132"/>
        <v>125.61823999999979</v>
      </c>
      <c r="D573">
        <f t="shared" ca="1" si="133"/>
        <v>3.9633597683859989E-2</v>
      </c>
      <c r="E573">
        <f ca="1">MIN(VLOOKUP(C572+0.01,Gearing!$A$2:$F$7,2,TRUE)+1,5)</f>
        <v>5</v>
      </c>
      <c r="F573">
        <f ca="1">Misc!$B$4*V572/Misc!$B$2*VLOOKUP(E572,Gearing!$B$2:$F$7,5,FALSE)</f>
        <v>3346.1692342119795</v>
      </c>
      <c r="G573">
        <f t="shared" ca="1" si="121"/>
        <v>8.648929053478744</v>
      </c>
      <c r="H573">
        <f t="shared" ca="1" si="122"/>
        <v>280.99999999999955</v>
      </c>
      <c r="I573">
        <f t="shared" si="124"/>
        <v>0.19223050000000003</v>
      </c>
      <c r="J573">
        <f t="shared" ca="1" si="125"/>
        <v>1460.7214481113506</v>
      </c>
      <c r="K573">
        <f t="shared" ca="1" si="126"/>
        <v>-57789127.208250642</v>
      </c>
      <c r="L573">
        <f t="shared" ca="1" si="135"/>
        <v>13919.116005656366</v>
      </c>
      <c r="M573">
        <f ca="1">2*$Y$1*VLOOKUP(E572,Gearing!$B$3:$D$7,3)+B571</f>
        <v>13919.102078641696</v>
      </c>
      <c r="N573">
        <f ca="1">2*B572-B571+Misc!$B$6*$Y$1^2</f>
        <v>13919.247868241551</v>
      </c>
      <c r="O573">
        <f t="shared" ca="1" si="127"/>
        <v>0</v>
      </c>
      <c r="P573">
        <f t="shared" ca="1" si="128"/>
        <v>0</v>
      </c>
      <c r="Q573">
        <f t="shared" ca="1" si="129"/>
        <v>0</v>
      </c>
      <c r="R573">
        <f t="shared" ca="1" si="130"/>
        <v>0</v>
      </c>
      <c r="S573">
        <f t="shared" ca="1" si="131"/>
        <v>0</v>
      </c>
      <c r="T573">
        <f ca="1">C573/Misc!$B$2*60/2/PI()</f>
        <v>3998.5527677008035</v>
      </c>
      <c r="U573">
        <f ca="1">C573/Misc!$B$2*60/2/PI()*VLOOKUP(E573,Gearing!$B$2:$F$7,5,FALSE)</f>
        <v>7999.9999999999864</v>
      </c>
      <c r="V573">
        <f ca="1">FORECAST(U573,OFFSET(Engine!$E$3:$E$26,MATCH(U573,Engine!$A$3:$A$26,1)-1,0,2),OFFSET(Engine!$A$3:$A$26,MATCH(U573,Engine!$A$3:$A$26,1)-1,0,2))</f>
        <v>590.28680526412995</v>
      </c>
    </row>
    <row r="574" spans="1:22" x14ac:dyDescent="0.25">
      <c r="A574">
        <f t="shared" si="123"/>
        <v>142.75</v>
      </c>
      <c r="B574">
        <f t="shared" ca="1" si="134"/>
        <v>13950.507877191623</v>
      </c>
      <c r="C574">
        <f t="shared" ca="1" si="132"/>
        <v>125.61823999999979</v>
      </c>
      <c r="D574">
        <f t="shared" ca="1" si="133"/>
        <v>-3.9633597683859989E-2</v>
      </c>
      <c r="E574">
        <f ca="1">MIN(VLOOKUP(C573+0.01,Gearing!$A$2:$F$7,2,TRUE)+1,5)</f>
        <v>5</v>
      </c>
      <c r="F574">
        <f ca="1">Misc!$B$4*V573/Misc!$B$2*VLOOKUP(E573,Gearing!$B$2:$F$7,5,FALSE)</f>
        <v>3346.1692342119795</v>
      </c>
      <c r="G574">
        <f t="shared" ca="1" si="121"/>
        <v>8.6684437119668782</v>
      </c>
      <c r="H574">
        <f t="shared" ca="1" si="122"/>
        <v>280.99999999999955</v>
      </c>
      <c r="I574">
        <f t="shared" si="124"/>
        <v>0.19223050000000003</v>
      </c>
      <c r="J574">
        <f t="shared" ca="1" si="125"/>
        <v>1448.6480957433341</v>
      </c>
      <c r="K574">
        <f t="shared" ca="1" si="126"/>
        <v>-57834842.830310024</v>
      </c>
      <c r="L574">
        <f t="shared" ca="1" si="135"/>
        <v>13950.516867540504</v>
      </c>
      <c r="M574">
        <f ca="1">2*$Y$1*VLOOKUP(E573,Gearing!$B$3:$D$7,3)+B572</f>
        <v>13950.507877191623</v>
      </c>
      <c r="N574">
        <f ca="1">2*B573-B572+Misc!$B$6*$Y$1^2</f>
        <v>13950.648712591768</v>
      </c>
      <c r="O574">
        <f t="shared" ca="1" si="127"/>
        <v>0</v>
      </c>
      <c r="P574">
        <f t="shared" ca="1" si="128"/>
        <v>0</v>
      </c>
      <c r="Q574">
        <f t="shared" ca="1" si="129"/>
        <v>0</v>
      </c>
      <c r="R574">
        <f t="shared" ca="1" si="130"/>
        <v>0</v>
      </c>
      <c r="S574">
        <f t="shared" ca="1" si="131"/>
        <v>0</v>
      </c>
      <c r="T574">
        <f ca="1">C574/Misc!$B$2*60/2/PI()</f>
        <v>3998.5527677008035</v>
      </c>
      <c r="U574">
        <f ca="1">C574/Misc!$B$2*60/2/PI()*VLOOKUP(E574,Gearing!$B$2:$F$7,5,FALSE)</f>
        <v>7999.9999999999864</v>
      </c>
      <c r="V574">
        <f ca="1">FORECAST(U574,OFFSET(Engine!$E$3:$E$26,MATCH(U574,Engine!$A$3:$A$26,1)-1,0,2),OFFSET(Engine!$A$3:$A$26,MATCH(U574,Engine!$A$3:$A$26,1)-1,0,2))</f>
        <v>590.28680526412995</v>
      </c>
    </row>
    <row r="575" spans="1:22" x14ac:dyDescent="0.25">
      <c r="A575">
        <f t="shared" si="123"/>
        <v>143</v>
      </c>
      <c r="B575">
        <f t="shared" ca="1" si="134"/>
        <v>13981.911198641696</v>
      </c>
      <c r="C575">
        <f t="shared" ca="1" si="132"/>
        <v>125.61823999999979</v>
      </c>
      <c r="D575">
        <f t="shared" ca="1" si="133"/>
        <v>3.9633597683859989E-2</v>
      </c>
      <c r="E575">
        <f ca="1">MIN(VLOOKUP(C574+0.01,Gearing!$A$2:$F$7,2,TRUE)+1,5)</f>
        <v>5</v>
      </c>
      <c r="F575">
        <f ca="1">Misc!$B$4*V574/Misc!$B$2*VLOOKUP(E574,Gearing!$B$2:$F$7,5,FALSE)</f>
        <v>3346.1692342119795</v>
      </c>
      <c r="G575">
        <f t="shared" ca="1" si="121"/>
        <v>8.6879568312565212</v>
      </c>
      <c r="H575">
        <f t="shared" ca="1" si="122"/>
        <v>280.99999999999955</v>
      </c>
      <c r="I575">
        <f t="shared" si="124"/>
        <v>0.19223050000000003</v>
      </c>
      <c r="J575">
        <f t="shared" ca="1" si="125"/>
        <v>1436.5737910270309</v>
      </c>
      <c r="K575">
        <f t="shared" ca="1" si="126"/>
        <v>-57880115.490425862</v>
      </c>
      <c r="L575">
        <f t="shared" ca="1" si="135"/>
        <v>13981.925125656364</v>
      </c>
      <c r="M575">
        <f ca="1">2*$Y$1*VLOOKUP(E574,Gearing!$B$3:$D$7,3)+B573</f>
        <v>13981.911198641696</v>
      </c>
      <c r="N575">
        <f ca="1">2*B574-B573+Misc!$B$6*$Y$1^2</f>
        <v>13982.056988241551</v>
      </c>
      <c r="O575">
        <f t="shared" ca="1" si="127"/>
        <v>0</v>
      </c>
      <c r="P575">
        <f t="shared" ca="1" si="128"/>
        <v>0</v>
      </c>
      <c r="Q575">
        <f t="shared" ca="1" si="129"/>
        <v>0</v>
      </c>
      <c r="R575">
        <f t="shared" ca="1" si="130"/>
        <v>0</v>
      </c>
      <c r="S575">
        <f t="shared" ca="1" si="131"/>
        <v>0</v>
      </c>
      <c r="T575">
        <f ca="1">C575/Misc!$B$2*60/2/PI()</f>
        <v>3998.5527677008035</v>
      </c>
      <c r="U575">
        <f ca="1">C575/Misc!$B$2*60/2/PI()*VLOOKUP(E575,Gearing!$B$2:$F$7,5,FALSE)</f>
        <v>7999.9999999999864</v>
      </c>
      <c r="V575">
        <f ca="1">FORECAST(U575,OFFSET(Engine!$E$3:$E$26,MATCH(U575,Engine!$A$3:$A$26,1)-1,0,2),OFFSET(Engine!$A$3:$A$26,MATCH(U575,Engine!$A$3:$A$26,1)-1,0,2))</f>
        <v>590.28680526412995</v>
      </c>
    </row>
    <row r="576" spans="1:22" x14ac:dyDescent="0.25">
      <c r="A576">
        <f t="shared" si="123"/>
        <v>143.25</v>
      </c>
      <c r="B576">
        <f t="shared" ca="1" si="134"/>
        <v>14013.316997191623</v>
      </c>
      <c r="C576">
        <f t="shared" ca="1" si="132"/>
        <v>125.61823999999979</v>
      </c>
      <c r="D576">
        <f t="shared" ca="1" si="133"/>
        <v>-3.9633597683859989E-2</v>
      </c>
      <c r="E576">
        <f ca="1">MIN(VLOOKUP(C575+0.01,Gearing!$A$2:$F$7,2,TRUE)+1,5)</f>
        <v>5</v>
      </c>
      <c r="F576">
        <f ca="1">Misc!$B$4*V575/Misc!$B$2*VLOOKUP(E575,Gearing!$B$2:$F$7,5,FALSE)</f>
        <v>3346.1692342119795</v>
      </c>
      <c r="G576">
        <f t="shared" ca="1" si="121"/>
        <v>8.7074714897446555</v>
      </c>
      <c r="H576">
        <f t="shared" ca="1" si="122"/>
        <v>280.99999999999955</v>
      </c>
      <c r="I576">
        <f t="shared" si="124"/>
        <v>0.19223050000000003</v>
      </c>
      <c r="J576">
        <f t="shared" ca="1" si="125"/>
        <v>1424.5004386590144</v>
      </c>
      <c r="K576">
        <f t="shared" ca="1" si="126"/>
        <v>-57925072.79584758</v>
      </c>
      <c r="L576">
        <f t="shared" ca="1" si="135"/>
        <v>14013.325987540498</v>
      </c>
      <c r="M576">
        <f ca="1">2*$Y$1*VLOOKUP(E575,Gearing!$B$3:$D$7,3)+B574</f>
        <v>14013.316997191623</v>
      </c>
      <c r="N576">
        <f ca="1">2*B575-B574+Misc!$B$6*$Y$1^2</f>
        <v>14013.457832591768</v>
      </c>
      <c r="O576">
        <f t="shared" ca="1" si="127"/>
        <v>0</v>
      </c>
      <c r="P576">
        <f t="shared" ca="1" si="128"/>
        <v>0</v>
      </c>
      <c r="Q576">
        <f t="shared" ca="1" si="129"/>
        <v>0</v>
      </c>
      <c r="R576">
        <f t="shared" ca="1" si="130"/>
        <v>0</v>
      </c>
      <c r="S576">
        <f t="shared" ca="1" si="131"/>
        <v>0</v>
      </c>
      <c r="T576">
        <f ca="1">C576/Misc!$B$2*60/2/PI()</f>
        <v>3998.5527677008035</v>
      </c>
      <c r="U576">
        <f ca="1">C576/Misc!$B$2*60/2/PI()*VLOOKUP(E576,Gearing!$B$2:$F$7,5,FALSE)</f>
        <v>7999.9999999999864</v>
      </c>
      <c r="V576">
        <f ca="1">FORECAST(U576,OFFSET(Engine!$E$3:$E$26,MATCH(U576,Engine!$A$3:$A$26,1)-1,0,2),OFFSET(Engine!$A$3:$A$26,MATCH(U576,Engine!$A$3:$A$26,1)-1,0,2))</f>
        <v>590.28680526412995</v>
      </c>
    </row>
    <row r="577" spans="1:22" x14ac:dyDescent="0.25">
      <c r="A577">
        <f t="shared" si="123"/>
        <v>143.5</v>
      </c>
      <c r="B577">
        <f t="shared" ca="1" si="134"/>
        <v>14044.720318641695</v>
      </c>
      <c r="C577">
        <f t="shared" ca="1" si="132"/>
        <v>125.61823999999979</v>
      </c>
      <c r="D577">
        <f t="shared" ca="1" si="133"/>
        <v>3.9633597683859989E-2</v>
      </c>
      <c r="E577">
        <f ca="1">MIN(VLOOKUP(C576+0.01,Gearing!$A$2:$F$7,2,TRUE)+1,5)</f>
        <v>5</v>
      </c>
      <c r="F577">
        <f ca="1">Misc!$B$4*V576/Misc!$B$2*VLOOKUP(E576,Gearing!$B$2:$F$7,5,FALSE)</f>
        <v>3346.1692342119795</v>
      </c>
      <c r="G577">
        <f t="shared" ca="1" si="121"/>
        <v>8.7269846090342984</v>
      </c>
      <c r="H577">
        <f t="shared" ca="1" si="122"/>
        <v>280.99999999999955</v>
      </c>
      <c r="I577">
        <f t="shared" si="124"/>
        <v>0.19223050000000003</v>
      </c>
      <c r="J577">
        <f t="shared" ca="1" si="125"/>
        <v>1412.4261339427103</v>
      </c>
      <c r="K577">
        <f t="shared" ca="1" si="126"/>
        <v>-57969587.079509571</v>
      </c>
      <c r="L577">
        <f t="shared" ca="1" si="135"/>
        <v>14044.734245656364</v>
      </c>
      <c r="M577">
        <f ca="1">2*$Y$1*VLOOKUP(E576,Gearing!$B$3:$D$7,3)+B575</f>
        <v>14044.720318641695</v>
      </c>
      <c r="N577">
        <f ca="1">2*B576-B575+Misc!$B$6*$Y$1^2</f>
        <v>14044.866108241551</v>
      </c>
      <c r="O577">
        <f t="shared" ca="1" si="127"/>
        <v>0</v>
      </c>
      <c r="P577">
        <f t="shared" ca="1" si="128"/>
        <v>0</v>
      </c>
      <c r="Q577">
        <f t="shared" ca="1" si="129"/>
        <v>0</v>
      </c>
      <c r="R577">
        <f t="shared" ca="1" si="130"/>
        <v>0</v>
      </c>
      <c r="S577">
        <f t="shared" ca="1" si="131"/>
        <v>0</v>
      </c>
      <c r="T577">
        <f ca="1">C577/Misc!$B$2*60/2/PI()</f>
        <v>3998.5527677008035</v>
      </c>
      <c r="U577">
        <f ca="1">C577/Misc!$B$2*60/2/PI()*VLOOKUP(E577,Gearing!$B$2:$F$7,5,FALSE)</f>
        <v>7999.9999999999864</v>
      </c>
      <c r="V577">
        <f ca="1">FORECAST(U577,OFFSET(Engine!$E$3:$E$26,MATCH(U577,Engine!$A$3:$A$26,1)-1,0,2),OFFSET(Engine!$A$3:$A$26,MATCH(U577,Engine!$A$3:$A$26,1)-1,0,2))</f>
        <v>590.28680526412995</v>
      </c>
    </row>
    <row r="578" spans="1:22" x14ac:dyDescent="0.25">
      <c r="A578">
        <f t="shared" si="123"/>
        <v>143.75</v>
      </c>
      <c r="B578">
        <f t="shared" ca="1" si="134"/>
        <v>14076.126117191623</v>
      </c>
      <c r="C578">
        <f t="shared" ca="1" si="132"/>
        <v>125.61823999999979</v>
      </c>
      <c r="D578">
        <f t="shared" ca="1" si="133"/>
        <v>-3.9633597683859989E-2</v>
      </c>
      <c r="E578">
        <f ca="1">MIN(VLOOKUP(C577+0.01,Gearing!$A$2:$F$7,2,TRUE)+1,5)</f>
        <v>5</v>
      </c>
      <c r="F578">
        <f ca="1">Misc!$B$4*V577/Misc!$B$2*VLOOKUP(E577,Gearing!$B$2:$F$7,5,FALSE)</f>
        <v>3346.1692342119795</v>
      </c>
      <c r="G578">
        <f t="shared" ca="1" si="121"/>
        <v>8.7464992675224327</v>
      </c>
      <c r="H578">
        <f t="shared" ca="1" si="122"/>
        <v>280.99999999999955</v>
      </c>
      <c r="I578">
        <f t="shared" si="124"/>
        <v>0.19223050000000003</v>
      </c>
      <c r="J578">
        <f t="shared" ca="1" si="125"/>
        <v>1400.3527815746947</v>
      </c>
      <c r="K578">
        <f t="shared" ca="1" si="126"/>
        <v>-58013786.068293594</v>
      </c>
      <c r="L578">
        <f t="shared" ca="1" si="135"/>
        <v>14076.1351075405</v>
      </c>
      <c r="M578">
        <f ca="1">2*$Y$1*VLOOKUP(E577,Gearing!$B$3:$D$7,3)+B576</f>
        <v>14076.126117191623</v>
      </c>
      <c r="N578">
        <f ca="1">2*B577-B576+Misc!$B$6*$Y$1^2</f>
        <v>14076.266952591768</v>
      </c>
      <c r="O578">
        <f t="shared" ca="1" si="127"/>
        <v>0</v>
      </c>
      <c r="P578">
        <f t="shared" ca="1" si="128"/>
        <v>0</v>
      </c>
      <c r="Q578">
        <f t="shared" ca="1" si="129"/>
        <v>0</v>
      </c>
      <c r="R578">
        <f t="shared" ca="1" si="130"/>
        <v>0</v>
      </c>
      <c r="S578">
        <f t="shared" ca="1" si="131"/>
        <v>0</v>
      </c>
      <c r="T578">
        <f ca="1">C578/Misc!$B$2*60/2/PI()</f>
        <v>3998.5527677008035</v>
      </c>
      <c r="U578">
        <f ca="1">C578/Misc!$B$2*60/2/PI()*VLOOKUP(E578,Gearing!$B$2:$F$7,5,FALSE)</f>
        <v>7999.9999999999864</v>
      </c>
      <c r="V578">
        <f ca="1">FORECAST(U578,OFFSET(Engine!$E$3:$E$26,MATCH(U578,Engine!$A$3:$A$26,1)-1,0,2),OFFSET(Engine!$A$3:$A$26,MATCH(U578,Engine!$A$3:$A$26,1)-1,0,2))</f>
        <v>590.28680526412995</v>
      </c>
    </row>
    <row r="579" spans="1:22" x14ac:dyDescent="0.25">
      <c r="A579">
        <f t="shared" si="123"/>
        <v>144</v>
      </c>
      <c r="B579">
        <f t="shared" ca="1" si="134"/>
        <v>14107.529438641695</v>
      </c>
      <c r="C579">
        <f t="shared" ca="1" si="132"/>
        <v>125.61823999999979</v>
      </c>
      <c r="D579">
        <f t="shared" ca="1" si="133"/>
        <v>3.9633597683859989E-2</v>
      </c>
      <c r="E579">
        <f ca="1">MIN(VLOOKUP(C578+0.01,Gearing!$A$2:$F$7,2,TRUE)+1,5)</f>
        <v>5</v>
      </c>
      <c r="F579">
        <f ca="1">Misc!$B$4*V578/Misc!$B$2*VLOOKUP(E578,Gearing!$B$2:$F$7,5,FALSE)</f>
        <v>3346.1692342119795</v>
      </c>
      <c r="G579">
        <f t="shared" ref="G579:G642" ca="1" si="136">CONVERT(B579,$B$1,$G$1)</f>
        <v>8.7660123868120774</v>
      </c>
      <c r="H579">
        <f t="shared" ref="H579:H642" ca="1" si="137">CONVERT(C579,$C$1,$H$1)</f>
        <v>280.99999999999955</v>
      </c>
      <c r="I579">
        <f t="shared" si="124"/>
        <v>0.19223050000000003</v>
      </c>
      <c r="J579">
        <f t="shared" ca="1" si="125"/>
        <v>1388.2784768583906</v>
      </c>
      <c r="K579">
        <f t="shared" ca="1" si="126"/>
        <v>-58057541.975501761</v>
      </c>
      <c r="L579">
        <f t="shared" ca="1" si="135"/>
        <v>14107.543365656362</v>
      </c>
      <c r="M579">
        <f ca="1">2*$Y$1*VLOOKUP(E578,Gearing!$B$3:$D$7,3)+B577</f>
        <v>14107.529438641695</v>
      </c>
      <c r="N579">
        <f ca="1">2*B578-B577+Misc!$B$6*$Y$1^2</f>
        <v>14107.675228241551</v>
      </c>
      <c r="O579">
        <f t="shared" ca="1" si="127"/>
        <v>0</v>
      </c>
      <c r="P579">
        <f t="shared" ca="1" si="128"/>
        <v>0</v>
      </c>
      <c r="Q579">
        <f t="shared" ca="1" si="129"/>
        <v>0</v>
      </c>
      <c r="R579">
        <f t="shared" ca="1" si="130"/>
        <v>0</v>
      </c>
      <c r="S579">
        <f t="shared" ca="1" si="131"/>
        <v>0</v>
      </c>
      <c r="T579">
        <f ca="1">C579/Misc!$B$2*60/2/PI()</f>
        <v>3998.5527677008035</v>
      </c>
      <c r="U579">
        <f ca="1">C579/Misc!$B$2*60/2/PI()*VLOOKUP(E579,Gearing!$B$2:$F$7,5,FALSE)</f>
        <v>7999.9999999999864</v>
      </c>
      <c r="V579">
        <f ca="1">FORECAST(U579,OFFSET(Engine!$E$3:$E$26,MATCH(U579,Engine!$A$3:$A$26,1)-1,0,2),OFFSET(Engine!$A$3:$A$26,MATCH(U579,Engine!$A$3:$A$26,1)-1,0,2))</f>
        <v>590.28680526412995</v>
      </c>
    </row>
    <row r="580" spans="1:22" x14ac:dyDescent="0.25">
      <c r="A580">
        <f t="shared" ref="A580:A643" si="138">A579+$Y$1</f>
        <v>144.25</v>
      </c>
      <c r="B580">
        <f t="shared" ca="1" si="134"/>
        <v>14138.935237191623</v>
      </c>
      <c r="C580">
        <f t="shared" ca="1" si="132"/>
        <v>125.61823999999979</v>
      </c>
      <c r="D580">
        <f t="shared" ca="1" si="133"/>
        <v>-3.9633597683859989E-2</v>
      </c>
      <c r="E580">
        <f ca="1">MIN(VLOOKUP(C579+0.01,Gearing!$A$2:$F$7,2,TRUE)+1,5)</f>
        <v>5</v>
      </c>
      <c r="F580">
        <f ca="1">Misc!$B$4*V579/Misc!$B$2*VLOOKUP(E579,Gearing!$B$2:$F$7,5,FALSE)</f>
        <v>3346.1692342119795</v>
      </c>
      <c r="G580">
        <f t="shared" ca="1" si="136"/>
        <v>8.7855270453002099</v>
      </c>
      <c r="H580">
        <f t="shared" ca="1" si="137"/>
        <v>280.99999999999955</v>
      </c>
      <c r="I580">
        <f t="shared" ref="I580:I643" si="139">$Y$3</f>
        <v>0.19223050000000003</v>
      </c>
      <c r="J580">
        <f t="shared" ref="J580:J643" ca="1" si="140">(4*$Y$2-2*$Y$3*B579)</f>
        <v>1376.2051244903741</v>
      </c>
      <c r="K580">
        <f t="shared" ref="K580:K643" ca="1" si="141">4*$Y$2*(B579-2*B580)+$Y$3*B579*B579-4*F580*$Y$1*$Y$1</f>
        <v>-58100982.647648089</v>
      </c>
      <c r="L580">
        <f t="shared" ca="1" si="135"/>
        <v>14138.944227540504</v>
      </c>
      <c r="M580">
        <f ca="1">2*$Y$1*VLOOKUP(E579,Gearing!$B$3:$D$7,3)+B578</f>
        <v>14138.935237191623</v>
      </c>
      <c r="N580">
        <f ca="1">2*B579-B578+Misc!$B$6*$Y$1^2</f>
        <v>14139.076072591768</v>
      </c>
      <c r="O580">
        <f t="shared" ref="O580:O643" ca="1" si="142">IF(AND(E580=1,G580&lt;=5),1,0)</f>
        <v>0</v>
      </c>
      <c r="P580">
        <f t="shared" ref="P580:P643" ca="1" si="143">IF(AND(E580=2,G580&lt;=5),1,0)</f>
        <v>0</v>
      </c>
      <c r="Q580">
        <f t="shared" ref="Q580:Q643" ca="1" si="144">IF(AND(E580=3,G580&lt;=5),1,0)</f>
        <v>0</v>
      </c>
      <c r="R580">
        <f t="shared" ref="R580:R643" ca="1" si="145">IF(AND(E580=4,G580&lt;=5),1,0)</f>
        <v>0</v>
      </c>
      <c r="S580">
        <f t="shared" ref="S580:S643" ca="1" si="146">IF(AND(E580=5,G580&lt;=5),1,0)</f>
        <v>0</v>
      </c>
      <c r="T580">
        <f ca="1">C580/Misc!$B$2*60/2/PI()</f>
        <v>3998.5527677008035</v>
      </c>
      <c r="U580">
        <f ca="1">C580/Misc!$B$2*60/2/PI()*VLOOKUP(E580,Gearing!$B$2:$F$7,5,FALSE)</f>
        <v>7999.9999999999864</v>
      </c>
      <c r="V580">
        <f ca="1">FORECAST(U580,OFFSET(Engine!$E$3:$E$26,MATCH(U580,Engine!$A$3:$A$26,1)-1,0,2),OFFSET(Engine!$A$3:$A$26,MATCH(U580,Engine!$A$3:$A$26,1)-1,0,2))</f>
        <v>590.28680526412995</v>
      </c>
    </row>
    <row r="581" spans="1:22" x14ac:dyDescent="0.25">
      <c r="A581">
        <f t="shared" si="138"/>
        <v>144.5</v>
      </c>
      <c r="B581">
        <f t="shared" ca="1" si="134"/>
        <v>14170.338558641695</v>
      </c>
      <c r="C581">
        <f t="shared" ref="C581:C644" ca="1" si="147">(B582-B580)/2/$Y$1</f>
        <v>125.61823999999979</v>
      </c>
      <c r="D581">
        <f t="shared" ref="D581:D644" ca="1" si="148">(B582-2*B581+B580)/$Y$1^2</f>
        <v>3.9633597683859989E-2</v>
      </c>
      <c r="E581">
        <f ca="1">MIN(VLOOKUP(C580+0.01,Gearing!$A$2:$F$7,2,TRUE)+1,5)</f>
        <v>5</v>
      </c>
      <c r="F581">
        <f ca="1">Misc!$B$4*V580/Misc!$B$2*VLOOKUP(E580,Gearing!$B$2:$F$7,5,FALSE)</f>
        <v>3346.1692342119795</v>
      </c>
      <c r="G581">
        <f t="shared" ca="1" si="136"/>
        <v>8.8050401645898546</v>
      </c>
      <c r="H581">
        <f t="shared" ca="1" si="137"/>
        <v>280.99999999999955</v>
      </c>
      <c r="I581">
        <f t="shared" si="139"/>
        <v>0.19223050000000003</v>
      </c>
      <c r="J581">
        <f t="shared" ca="1" si="140"/>
        <v>1364.1308197740709</v>
      </c>
      <c r="K581">
        <f t="shared" ca="1" si="141"/>
        <v>-58143980.178402416</v>
      </c>
      <c r="L581">
        <f t="shared" ca="1" si="135"/>
        <v>14170.352485656364</v>
      </c>
      <c r="M581">
        <f ca="1">2*$Y$1*VLOOKUP(E580,Gearing!$B$3:$D$7,3)+B579</f>
        <v>14170.338558641695</v>
      </c>
      <c r="N581">
        <f ca="1">2*B580-B579+Misc!$B$6*$Y$1^2</f>
        <v>14170.484348241551</v>
      </c>
      <c r="O581">
        <f t="shared" ca="1" si="142"/>
        <v>0</v>
      </c>
      <c r="P581">
        <f t="shared" ca="1" si="143"/>
        <v>0</v>
      </c>
      <c r="Q581">
        <f t="shared" ca="1" si="144"/>
        <v>0</v>
      </c>
      <c r="R581">
        <f t="shared" ca="1" si="145"/>
        <v>0</v>
      </c>
      <c r="S581">
        <f t="shared" ca="1" si="146"/>
        <v>0</v>
      </c>
      <c r="T581">
        <f ca="1">C581/Misc!$B$2*60/2/PI()</f>
        <v>3998.5527677008035</v>
      </c>
      <c r="U581">
        <f ca="1">C581/Misc!$B$2*60/2/PI()*VLOOKUP(E581,Gearing!$B$2:$F$7,5,FALSE)</f>
        <v>7999.9999999999864</v>
      </c>
      <c r="V581">
        <f ca="1">FORECAST(U581,OFFSET(Engine!$E$3:$E$26,MATCH(U581,Engine!$A$3:$A$26,1)-1,0,2),OFFSET(Engine!$A$3:$A$26,MATCH(U581,Engine!$A$3:$A$26,1)-1,0,2))</f>
        <v>590.28680526412995</v>
      </c>
    </row>
    <row r="582" spans="1:22" x14ac:dyDescent="0.25">
      <c r="A582">
        <f t="shared" si="138"/>
        <v>144.75</v>
      </c>
      <c r="B582">
        <f t="shared" ref="B582:B645" ca="1" si="149">MIN(L582:N582)</f>
        <v>14201.744357191623</v>
      </c>
      <c r="C582">
        <f t="shared" ca="1" si="147"/>
        <v>125.61823999999979</v>
      </c>
      <c r="D582">
        <f t="shared" ca="1" si="148"/>
        <v>-3.9633597683859989E-2</v>
      </c>
      <c r="E582">
        <f ca="1">MIN(VLOOKUP(C581+0.01,Gearing!$A$2:$F$7,2,TRUE)+1,5)</f>
        <v>5</v>
      </c>
      <c r="F582">
        <f ca="1">Misc!$B$4*V581/Misc!$B$2*VLOOKUP(E581,Gearing!$B$2:$F$7,5,FALSE)</f>
        <v>3346.1692342119795</v>
      </c>
      <c r="G582">
        <f t="shared" ca="1" si="136"/>
        <v>8.8245548230779889</v>
      </c>
      <c r="H582">
        <f t="shared" ca="1" si="137"/>
        <v>280.99999999999955</v>
      </c>
      <c r="I582">
        <f t="shared" si="139"/>
        <v>0.19223050000000003</v>
      </c>
      <c r="J582">
        <f t="shared" ca="1" si="140"/>
        <v>1352.0574674060545</v>
      </c>
      <c r="K582">
        <f t="shared" ca="1" si="141"/>
        <v>-58186662.533911057</v>
      </c>
      <c r="L582">
        <f t="shared" ref="L582:L645" ca="1" si="150">(-J581+SQRT(J581^2-4*I581*K581))/2/I581</f>
        <v>14201.753347540503</v>
      </c>
      <c r="M582">
        <f ca="1">2*$Y$1*VLOOKUP(E581,Gearing!$B$3:$D$7,3)+B580</f>
        <v>14201.744357191623</v>
      </c>
      <c r="N582">
        <f ca="1">2*B581-B580+Misc!$B$6*$Y$1^2</f>
        <v>14201.885192591768</v>
      </c>
      <c r="O582">
        <f t="shared" ca="1" si="142"/>
        <v>0</v>
      </c>
      <c r="P582">
        <f t="shared" ca="1" si="143"/>
        <v>0</v>
      </c>
      <c r="Q582">
        <f t="shared" ca="1" si="144"/>
        <v>0</v>
      </c>
      <c r="R582">
        <f t="shared" ca="1" si="145"/>
        <v>0</v>
      </c>
      <c r="S582">
        <f t="shared" ca="1" si="146"/>
        <v>0</v>
      </c>
      <c r="T582">
        <f ca="1">C582/Misc!$B$2*60/2/PI()</f>
        <v>3998.5527677008035</v>
      </c>
      <c r="U582">
        <f ca="1">C582/Misc!$B$2*60/2/PI()*VLOOKUP(E582,Gearing!$B$2:$F$7,5,FALSE)</f>
        <v>7999.9999999999864</v>
      </c>
      <c r="V582">
        <f ca="1">FORECAST(U582,OFFSET(Engine!$E$3:$E$26,MATCH(U582,Engine!$A$3:$A$26,1)-1,0,2),OFFSET(Engine!$A$3:$A$26,MATCH(U582,Engine!$A$3:$A$26,1)-1,0,2))</f>
        <v>590.28680526412995</v>
      </c>
    </row>
    <row r="583" spans="1:22" x14ac:dyDescent="0.25">
      <c r="A583">
        <f t="shared" si="138"/>
        <v>145</v>
      </c>
      <c r="B583">
        <f t="shared" ca="1" si="149"/>
        <v>14233.147678641695</v>
      </c>
      <c r="C583">
        <f t="shared" ca="1" si="147"/>
        <v>125.61823999999979</v>
      </c>
      <c r="D583">
        <f t="shared" ca="1" si="148"/>
        <v>3.9633597683859989E-2</v>
      </c>
      <c r="E583">
        <f ca="1">MIN(VLOOKUP(C582+0.01,Gearing!$A$2:$F$7,2,TRUE)+1,5)</f>
        <v>5</v>
      </c>
      <c r="F583">
        <f ca="1">Misc!$B$4*V582/Misc!$B$2*VLOOKUP(E582,Gearing!$B$2:$F$7,5,FALSE)</f>
        <v>3346.1692342119795</v>
      </c>
      <c r="G583">
        <f t="shared" ca="1" si="136"/>
        <v>8.8440679423676318</v>
      </c>
      <c r="H583">
        <f t="shared" ca="1" si="137"/>
        <v>280.99999999999955</v>
      </c>
      <c r="I583">
        <f t="shared" si="139"/>
        <v>0.19223050000000003</v>
      </c>
      <c r="J583">
        <f t="shared" ca="1" si="140"/>
        <v>1339.9831626897503</v>
      </c>
      <c r="K583">
        <f t="shared" ca="1" si="141"/>
        <v>-58228901.688211523</v>
      </c>
      <c r="L583">
        <f t="shared" ca="1" si="150"/>
        <v>14233.161605656363</v>
      </c>
      <c r="M583">
        <f ca="1">2*$Y$1*VLOOKUP(E582,Gearing!$B$3:$D$7,3)+B581</f>
        <v>14233.147678641695</v>
      </c>
      <c r="N583">
        <f ca="1">2*B582-B581+Misc!$B$6*$Y$1^2</f>
        <v>14233.293468241551</v>
      </c>
      <c r="O583">
        <f t="shared" ca="1" si="142"/>
        <v>0</v>
      </c>
      <c r="P583">
        <f t="shared" ca="1" si="143"/>
        <v>0</v>
      </c>
      <c r="Q583">
        <f t="shared" ca="1" si="144"/>
        <v>0</v>
      </c>
      <c r="R583">
        <f t="shared" ca="1" si="145"/>
        <v>0</v>
      </c>
      <c r="S583">
        <f t="shared" ca="1" si="146"/>
        <v>0</v>
      </c>
      <c r="T583">
        <f ca="1">C583/Misc!$B$2*60/2/PI()</f>
        <v>3998.5527677008035</v>
      </c>
      <c r="U583">
        <f ca="1">C583/Misc!$B$2*60/2/PI()*VLOOKUP(E583,Gearing!$B$2:$F$7,5,FALSE)</f>
        <v>7999.9999999999864</v>
      </c>
      <c r="V583">
        <f ca="1">FORECAST(U583,OFFSET(Engine!$E$3:$E$26,MATCH(U583,Engine!$A$3:$A$26,1)-1,0,2),OFFSET(Engine!$A$3:$A$26,MATCH(U583,Engine!$A$3:$A$26,1)-1,0,2))</f>
        <v>590.28680526412995</v>
      </c>
    </row>
    <row r="584" spans="1:22" x14ac:dyDescent="0.25">
      <c r="A584">
        <f t="shared" si="138"/>
        <v>145.25</v>
      </c>
      <c r="B584">
        <f t="shared" ca="1" si="149"/>
        <v>14264.553477191623</v>
      </c>
      <c r="C584">
        <f t="shared" ca="1" si="147"/>
        <v>125.61823999999979</v>
      </c>
      <c r="D584">
        <f t="shared" ca="1" si="148"/>
        <v>-3.9633597683859989E-2</v>
      </c>
      <c r="E584">
        <f ca="1">MIN(VLOOKUP(C583+0.01,Gearing!$A$2:$F$7,2,TRUE)+1,5)</f>
        <v>5</v>
      </c>
      <c r="F584">
        <f ca="1">Misc!$B$4*V583/Misc!$B$2*VLOOKUP(E583,Gearing!$B$2:$F$7,5,FALSE)</f>
        <v>3346.1692342119795</v>
      </c>
      <c r="G584">
        <f t="shared" ca="1" si="136"/>
        <v>8.8635826008557661</v>
      </c>
      <c r="H584">
        <f t="shared" ca="1" si="137"/>
        <v>280.99999999999955</v>
      </c>
      <c r="I584">
        <f t="shared" si="139"/>
        <v>0.19223050000000003</v>
      </c>
      <c r="J584">
        <f t="shared" ca="1" si="140"/>
        <v>1327.9098103217348</v>
      </c>
      <c r="K584">
        <f t="shared" ca="1" si="141"/>
        <v>-58270825.727082506</v>
      </c>
      <c r="L584">
        <f t="shared" ca="1" si="150"/>
        <v>14264.5624675405</v>
      </c>
      <c r="M584">
        <f ca="1">2*$Y$1*VLOOKUP(E583,Gearing!$B$3:$D$7,3)+B582</f>
        <v>14264.553477191623</v>
      </c>
      <c r="N584">
        <f ca="1">2*B583-B582+Misc!$B$6*$Y$1^2</f>
        <v>14264.694312591768</v>
      </c>
      <c r="O584">
        <f t="shared" ca="1" si="142"/>
        <v>0</v>
      </c>
      <c r="P584">
        <f t="shared" ca="1" si="143"/>
        <v>0</v>
      </c>
      <c r="Q584">
        <f t="shared" ca="1" si="144"/>
        <v>0</v>
      </c>
      <c r="R584">
        <f t="shared" ca="1" si="145"/>
        <v>0</v>
      </c>
      <c r="S584">
        <f t="shared" ca="1" si="146"/>
        <v>0</v>
      </c>
      <c r="T584">
        <f ca="1">C584/Misc!$B$2*60/2/PI()</f>
        <v>3998.5527677008035</v>
      </c>
      <c r="U584">
        <f ca="1">C584/Misc!$B$2*60/2/PI()*VLOOKUP(E584,Gearing!$B$2:$F$7,5,FALSE)</f>
        <v>7999.9999999999864</v>
      </c>
      <c r="V584">
        <f ca="1">FORECAST(U584,OFFSET(Engine!$E$3:$E$26,MATCH(U584,Engine!$A$3:$A$26,1)-1,0,2),OFFSET(Engine!$A$3:$A$26,MATCH(U584,Engine!$A$3:$A$26,1)-1,0,2))</f>
        <v>590.28680526412995</v>
      </c>
    </row>
    <row r="585" spans="1:22" x14ac:dyDescent="0.25">
      <c r="A585">
        <f t="shared" si="138"/>
        <v>145.5</v>
      </c>
      <c r="B585">
        <f t="shared" ca="1" si="149"/>
        <v>14295.956798641695</v>
      </c>
      <c r="C585">
        <f t="shared" ca="1" si="147"/>
        <v>125.61823999999979</v>
      </c>
      <c r="D585">
        <f t="shared" ca="1" si="148"/>
        <v>3.9633597683859989E-2</v>
      </c>
      <c r="E585">
        <f ca="1">MIN(VLOOKUP(C584+0.01,Gearing!$A$2:$F$7,2,TRUE)+1,5)</f>
        <v>5</v>
      </c>
      <c r="F585">
        <f ca="1">Misc!$B$4*V584/Misc!$B$2*VLOOKUP(E584,Gearing!$B$2:$F$7,5,FALSE)</f>
        <v>3346.1692342119795</v>
      </c>
      <c r="G585">
        <f t="shared" ca="1" si="136"/>
        <v>8.883095720145409</v>
      </c>
      <c r="H585">
        <f t="shared" ca="1" si="137"/>
        <v>280.99999999999955</v>
      </c>
      <c r="I585">
        <f t="shared" si="139"/>
        <v>0.19223050000000003</v>
      </c>
      <c r="J585">
        <f t="shared" ca="1" si="140"/>
        <v>1315.8355056054306</v>
      </c>
      <c r="K585">
        <f t="shared" ca="1" si="141"/>
        <v>-58312306.504929125</v>
      </c>
      <c r="L585">
        <f t="shared" ca="1" si="150"/>
        <v>14295.970725656363</v>
      </c>
      <c r="M585">
        <f ca="1">2*$Y$1*VLOOKUP(E584,Gearing!$B$3:$D$7,3)+B583</f>
        <v>14295.956798641695</v>
      </c>
      <c r="N585">
        <f ca="1">2*B584-B583+Misc!$B$6*$Y$1^2</f>
        <v>14296.102588241551</v>
      </c>
      <c r="O585">
        <f t="shared" ca="1" si="142"/>
        <v>0</v>
      </c>
      <c r="P585">
        <f t="shared" ca="1" si="143"/>
        <v>0</v>
      </c>
      <c r="Q585">
        <f t="shared" ca="1" si="144"/>
        <v>0</v>
      </c>
      <c r="R585">
        <f t="shared" ca="1" si="145"/>
        <v>0</v>
      </c>
      <c r="S585">
        <f t="shared" ca="1" si="146"/>
        <v>0</v>
      </c>
      <c r="T585">
        <f ca="1">C585/Misc!$B$2*60/2/PI()</f>
        <v>3998.5527677008035</v>
      </c>
      <c r="U585">
        <f ca="1">C585/Misc!$B$2*60/2/PI()*VLOOKUP(E585,Gearing!$B$2:$F$7,5,FALSE)</f>
        <v>7999.9999999999864</v>
      </c>
      <c r="V585">
        <f ca="1">FORECAST(U585,OFFSET(Engine!$E$3:$E$26,MATCH(U585,Engine!$A$3:$A$26,1)-1,0,2),OFFSET(Engine!$A$3:$A$26,MATCH(U585,Engine!$A$3:$A$26,1)-1,0,2))</f>
        <v>590.28680526412995</v>
      </c>
    </row>
    <row r="586" spans="1:22" x14ac:dyDescent="0.25">
      <c r="A586">
        <f t="shared" si="138"/>
        <v>145.75</v>
      </c>
      <c r="B586">
        <f t="shared" ca="1" si="149"/>
        <v>14327.362597191623</v>
      </c>
      <c r="C586">
        <f t="shared" ca="1" si="147"/>
        <v>125.61823999999979</v>
      </c>
      <c r="D586">
        <f t="shared" ca="1" si="148"/>
        <v>-3.9633597683859989E-2</v>
      </c>
      <c r="E586">
        <f ca="1">MIN(VLOOKUP(C585+0.01,Gearing!$A$2:$F$7,2,TRUE)+1,5)</f>
        <v>5</v>
      </c>
      <c r="F586">
        <f ca="1">Misc!$B$4*V585/Misc!$B$2*VLOOKUP(E585,Gearing!$B$2:$F$7,5,FALSE)</f>
        <v>3346.1692342119795</v>
      </c>
      <c r="G586">
        <f t="shared" ca="1" si="136"/>
        <v>8.9026103786335433</v>
      </c>
      <c r="H586">
        <f t="shared" ca="1" si="137"/>
        <v>280.99999999999955</v>
      </c>
      <c r="I586">
        <f t="shared" si="139"/>
        <v>0.19223050000000003</v>
      </c>
      <c r="J586">
        <f t="shared" ca="1" si="140"/>
        <v>1303.7621532374142</v>
      </c>
      <c r="K586">
        <f t="shared" ca="1" si="141"/>
        <v>-58353472.227162413</v>
      </c>
      <c r="L586">
        <f t="shared" ca="1" si="150"/>
        <v>14327.3715875405</v>
      </c>
      <c r="M586">
        <f ca="1">2*$Y$1*VLOOKUP(E585,Gearing!$B$3:$D$7,3)+B584</f>
        <v>14327.362597191623</v>
      </c>
      <c r="N586">
        <f ca="1">2*B585-B584+Misc!$B$6*$Y$1^2</f>
        <v>14327.503432591768</v>
      </c>
      <c r="O586">
        <f t="shared" ca="1" si="142"/>
        <v>0</v>
      </c>
      <c r="P586">
        <f t="shared" ca="1" si="143"/>
        <v>0</v>
      </c>
      <c r="Q586">
        <f t="shared" ca="1" si="144"/>
        <v>0</v>
      </c>
      <c r="R586">
        <f t="shared" ca="1" si="145"/>
        <v>0</v>
      </c>
      <c r="S586">
        <f t="shared" ca="1" si="146"/>
        <v>0</v>
      </c>
      <c r="T586">
        <f ca="1">C586/Misc!$B$2*60/2/PI()</f>
        <v>3998.5527677008035</v>
      </c>
      <c r="U586">
        <f ca="1">C586/Misc!$B$2*60/2/PI()*VLOOKUP(E586,Gearing!$B$2:$F$7,5,FALSE)</f>
        <v>7999.9999999999864</v>
      </c>
      <c r="V586">
        <f ca="1">FORECAST(U586,OFFSET(Engine!$E$3:$E$26,MATCH(U586,Engine!$A$3:$A$26,1)-1,0,2),OFFSET(Engine!$A$3:$A$26,MATCH(U586,Engine!$A$3:$A$26,1)-1,0,2))</f>
        <v>590.28680526412995</v>
      </c>
    </row>
    <row r="587" spans="1:22" x14ac:dyDescent="0.25">
      <c r="A587">
        <f t="shared" si="138"/>
        <v>146</v>
      </c>
      <c r="B587">
        <f t="shared" ca="1" si="149"/>
        <v>14358.765918641695</v>
      </c>
      <c r="C587">
        <f t="shared" ca="1" si="147"/>
        <v>125.61823999999979</v>
      </c>
      <c r="D587">
        <f t="shared" ca="1" si="148"/>
        <v>3.9633597683859989E-2</v>
      </c>
      <c r="E587">
        <f ca="1">MIN(VLOOKUP(C586+0.01,Gearing!$A$2:$F$7,2,TRUE)+1,5)</f>
        <v>5</v>
      </c>
      <c r="F587">
        <f ca="1">Misc!$B$4*V586/Misc!$B$2*VLOOKUP(E586,Gearing!$B$2:$F$7,5,FALSE)</f>
        <v>3346.1692342119795</v>
      </c>
      <c r="G587">
        <f t="shared" ca="1" si="136"/>
        <v>8.922123497923188</v>
      </c>
      <c r="H587">
        <f t="shared" ca="1" si="137"/>
        <v>280.99999999999955</v>
      </c>
      <c r="I587">
        <f t="shared" si="139"/>
        <v>0.19223050000000003</v>
      </c>
      <c r="J587">
        <f t="shared" ca="1" si="140"/>
        <v>1291.6878485211109</v>
      </c>
      <c r="K587">
        <f t="shared" ca="1" si="141"/>
        <v>-58394194.628555194</v>
      </c>
      <c r="L587">
        <f t="shared" ca="1" si="150"/>
        <v>14358.779845656363</v>
      </c>
      <c r="M587">
        <f ca="1">2*$Y$1*VLOOKUP(E586,Gearing!$B$3:$D$7,3)+B585</f>
        <v>14358.765918641695</v>
      </c>
      <c r="N587">
        <f ca="1">2*B586-B585+Misc!$B$6*$Y$1^2</f>
        <v>14358.911708241551</v>
      </c>
      <c r="O587">
        <f t="shared" ca="1" si="142"/>
        <v>0</v>
      </c>
      <c r="P587">
        <f t="shared" ca="1" si="143"/>
        <v>0</v>
      </c>
      <c r="Q587">
        <f t="shared" ca="1" si="144"/>
        <v>0</v>
      </c>
      <c r="R587">
        <f t="shared" ca="1" si="145"/>
        <v>0</v>
      </c>
      <c r="S587">
        <f t="shared" ca="1" si="146"/>
        <v>0</v>
      </c>
      <c r="T587">
        <f ca="1">C587/Misc!$B$2*60/2/PI()</f>
        <v>3998.5527677008035</v>
      </c>
      <c r="U587">
        <f ca="1">C587/Misc!$B$2*60/2/PI()*VLOOKUP(E587,Gearing!$B$2:$F$7,5,FALSE)</f>
        <v>7999.9999999999864</v>
      </c>
      <c r="V587">
        <f ca="1">FORECAST(U587,OFFSET(Engine!$E$3:$E$26,MATCH(U587,Engine!$A$3:$A$26,1)-1,0,2),OFFSET(Engine!$A$3:$A$26,MATCH(U587,Engine!$A$3:$A$26,1)-1,0,2))</f>
        <v>590.28680526412995</v>
      </c>
    </row>
    <row r="588" spans="1:22" x14ac:dyDescent="0.25">
      <c r="A588">
        <f t="shared" si="138"/>
        <v>146.25</v>
      </c>
      <c r="B588">
        <f t="shared" ca="1" si="149"/>
        <v>14390.171717191623</v>
      </c>
      <c r="C588">
        <f t="shared" ca="1" si="147"/>
        <v>125.61823999999979</v>
      </c>
      <c r="D588">
        <f t="shared" ca="1" si="148"/>
        <v>-3.9633597683859989E-2</v>
      </c>
      <c r="E588">
        <f ca="1">MIN(VLOOKUP(C587+0.01,Gearing!$A$2:$F$7,2,TRUE)+1,5)</f>
        <v>5</v>
      </c>
      <c r="F588">
        <f ca="1">Misc!$B$4*V587/Misc!$B$2*VLOOKUP(E587,Gearing!$B$2:$F$7,5,FALSE)</f>
        <v>3346.1692342119795</v>
      </c>
      <c r="G588">
        <f t="shared" ca="1" si="136"/>
        <v>8.9416381564113223</v>
      </c>
      <c r="H588">
        <f t="shared" ca="1" si="137"/>
        <v>280.99999999999955</v>
      </c>
      <c r="I588">
        <f t="shared" si="139"/>
        <v>0.19223050000000003</v>
      </c>
      <c r="J588">
        <f t="shared" ca="1" si="140"/>
        <v>1279.6144961530945</v>
      </c>
      <c r="K588">
        <f t="shared" ca="1" si="141"/>
        <v>-58434602.034150787</v>
      </c>
      <c r="L588">
        <f t="shared" ca="1" si="150"/>
        <v>14390.180707540501</v>
      </c>
      <c r="M588">
        <f ca="1">2*$Y$1*VLOOKUP(E587,Gearing!$B$3:$D$7,3)+B586</f>
        <v>14390.171717191623</v>
      </c>
      <c r="N588">
        <f ca="1">2*B587-B586+Misc!$B$6*$Y$1^2</f>
        <v>14390.312552591768</v>
      </c>
      <c r="O588">
        <f t="shared" ca="1" si="142"/>
        <v>0</v>
      </c>
      <c r="P588">
        <f t="shared" ca="1" si="143"/>
        <v>0</v>
      </c>
      <c r="Q588">
        <f t="shared" ca="1" si="144"/>
        <v>0</v>
      </c>
      <c r="R588">
        <f t="shared" ca="1" si="145"/>
        <v>0</v>
      </c>
      <c r="S588">
        <f t="shared" ca="1" si="146"/>
        <v>0</v>
      </c>
      <c r="T588">
        <f ca="1">C588/Misc!$B$2*60/2/PI()</f>
        <v>3998.5527677008035</v>
      </c>
      <c r="U588">
        <f ca="1">C588/Misc!$B$2*60/2/PI()*VLOOKUP(E588,Gearing!$B$2:$F$7,5,FALSE)</f>
        <v>7999.9999999999864</v>
      </c>
      <c r="V588">
        <f ca="1">FORECAST(U588,OFFSET(Engine!$E$3:$E$26,MATCH(U588,Engine!$A$3:$A$26,1)-1,0,2),OFFSET(Engine!$A$3:$A$26,MATCH(U588,Engine!$A$3:$A$26,1)-1,0,2))</f>
        <v>590.28680526412995</v>
      </c>
    </row>
    <row r="589" spans="1:22" x14ac:dyDescent="0.25">
      <c r="A589">
        <f t="shared" si="138"/>
        <v>146.5</v>
      </c>
      <c r="B589">
        <f t="shared" ca="1" si="149"/>
        <v>14421.575038641695</v>
      </c>
      <c r="C589">
        <f t="shared" ca="1" si="147"/>
        <v>125.61823999999979</v>
      </c>
      <c r="D589">
        <f t="shared" ca="1" si="148"/>
        <v>3.9633597683859989E-2</v>
      </c>
      <c r="E589">
        <f ca="1">MIN(VLOOKUP(C588+0.01,Gearing!$A$2:$F$7,2,TRUE)+1,5)</f>
        <v>5</v>
      </c>
      <c r="F589">
        <f ca="1">Misc!$B$4*V588/Misc!$B$2*VLOOKUP(E588,Gearing!$B$2:$F$7,5,FALSE)</f>
        <v>3346.1692342119795</v>
      </c>
      <c r="G589">
        <f t="shared" ca="1" si="136"/>
        <v>8.9611512757009653</v>
      </c>
      <c r="H589">
        <f t="shared" ca="1" si="137"/>
        <v>280.99999999999955</v>
      </c>
      <c r="I589">
        <f t="shared" si="139"/>
        <v>0.19223050000000003</v>
      </c>
      <c r="J589">
        <f t="shared" ca="1" si="140"/>
        <v>1267.5401914367912</v>
      </c>
      <c r="K589">
        <f t="shared" ca="1" si="141"/>
        <v>-58474566.059089743</v>
      </c>
      <c r="L589">
        <f t="shared" ca="1" si="150"/>
        <v>14421.588965656363</v>
      </c>
      <c r="M589">
        <f ca="1">2*$Y$1*VLOOKUP(E588,Gearing!$B$3:$D$7,3)+B587</f>
        <v>14421.575038641695</v>
      </c>
      <c r="N589">
        <f ca="1">2*B588-B587+Misc!$B$6*$Y$1^2</f>
        <v>14421.72082824155</v>
      </c>
      <c r="O589">
        <f t="shared" ca="1" si="142"/>
        <v>0</v>
      </c>
      <c r="P589">
        <f t="shared" ca="1" si="143"/>
        <v>0</v>
      </c>
      <c r="Q589">
        <f t="shared" ca="1" si="144"/>
        <v>0</v>
      </c>
      <c r="R589">
        <f t="shared" ca="1" si="145"/>
        <v>0</v>
      </c>
      <c r="S589">
        <f t="shared" ca="1" si="146"/>
        <v>0</v>
      </c>
      <c r="T589">
        <f ca="1">C589/Misc!$B$2*60/2/PI()</f>
        <v>3998.5527677008035</v>
      </c>
      <c r="U589">
        <f ca="1">C589/Misc!$B$2*60/2/PI()*VLOOKUP(E589,Gearing!$B$2:$F$7,5,FALSE)</f>
        <v>7999.9999999999864</v>
      </c>
      <c r="V589">
        <f ca="1">FORECAST(U589,OFFSET(Engine!$E$3:$E$26,MATCH(U589,Engine!$A$3:$A$26,1)-1,0,2),OFFSET(Engine!$A$3:$A$26,MATCH(U589,Engine!$A$3:$A$26,1)-1,0,2))</f>
        <v>590.28680526412995</v>
      </c>
    </row>
    <row r="590" spans="1:22" x14ac:dyDescent="0.25">
      <c r="A590">
        <f t="shared" si="138"/>
        <v>146.75</v>
      </c>
      <c r="B590">
        <f t="shared" ca="1" si="149"/>
        <v>14452.980837191622</v>
      </c>
      <c r="C590">
        <f t="shared" ca="1" si="147"/>
        <v>125.61823999999979</v>
      </c>
      <c r="D590">
        <f t="shared" ca="1" si="148"/>
        <v>-3.9633597683859989E-2</v>
      </c>
      <c r="E590">
        <f ca="1">MIN(VLOOKUP(C589+0.01,Gearing!$A$2:$F$7,2,TRUE)+1,5)</f>
        <v>5</v>
      </c>
      <c r="F590">
        <f ca="1">Misc!$B$4*V589/Misc!$B$2*VLOOKUP(E589,Gearing!$B$2:$F$7,5,FALSE)</f>
        <v>3346.1692342119795</v>
      </c>
      <c r="G590">
        <f t="shared" ca="1" si="136"/>
        <v>8.9806659341890995</v>
      </c>
      <c r="H590">
        <f t="shared" ca="1" si="137"/>
        <v>280.99999999999955</v>
      </c>
      <c r="I590">
        <f t="shared" si="139"/>
        <v>0.19223050000000003</v>
      </c>
      <c r="J590">
        <f t="shared" ca="1" si="140"/>
        <v>1255.4668390687748</v>
      </c>
      <c r="K590">
        <f t="shared" ca="1" si="141"/>
        <v>-58514215.148047648</v>
      </c>
      <c r="L590">
        <f t="shared" ca="1" si="150"/>
        <v>14452.989827540499</v>
      </c>
      <c r="M590">
        <f ca="1">2*$Y$1*VLOOKUP(E589,Gearing!$B$3:$D$7,3)+B588</f>
        <v>14452.980837191622</v>
      </c>
      <c r="N590">
        <f ca="1">2*B589-B588+Misc!$B$6*$Y$1^2</f>
        <v>14453.121672591767</v>
      </c>
      <c r="O590">
        <f t="shared" ca="1" si="142"/>
        <v>0</v>
      </c>
      <c r="P590">
        <f t="shared" ca="1" si="143"/>
        <v>0</v>
      </c>
      <c r="Q590">
        <f t="shared" ca="1" si="144"/>
        <v>0</v>
      </c>
      <c r="R590">
        <f t="shared" ca="1" si="145"/>
        <v>0</v>
      </c>
      <c r="S590">
        <f t="shared" ca="1" si="146"/>
        <v>0</v>
      </c>
      <c r="T590">
        <f ca="1">C590/Misc!$B$2*60/2/PI()</f>
        <v>3998.5527677008035</v>
      </c>
      <c r="U590">
        <f ca="1">C590/Misc!$B$2*60/2/PI()*VLOOKUP(E590,Gearing!$B$2:$F$7,5,FALSE)</f>
        <v>7999.9999999999864</v>
      </c>
      <c r="V590">
        <f ca="1">FORECAST(U590,OFFSET(Engine!$E$3:$E$26,MATCH(U590,Engine!$A$3:$A$26,1)-1,0,2),OFFSET(Engine!$A$3:$A$26,MATCH(U590,Engine!$A$3:$A$26,1)-1,0,2))</f>
        <v>590.28680526412995</v>
      </c>
    </row>
    <row r="591" spans="1:22" x14ac:dyDescent="0.25">
      <c r="A591">
        <f t="shared" si="138"/>
        <v>147</v>
      </c>
      <c r="B591">
        <f t="shared" ca="1" si="149"/>
        <v>14484.384158641695</v>
      </c>
      <c r="C591">
        <f t="shared" ca="1" si="147"/>
        <v>125.61823999999979</v>
      </c>
      <c r="D591">
        <f t="shared" ca="1" si="148"/>
        <v>3.9633597683859989E-2</v>
      </c>
      <c r="E591">
        <f ca="1">MIN(VLOOKUP(C590+0.01,Gearing!$A$2:$F$7,2,TRUE)+1,5)</f>
        <v>5</v>
      </c>
      <c r="F591">
        <f ca="1">Misc!$B$4*V590/Misc!$B$2*VLOOKUP(E590,Gearing!$B$2:$F$7,5,FALSE)</f>
        <v>3346.1692342119795</v>
      </c>
      <c r="G591">
        <f t="shared" ca="1" si="136"/>
        <v>9.0001790534787425</v>
      </c>
      <c r="H591">
        <f t="shared" ca="1" si="137"/>
        <v>280.99999999999955</v>
      </c>
      <c r="I591">
        <f t="shared" si="139"/>
        <v>0.19223050000000003</v>
      </c>
      <c r="J591">
        <f t="shared" ca="1" si="140"/>
        <v>1243.3925343524706</v>
      </c>
      <c r="K591">
        <f t="shared" ca="1" si="141"/>
        <v>-58553420.79653275</v>
      </c>
      <c r="L591">
        <f t="shared" ca="1" si="150"/>
        <v>14484.398085656363</v>
      </c>
      <c r="M591">
        <f ca="1">2*$Y$1*VLOOKUP(E590,Gearing!$B$3:$D$7,3)+B589</f>
        <v>14484.384158641695</v>
      </c>
      <c r="N591">
        <f ca="1">2*B590-B589+Misc!$B$6*$Y$1^2</f>
        <v>14484.52994824155</v>
      </c>
      <c r="O591">
        <f t="shared" ca="1" si="142"/>
        <v>0</v>
      </c>
      <c r="P591">
        <f t="shared" ca="1" si="143"/>
        <v>0</v>
      </c>
      <c r="Q591">
        <f t="shared" ca="1" si="144"/>
        <v>0</v>
      </c>
      <c r="R591">
        <f t="shared" ca="1" si="145"/>
        <v>0</v>
      </c>
      <c r="S591">
        <f t="shared" ca="1" si="146"/>
        <v>0</v>
      </c>
      <c r="T591">
        <f ca="1">C591/Misc!$B$2*60/2/PI()</f>
        <v>3998.5527677008035</v>
      </c>
      <c r="U591">
        <f ca="1">C591/Misc!$B$2*60/2/PI()*VLOOKUP(E591,Gearing!$B$2:$F$7,5,FALSE)</f>
        <v>7999.9999999999864</v>
      </c>
      <c r="V591">
        <f ca="1">FORECAST(U591,OFFSET(Engine!$E$3:$E$26,MATCH(U591,Engine!$A$3:$A$26,1)-1,0,2),OFFSET(Engine!$A$3:$A$26,MATCH(U591,Engine!$A$3:$A$26,1)-1,0,2))</f>
        <v>590.28680526412995</v>
      </c>
    </row>
    <row r="592" spans="1:22" x14ac:dyDescent="0.25">
      <c r="A592">
        <f t="shared" si="138"/>
        <v>147.25</v>
      </c>
      <c r="B592">
        <f t="shared" ca="1" si="149"/>
        <v>14515.789957191622</v>
      </c>
      <c r="C592">
        <f t="shared" ca="1" si="147"/>
        <v>125.61823999999979</v>
      </c>
      <c r="D592">
        <f t="shared" ca="1" si="148"/>
        <v>-3.9633597683859989E-2</v>
      </c>
      <c r="E592">
        <f ca="1">MIN(VLOOKUP(C591+0.01,Gearing!$A$2:$F$7,2,TRUE)+1,5)</f>
        <v>5</v>
      </c>
      <c r="F592">
        <f ca="1">Misc!$B$4*V591/Misc!$B$2*VLOOKUP(E591,Gearing!$B$2:$F$7,5,FALSE)</f>
        <v>3346.1692342119795</v>
      </c>
      <c r="G592">
        <f t="shared" ca="1" si="136"/>
        <v>9.0196937119668767</v>
      </c>
      <c r="H592">
        <f t="shared" ca="1" si="137"/>
        <v>280.99999999999955</v>
      </c>
      <c r="I592">
        <f t="shared" si="139"/>
        <v>0.19223050000000003</v>
      </c>
      <c r="J592">
        <f t="shared" ca="1" si="140"/>
        <v>1231.3191819844542</v>
      </c>
      <c r="K592">
        <f t="shared" ca="1" si="141"/>
        <v>-58592311.568852976</v>
      </c>
      <c r="L592">
        <f t="shared" ca="1" si="150"/>
        <v>14515.798947540505</v>
      </c>
      <c r="M592">
        <f ca="1">2*$Y$1*VLOOKUP(E591,Gearing!$B$3:$D$7,3)+B590</f>
        <v>14515.789957191622</v>
      </c>
      <c r="N592">
        <f ca="1">2*B591-B590+Misc!$B$6*$Y$1^2</f>
        <v>14515.930792591767</v>
      </c>
      <c r="O592">
        <f t="shared" ca="1" si="142"/>
        <v>0</v>
      </c>
      <c r="P592">
        <f t="shared" ca="1" si="143"/>
        <v>0</v>
      </c>
      <c r="Q592">
        <f t="shared" ca="1" si="144"/>
        <v>0</v>
      </c>
      <c r="R592">
        <f t="shared" ca="1" si="145"/>
        <v>0</v>
      </c>
      <c r="S592">
        <f t="shared" ca="1" si="146"/>
        <v>0</v>
      </c>
      <c r="T592">
        <f ca="1">C592/Misc!$B$2*60/2/PI()</f>
        <v>3998.5527677008035</v>
      </c>
      <c r="U592">
        <f ca="1">C592/Misc!$B$2*60/2/PI()*VLOOKUP(E592,Gearing!$B$2:$F$7,5,FALSE)</f>
        <v>7999.9999999999864</v>
      </c>
      <c r="V592">
        <f ca="1">FORECAST(U592,OFFSET(Engine!$E$3:$E$26,MATCH(U592,Engine!$A$3:$A$26,1)-1,0,2),OFFSET(Engine!$A$3:$A$26,MATCH(U592,Engine!$A$3:$A$26,1)-1,0,2))</f>
        <v>590.28680526412995</v>
      </c>
    </row>
    <row r="593" spans="1:22" x14ac:dyDescent="0.25">
      <c r="A593">
        <f t="shared" si="138"/>
        <v>147.5</v>
      </c>
      <c r="B593">
        <f t="shared" ca="1" si="149"/>
        <v>14547.193278641695</v>
      </c>
      <c r="C593">
        <f t="shared" ca="1" si="147"/>
        <v>125.61823999999979</v>
      </c>
      <c r="D593">
        <f t="shared" ca="1" si="148"/>
        <v>3.9633597683859989E-2</v>
      </c>
      <c r="E593">
        <f ca="1">MIN(VLOOKUP(C592+0.01,Gearing!$A$2:$F$7,2,TRUE)+1,5)</f>
        <v>5</v>
      </c>
      <c r="F593">
        <f ca="1">Misc!$B$4*V592/Misc!$B$2*VLOOKUP(E592,Gearing!$B$2:$F$7,5,FALSE)</f>
        <v>3346.1692342119795</v>
      </c>
      <c r="G593">
        <f t="shared" ca="1" si="136"/>
        <v>9.0392068312565197</v>
      </c>
      <c r="H593">
        <f t="shared" ca="1" si="137"/>
        <v>280.99999999999955</v>
      </c>
      <c r="I593">
        <f t="shared" si="139"/>
        <v>0.19223050000000003</v>
      </c>
      <c r="J593">
        <f t="shared" ca="1" si="140"/>
        <v>1219.244877268151</v>
      </c>
      <c r="K593">
        <f t="shared" ca="1" si="141"/>
        <v>-58630758.840884231</v>
      </c>
      <c r="L593">
        <f t="shared" ca="1" si="150"/>
        <v>14547.207205656365</v>
      </c>
      <c r="M593">
        <f ca="1">2*$Y$1*VLOOKUP(E592,Gearing!$B$3:$D$7,3)+B591</f>
        <v>14547.193278641695</v>
      </c>
      <c r="N593">
        <f ca="1">2*B592-B591+Misc!$B$6*$Y$1^2</f>
        <v>14547.33906824155</v>
      </c>
      <c r="O593">
        <f t="shared" ca="1" si="142"/>
        <v>0</v>
      </c>
      <c r="P593">
        <f t="shared" ca="1" si="143"/>
        <v>0</v>
      </c>
      <c r="Q593">
        <f t="shared" ca="1" si="144"/>
        <v>0</v>
      </c>
      <c r="R593">
        <f t="shared" ca="1" si="145"/>
        <v>0</v>
      </c>
      <c r="S593">
        <f t="shared" ca="1" si="146"/>
        <v>0</v>
      </c>
      <c r="T593">
        <f ca="1">C593/Misc!$B$2*60/2/PI()</f>
        <v>3998.5527677008035</v>
      </c>
      <c r="U593">
        <f ca="1">C593/Misc!$B$2*60/2/PI()*VLOOKUP(E593,Gearing!$B$2:$F$7,5,FALSE)</f>
        <v>7999.9999999999864</v>
      </c>
      <c r="V593">
        <f ca="1">FORECAST(U593,OFFSET(Engine!$E$3:$E$26,MATCH(U593,Engine!$A$3:$A$26,1)-1,0,2),OFFSET(Engine!$A$3:$A$26,MATCH(U593,Engine!$A$3:$A$26,1)-1,0,2))</f>
        <v>590.28680526412995</v>
      </c>
    </row>
    <row r="594" spans="1:22" x14ac:dyDescent="0.25">
      <c r="A594">
        <f t="shared" si="138"/>
        <v>147.75</v>
      </c>
      <c r="B594">
        <f t="shared" ca="1" si="149"/>
        <v>14578.599077191622</v>
      </c>
      <c r="C594">
        <f t="shared" ca="1" si="147"/>
        <v>125.61823999999979</v>
      </c>
      <c r="D594">
        <f t="shared" ca="1" si="148"/>
        <v>-3.9633597683859989E-2</v>
      </c>
      <c r="E594">
        <f ca="1">MIN(VLOOKUP(C593+0.01,Gearing!$A$2:$F$7,2,TRUE)+1,5)</f>
        <v>5</v>
      </c>
      <c r="F594">
        <f ca="1">Misc!$B$4*V593/Misc!$B$2*VLOOKUP(E593,Gearing!$B$2:$F$7,5,FALSE)</f>
        <v>3346.1692342119795</v>
      </c>
      <c r="G594">
        <f t="shared" ca="1" si="136"/>
        <v>9.0587214897446557</v>
      </c>
      <c r="H594">
        <f t="shared" ca="1" si="137"/>
        <v>280.99999999999955</v>
      </c>
      <c r="I594">
        <f t="shared" si="139"/>
        <v>0.19223050000000003</v>
      </c>
      <c r="J594">
        <f t="shared" ca="1" si="140"/>
        <v>1207.1715249001345</v>
      </c>
      <c r="K594">
        <f t="shared" ca="1" si="141"/>
        <v>-58668891.296566777</v>
      </c>
      <c r="L594">
        <f t="shared" ca="1" si="150"/>
        <v>14578.608067540501</v>
      </c>
      <c r="M594">
        <f ca="1">2*$Y$1*VLOOKUP(E593,Gearing!$B$3:$D$7,3)+B592</f>
        <v>14578.599077191622</v>
      </c>
      <c r="N594">
        <f ca="1">2*B593-B592+Misc!$B$6*$Y$1^2</f>
        <v>14578.739912591767</v>
      </c>
      <c r="O594">
        <f t="shared" ca="1" si="142"/>
        <v>0</v>
      </c>
      <c r="P594">
        <f t="shared" ca="1" si="143"/>
        <v>0</v>
      </c>
      <c r="Q594">
        <f t="shared" ca="1" si="144"/>
        <v>0</v>
      </c>
      <c r="R594">
        <f t="shared" ca="1" si="145"/>
        <v>0</v>
      </c>
      <c r="S594">
        <f t="shared" ca="1" si="146"/>
        <v>0</v>
      </c>
      <c r="T594">
        <f ca="1">C594/Misc!$B$2*60/2/PI()</f>
        <v>3998.5527677008035</v>
      </c>
      <c r="U594">
        <f ca="1">C594/Misc!$B$2*60/2/PI()*VLOOKUP(E594,Gearing!$B$2:$F$7,5,FALSE)</f>
        <v>7999.9999999999864</v>
      </c>
      <c r="V594">
        <f ca="1">FORECAST(U594,OFFSET(Engine!$E$3:$E$26,MATCH(U594,Engine!$A$3:$A$26,1)-1,0,2),OFFSET(Engine!$A$3:$A$26,MATCH(U594,Engine!$A$3:$A$26,1)-1,0,2))</f>
        <v>590.28680526412995</v>
      </c>
    </row>
    <row r="595" spans="1:22" x14ac:dyDescent="0.25">
      <c r="A595">
        <f t="shared" si="138"/>
        <v>148</v>
      </c>
      <c r="B595">
        <f t="shared" ca="1" si="149"/>
        <v>14610.002398641695</v>
      </c>
      <c r="C595">
        <f t="shared" ca="1" si="147"/>
        <v>125.61823999999979</v>
      </c>
      <c r="D595">
        <f t="shared" ca="1" si="148"/>
        <v>3.9633597683859989E-2</v>
      </c>
      <c r="E595">
        <f ca="1">MIN(VLOOKUP(C594+0.01,Gearing!$A$2:$F$7,2,TRUE)+1,5)</f>
        <v>5</v>
      </c>
      <c r="F595">
        <f ca="1">Misc!$B$4*V594/Misc!$B$2*VLOOKUP(E594,Gearing!$B$2:$F$7,5,FALSE)</f>
        <v>3346.1692342119795</v>
      </c>
      <c r="G595">
        <f t="shared" ca="1" si="136"/>
        <v>9.0782346090342987</v>
      </c>
      <c r="H595">
        <f t="shared" ca="1" si="137"/>
        <v>280.99999999999955</v>
      </c>
      <c r="I595">
        <f t="shared" si="139"/>
        <v>0.19223050000000003</v>
      </c>
      <c r="J595">
        <f t="shared" ca="1" si="140"/>
        <v>1195.0972201838313</v>
      </c>
      <c r="K595">
        <f t="shared" ca="1" si="141"/>
        <v>-58706580.192144193</v>
      </c>
      <c r="L595">
        <f t="shared" ca="1" si="150"/>
        <v>14610.016325656363</v>
      </c>
      <c r="M595">
        <f ca="1">2*$Y$1*VLOOKUP(E594,Gearing!$B$3:$D$7,3)+B593</f>
        <v>14610.002398641695</v>
      </c>
      <c r="N595">
        <f ca="1">2*B594-B593+Misc!$B$6*$Y$1^2</f>
        <v>14610.14818824155</v>
      </c>
      <c r="O595">
        <f t="shared" ca="1" si="142"/>
        <v>0</v>
      </c>
      <c r="P595">
        <f t="shared" ca="1" si="143"/>
        <v>0</v>
      </c>
      <c r="Q595">
        <f t="shared" ca="1" si="144"/>
        <v>0</v>
      </c>
      <c r="R595">
        <f t="shared" ca="1" si="145"/>
        <v>0</v>
      </c>
      <c r="S595">
        <f t="shared" ca="1" si="146"/>
        <v>0</v>
      </c>
      <c r="T595">
        <f ca="1">C595/Misc!$B$2*60/2/PI()</f>
        <v>3998.5527677008035</v>
      </c>
      <c r="U595">
        <f ca="1">C595/Misc!$B$2*60/2/PI()*VLOOKUP(E595,Gearing!$B$2:$F$7,5,FALSE)</f>
        <v>7999.9999999999864</v>
      </c>
      <c r="V595">
        <f ca="1">FORECAST(U595,OFFSET(Engine!$E$3:$E$26,MATCH(U595,Engine!$A$3:$A$26,1)-1,0,2),OFFSET(Engine!$A$3:$A$26,MATCH(U595,Engine!$A$3:$A$26,1)-1,0,2))</f>
        <v>590.28680526412995</v>
      </c>
    </row>
    <row r="596" spans="1:22" x14ac:dyDescent="0.25">
      <c r="A596">
        <f t="shared" si="138"/>
        <v>148.25</v>
      </c>
      <c r="B596">
        <f t="shared" ca="1" si="149"/>
        <v>14641.408197191622</v>
      </c>
      <c r="C596">
        <f t="shared" ca="1" si="147"/>
        <v>125.61823999999979</v>
      </c>
      <c r="D596">
        <f t="shared" ca="1" si="148"/>
        <v>-3.9633597683859989E-2</v>
      </c>
      <c r="E596">
        <f ca="1">MIN(VLOOKUP(C595+0.01,Gearing!$A$2:$F$7,2,TRUE)+1,5)</f>
        <v>5</v>
      </c>
      <c r="F596">
        <f ca="1">Misc!$B$4*V595/Misc!$B$2*VLOOKUP(E595,Gearing!$B$2:$F$7,5,FALSE)</f>
        <v>3346.1692342119795</v>
      </c>
      <c r="G596">
        <f t="shared" ca="1" si="136"/>
        <v>9.097749267522433</v>
      </c>
      <c r="H596">
        <f t="shared" ca="1" si="137"/>
        <v>280.99999999999955</v>
      </c>
      <c r="I596">
        <f t="shared" si="139"/>
        <v>0.19223050000000003</v>
      </c>
      <c r="J596">
        <f t="shared" ca="1" si="140"/>
        <v>1183.0238678158148</v>
      </c>
      <c r="K596">
        <f t="shared" ca="1" si="141"/>
        <v>-58743954.331189036</v>
      </c>
      <c r="L596">
        <f t="shared" ca="1" si="150"/>
        <v>14641.417187540501</v>
      </c>
      <c r="M596">
        <f ca="1">2*$Y$1*VLOOKUP(E595,Gearing!$B$3:$D$7,3)+B594</f>
        <v>14641.408197191622</v>
      </c>
      <c r="N596">
        <f ca="1">2*B595-B594+Misc!$B$6*$Y$1^2</f>
        <v>14641.549032591767</v>
      </c>
      <c r="O596">
        <f t="shared" ca="1" si="142"/>
        <v>0</v>
      </c>
      <c r="P596">
        <f t="shared" ca="1" si="143"/>
        <v>0</v>
      </c>
      <c r="Q596">
        <f t="shared" ca="1" si="144"/>
        <v>0</v>
      </c>
      <c r="R596">
        <f t="shared" ca="1" si="145"/>
        <v>0</v>
      </c>
      <c r="S596">
        <f t="shared" ca="1" si="146"/>
        <v>0</v>
      </c>
      <c r="T596">
        <f ca="1">C596/Misc!$B$2*60/2/PI()</f>
        <v>3998.5527677008035</v>
      </c>
      <c r="U596">
        <f ca="1">C596/Misc!$B$2*60/2/PI()*VLOOKUP(E596,Gearing!$B$2:$F$7,5,FALSE)</f>
        <v>7999.9999999999864</v>
      </c>
      <c r="V596">
        <f ca="1">FORECAST(U596,OFFSET(Engine!$E$3:$E$26,MATCH(U596,Engine!$A$3:$A$26,1)-1,0,2),OFFSET(Engine!$A$3:$A$26,MATCH(U596,Engine!$A$3:$A$26,1)-1,0,2))</f>
        <v>590.28680526412995</v>
      </c>
    </row>
    <row r="597" spans="1:22" x14ac:dyDescent="0.25">
      <c r="A597">
        <f t="shared" si="138"/>
        <v>148.5</v>
      </c>
      <c r="B597">
        <f t="shared" ca="1" si="149"/>
        <v>14672.811518641694</v>
      </c>
      <c r="C597">
        <f t="shared" ca="1" si="147"/>
        <v>125.61823999999979</v>
      </c>
      <c r="D597">
        <f t="shared" ca="1" si="148"/>
        <v>3.9633597683859989E-2</v>
      </c>
      <c r="E597">
        <f ca="1">MIN(VLOOKUP(C596+0.01,Gearing!$A$2:$F$7,2,TRUE)+1,5)</f>
        <v>5</v>
      </c>
      <c r="F597">
        <f ca="1">Misc!$B$4*V596/Misc!$B$2*VLOOKUP(E596,Gearing!$B$2:$F$7,5,FALSE)</f>
        <v>3346.1692342119795</v>
      </c>
      <c r="G597">
        <f t="shared" ca="1" si="136"/>
        <v>9.1172623868120759</v>
      </c>
      <c r="H597">
        <f t="shared" ca="1" si="137"/>
        <v>280.99999999999955</v>
      </c>
      <c r="I597">
        <f t="shared" si="139"/>
        <v>0.19223050000000003</v>
      </c>
      <c r="J597">
        <f t="shared" ca="1" si="140"/>
        <v>1170.9495630995107</v>
      </c>
      <c r="K597">
        <f t="shared" ca="1" si="141"/>
        <v>-58780884.85031262</v>
      </c>
      <c r="L597">
        <f t="shared" ca="1" si="150"/>
        <v>14672.825445656363</v>
      </c>
      <c r="M597">
        <f ca="1">2*$Y$1*VLOOKUP(E596,Gearing!$B$3:$D$7,3)+B595</f>
        <v>14672.811518641694</v>
      </c>
      <c r="N597">
        <f ca="1">2*B596-B595+Misc!$B$6*$Y$1^2</f>
        <v>14672.95730824155</v>
      </c>
      <c r="O597">
        <f t="shared" ca="1" si="142"/>
        <v>0</v>
      </c>
      <c r="P597">
        <f t="shared" ca="1" si="143"/>
        <v>0</v>
      </c>
      <c r="Q597">
        <f t="shared" ca="1" si="144"/>
        <v>0</v>
      </c>
      <c r="R597">
        <f t="shared" ca="1" si="145"/>
        <v>0</v>
      </c>
      <c r="S597">
        <f t="shared" ca="1" si="146"/>
        <v>0</v>
      </c>
      <c r="T597">
        <f ca="1">C597/Misc!$B$2*60/2/PI()</f>
        <v>3998.5527677008035</v>
      </c>
      <c r="U597">
        <f ca="1">C597/Misc!$B$2*60/2/PI()*VLOOKUP(E597,Gearing!$B$2:$F$7,5,FALSE)</f>
        <v>7999.9999999999864</v>
      </c>
      <c r="V597">
        <f ca="1">FORECAST(U597,OFFSET(Engine!$E$3:$E$26,MATCH(U597,Engine!$A$3:$A$26,1)-1,0,2),OFFSET(Engine!$A$3:$A$26,MATCH(U597,Engine!$A$3:$A$26,1)-1,0,2))</f>
        <v>590.28680526412995</v>
      </c>
    </row>
    <row r="598" spans="1:22" x14ac:dyDescent="0.25">
      <c r="A598">
        <f t="shared" si="138"/>
        <v>148.75</v>
      </c>
      <c r="B598">
        <f t="shared" ca="1" si="149"/>
        <v>14704.217317191622</v>
      </c>
      <c r="C598">
        <f t="shared" ca="1" si="147"/>
        <v>125.61823999999979</v>
      </c>
      <c r="D598">
        <f t="shared" ca="1" si="148"/>
        <v>-3.9633597683859989E-2</v>
      </c>
      <c r="E598">
        <f ca="1">MIN(VLOOKUP(C597+0.01,Gearing!$A$2:$F$7,2,TRUE)+1,5)</f>
        <v>5</v>
      </c>
      <c r="F598">
        <f ca="1">Misc!$B$4*V597/Misc!$B$2*VLOOKUP(E597,Gearing!$B$2:$F$7,5,FALSE)</f>
        <v>3346.1692342119795</v>
      </c>
      <c r="G598">
        <f t="shared" ca="1" si="136"/>
        <v>9.1367770453002102</v>
      </c>
      <c r="H598">
        <f t="shared" ca="1" si="137"/>
        <v>280.99999999999955</v>
      </c>
      <c r="I598">
        <f t="shared" si="139"/>
        <v>0.19223050000000003</v>
      </c>
      <c r="J598">
        <f t="shared" ca="1" si="140"/>
        <v>1158.8762107314951</v>
      </c>
      <c r="K598">
        <f t="shared" ca="1" si="141"/>
        <v>-58817500.672719792</v>
      </c>
      <c r="L598">
        <f t="shared" ca="1" si="150"/>
        <v>14704.226307540504</v>
      </c>
      <c r="M598">
        <f ca="1">2*$Y$1*VLOOKUP(E597,Gearing!$B$3:$D$7,3)+B596</f>
        <v>14704.217317191622</v>
      </c>
      <c r="N598">
        <f ca="1">2*B597-B596+Misc!$B$6*$Y$1^2</f>
        <v>14704.358152591767</v>
      </c>
      <c r="O598">
        <f t="shared" ca="1" si="142"/>
        <v>0</v>
      </c>
      <c r="P598">
        <f t="shared" ca="1" si="143"/>
        <v>0</v>
      </c>
      <c r="Q598">
        <f t="shared" ca="1" si="144"/>
        <v>0</v>
      </c>
      <c r="R598">
        <f t="shared" ca="1" si="145"/>
        <v>0</v>
      </c>
      <c r="S598">
        <f t="shared" ca="1" si="146"/>
        <v>0</v>
      </c>
      <c r="T598">
        <f ca="1">C598/Misc!$B$2*60/2/PI()</f>
        <v>3998.5527677008035</v>
      </c>
      <c r="U598">
        <f ca="1">C598/Misc!$B$2*60/2/PI()*VLOOKUP(E598,Gearing!$B$2:$F$7,5,FALSE)</f>
        <v>7999.9999999999864</v>
      </c>
      <c r="V598">
        <f ca="1">FORECAST(U598,OFFSET(Engine!$E$3:$E$26,MATCH(U598,Engine!$A$3:$A$26,1)-1,0,2),OFFSET(Engine!$A$3:$A$26,MATCH(U598,Engine!$A$3:$A$26,1)-1,0,2))</f>
        <v>590.28680526412995</v>
      </c>
    </row>
    <row r="599" spans="1:22" x14ac:dyDescent="0.25">
      <c r="A599">
        <f t="shared" si="138"/>
        <v>149</v>
      </c>
      <c r="B599">
        <f t="shared" ca="1" si="149"/>
        <v>14735.620638641694</v>
      </c>
      <c r="C599">
        <f t="shared" ca="1" si="147"/>
        <v>125.61823999999979</v>
      </c>
      <c r="D599">
        <f t="shared" ca="1" si="148"/>
        <v>3.9633597683859989E-2</v>
      </c>
      <c r="E599">
        <f ca="1">MIN(VLOOKUP(C598+0.01,Gearing!$A$2:$F$7,2,TRUE)+1,5)</f>
        <v>5</v>
      </c>
      <c r="F599">
        <f ca="1">Misc!$B$4*V598/Misc!$B$2*VLOOKUP(E598,Gearing!$B$2:$F$7,5,FALSE)</f>
        <v>3346.1692342119795</v>
      </c>
      <c r="G599">
        <f t="shared" ca="1" si="136"/>
        <v>9.1562901645898531</v>
      </c>
      <c r="H599">
        <f t="shared" ca="1" si="137"/>
        <v>280.99999999999955</v>
      </c>
      <c r="I599">
        <f t="shared" si="139"/>
        <v>0.19223050000000003</v>
      </c>
      <c r="J599">
        <f t="shared" ca="1" si="140"/>
        <v>1146.801906015191</v>
      </c>
      <c r="K599">
        <f t="shared" ca="1" si="141"/>
        <v>-58853672.815389521</v>
      </c>
      <c r="L599">
        <f t="shared" ca="1" si="150"/>
        <v>14735.634565656361</v>
      </c>
      <c r="M599">
        <f ca="1">2*$Y$1*VLOOKUP(E598,Gearing!$B$3:$D$7,3)+B597</f>
        <v>14735.620638641694</v>
      </c>
      <c r="N599">
        <f ca="1">2*B598-B597+Misc!$B$6*$Y$1^2</f>
        <v>14735.76642824155</v>
      </c>
      <c r="O599">
        <f t="shared" ca="1" si="142"/>
        <v>0</v>
      </c>
      <c r="P599">
        <f t="shared" ca="1" si="143"/>
        <v>0</v>
      </c>
      <c r="Q599">
        <f t="shared" ca="1" si="144"/>
        <v>0</v>
      </c>
      <c r="R599">
        <f t="shared" ca="1" si="145"/>
        <v>0</v>
      </c>
      <c r="S599">
        <f t="shared" ca="1" si="146"/>
        <v>0</v>
      </c>
      <c r="T599">
        <f ca="1">C599/Misc!$B$2*60/2/PI()</f>
        <v>3998.5527677008035</v>
      </c>
      <c r="U599">
        <f ca="1">C599/Misc!$B$2*60/2/PI()*VLOOKUP(E599,Gearing!$B$2:$F$7,5,FALSE)</f>
        <v>7999.9999999999864</v>
      </c>
      <c r="V599">
        <f ca="1">FORECAST(U599,OFFSET(Engine!$E$3:$E$26,MATCH(U599,Engine!$A$3:$A$26,1)-1,0,2),OFFSET(Engine!$A$3:$A$26,MATCH(U599,Engine!$A$3:$A$26,1)-1,0,2))</f>
        <v>590.28680526412995</v>
      </c>
    </row>
    <row r="600" spans="1:22" x14ac:dyDescent="0.25">
      <c r="A600">
        <f t="shared" si="138"/>
        <v>149.25</v>
      </c>
      <c r="B600">
        <f t="shared" ca="1" si="149"/>
        <v>14767.026437191622</v>
      </c>
      <c r="C600">
        <f t="shared" ca="1" si="147"/>
        <v>125.61823999999979</v>
      </c>
      <c r="D600">
        <f t="shared" ca="1" si="148"/>
        <v>-3.9633597683859989E-2</v>
      </c>
      <c r="E600">
        <f ca="1">MIN(VLOOKUP(C599+0.01,Gearing!$A$2:$F$7,2,TRUE)+1,5)</f>
        <v>5</v>
      </c>
      <c r="F600">
        <f ca="1">Misc!$B$4*V599/Misc!$B$2*VLOOKUP(E599,Gearing!$B$2:$F$7,5,FALSE)</f>
        <v>3346.1692342119795</v>
      </c>
      <c r="G600">
        <f t="shared" ca="1" si="136"/>
        <v>9.1758048230779874</v>
      </c>
      <c r="H600">
        <f t="shared" ca="1" si="137"/>
        <v>280.99999999999955</v>
      </c>
      <c r="I600">
        <f t="shared" si="139"/>
        <v>0.19223050000000003</v>
      </c>
      <c r="J600">
        <f t="shared" ca="1" si="140"/>
        <v>1134.7285536471745</v>
      </c>
      <c r="K600">
        <f t="shared" ca="1" si="141"/>
        <v>-58889530.321159005</v>
      </c>
      <c r="L600">
        <f t="shared" ca="1" si="150"/>
        <v>14767.035427540501</v>
      </c>
      <c r="M600">
        <f ca="1">2*$Y$1*VLOOKUP(E599,Gearing!$B$3:$D$7,3)+B598</f>
        <v>14767.026437191622</v>
      </c>
      <c r="N600">
        <f ca="1">2*B599-B598+Misc!$B$6*$Y$1^2</f>
        <v>14767.167272591767</v>
      </c>
      <c r="O600">
        <f t="shared" ca="1" si="142"/>
        <v>0</v>
      </c>
      <c r="P600">
        <f t="shared" ca="1" si="143"/>
        <v>0</v>
      </c>
      <c r="Q600">
        <f t="shared" ca="1" si="144"/>
        <v>0</v>
      </c>
      <c r="R600">
        <f t="shared" ca="1" si="145"/>
        <v>0</v>
      </c>
      <c r="S600">
        <f t="shared" ca="1" si="146"/>
        <v>0</v>
      </c>
      <c r="T600">
        <f ca="1">C600/Misc!$B$2*60/2/PI()</f>
        <v>3998.5527677008035</v>
      </c>
      <c r="U600">
        <f ca="1">C600/Misc!$B$2*60/2/PI()*VLOOKUP(E600,Gearing!$B$2:$F$7,5,FALSE)</f>
        <v>7999.9999999999864</v>
      </c>
      <c r="V600">
        <f ca="1">FORECAST(U600,OFFSET(Engine!$E$3:$E$26,MATCH(U600,Engine!$A$3:$A$26,1)-1,0,2),OFFSET(Engine!$A$3:$A$26,MATCH(U600,Engine!$A$3:$A$26,1)-1,0,2))</f>
        <v>590.28680526412995</v>
      </c>
    </row>
    <row r="601" spans="1:22" x14ac:dyDescent="0.25">
      <c r="A601">
        <f t="shared" si="138"/>
        <v>149.5</v>
      </c>
      <c r="B601">
        <f t="shared" ca="1" si="149"/>
        <v>14798.429758641694</v>
      </c>
      <c r="C601">
        <f t="shared" ca="1" si="147"/>
        <v>125.61823999999979</v>
      </c>
      <c r="D601">
        <f t="shared" ca="1" si="148"/>
        <v>3.9633597683859989E-2</v>
      </c>
      <c r="E601">
        <f ca="1">MIN(VLOOKUP(C600+0.01,Gearing!$A$2:$F$7,2,TRUE)+1,5)</f>
        <v>5</v>
      </c>
      <c r="F601">
        <f ca="1">Misc!$B$4*V600/Misc!$B$2*VLOOKUP(E600,Gearing!$B$2:$F$7,5,FALSE)</f>
        <v>3346.1692342119795</v>
      </c>
      <c r="G601">
        <f t="shared" ca="1" si="136"/>
        <v>9.1953179423676321</v>
      </c>
      <c r="H601">
        <f t="shared" ca="1" si="137"/>
        <v>280.99999999999955</v>
      </c>
      <c r="I601">
        <f t="shared" si="139"/>
        <v>0.19223050000000003</v>
      </c>
      <c r="J601">
        <f t="shared" ca="1" si="140"/>
        <v>1122.6542489308713</v>
      </c>
      <c r="K601">
        <f t="shared" ca="1" si="141"/>
        <v>-58924944.087374888</v>
      </c>
      <c r="L601">
        <f t="shared" ca="1" si="150"/>
        <v>14798.443685656363</v>
      </c>
      <c r="M601">
        <f ca="1">2*$Y$1*VLOOKUP(E600,Gearing!$B$3:$D$7,3)+B599</f>
        <v>14798.429758641694</v>
      </c>
      <c r="N601">
        <f ca="1">2*B600-B599+Misc!$B$6*$Y$1^2</f>
        <v>14798.57554824155</v>
      </c>
      <c r="O601">
        <f t="shared" ca="1" si="142"/>
        <v>0</v>
      </c>
      <c r="P601">
        <f t="shared" ca="1" si="143"/>
        <v>0</v>
      </c>
      <c r="Q601">
        <f t="shared" ca="1" si="144"/>
        <v>0</v>
      </c>
      <c r="R601">
        <f t="shared" ca="1" si="145"/>
        <v>0</v>
      </c>
      <c r="S601">
        <f t="shared" ca="1" si="146"/>
        <v>0</v>
      </c>
      <c r="T601">
        <f ca="1">C601/Misc!$B$2*60/2/PI()</f>
        <v>3998.5527677008035</v>
      </c>
      <c r="U601">
        <f ca="1">C601/Misc!$B$2*60/2/PI()*VLOOKUP(E601,Gearing!$B$2:$F$7,5,FALSE)</f>
        <v>7999.9999999999864</v>
      </c>
      <c r="V601">
        <f ca="1">FORECAST(U601,OFFSET(Engine!$E$3:$E$26,MATCH(U601,Engine!$A$3:$A$26,1)-1,0,2),OFFSET(Engine!$A$3:$A$26,MATCH(U601,Engine!$A$3:$A$26,1)-1,0,2))</f>
        <v>590.28680526412995</v>
      </c>
    </row>
    <row r="602" spans="1:22" x14ac:dyDescent="0.25">
      <c r="A602">
        <f t="shared" si="138"/>
        <v>149.75</v>
      </c>
      <c r="B602">
        <f t="shared" ca="1" si="149"/>
        <v>14829.835557191622</v>
      </c>
      <c r="C602">
        <f t="shared" ca="1" si="147"/>
        <v>125.61823999999979</v>
      </c>
      <c r="D602">
        <f t="shared" ca="1" si="148"/>
        <v>-3.9633597683859989E-2</v>
      </c>
      <c r="E602">
        <f ca="1">MIN(VLOOKUP(C601+0.01,Gearing!$A$2:$F$7,2,TRUE)+1,5)</f>
        <v>5</v>
      </c>
      <c r="F602">
        <f ca="1">Misc!$B$4*V601/Misc!$B$2*VLOOKUP(E601,Gearing!$B$2:$F$7,5,FALSE)</f>
        <v>3346.1692342119795</v>
      </c>
      <c r="G602">
        <f t="shared" ca="1" si="136"/>
        <v>9.2148326008557664</v>
      </c>
      <c r="H602">
        <f t="shared" ca="1" si="137"/>
        <v>280.99999999999955</v>
      </c>
      <c r="I602">
        <f t="shared" si="139"/>
        <v>0.19223050000000003</v>
      </c>
      <c r="J602">
        <f t="shared" ca="1" si="140"/>
        <v>1110.5808965628548</v>
      </c>
      <c r="K602">
        <f t="shared" ca="1" si="141"/>
        <v>-58960043.276506692</v>
      </c>
      <c r="L602">
        <f t="shared" ca="1" si="150"/>
        <v>14829.844547540501</v>
      </c>
      <c r="M602">
        <f ca="1">2*$Y$1*VLOOKUP(E601,Gearing!$B$3:$D$7,3)+B600</f>
        <v>14829.835557191622</v>
      </c>
      <c r="N602">
        <f ca="1">2*B601-B600+Misc!$B$6*$Y$1^2</f>
        <v>14829.976392591767</v>
      </c>
      <c r="O602">
        <f t="shared" ca="1" si="142"/>
        <v>0</v>
      </c>
      <c r="P602">
        <f t="shared" ca="1" si="143"/>
        <v>0</v>
      </c>
      <c r="Q602">
        <f t="shared" ca="1" si="144"/>
        <v>0</v>
      </c>
      <c r="R602">
        <f t="shared" ca="1" si="145"/>
        <v>0</v>
      </c>
      <c r="S602">
        <f t="shared" ca="1" si="146"/>
        <v>0</v>
      </c>
      <c r="T602">
        <f ca="1">C602/Misc!$B$2*60/2/PI()</f>
        <v>3998.5527677008035</v>
      </c>
      <c r="U602">
        <f ca="1">C602/Misc!$B$2*60/2/PI()*VLOOKUP(E602,Gearing!$B$2:$F$7,5,FALSE)</f>
        <v>7999.9999999999864</v>
      </c>
      <c r="V602">
        <f ca="1">FORECAST(U602,OFFSET(Engine!$E$3:$E$26,MATCH(U602,Engine!$A$3:$A$26,1)-1,0,2),OFFSET(Engine!$A$3:$A$26,MATCH(U602,Engine!$A$3:$A$26,1)-1,0,2))</f>
        <v>590.28680526412995</v>
      </c>
    </row>
    <row r="603" spans="1:22" x14ac:dyDescent="0.25">
      <c r="A603">
        <f t="shared" si="138"/>
        <v>150</v>
      </c>
      <c r="B603">
        <f t="shared" ca="1" si="149"/>
        <v>14861.238878641694</v>
      </c>
      <c r="C603">
        <f t="shared" ca="1" si="147"/>
        <v>125.61823999999979</v>
      </c>
      <c r="D603">
        <f t="shared" ca="1" si="148"/>
        <v>3.9633597683859989E-2</v>
      </c>
      <c r="E603">
        <f ca="1">MIN(VLOOKUP(C602+0.01,Gearing!$A$2:$F$7,2,TRUE)+1,5)</f>
        <v>5</v>
      </c>
      <c r="F603">
        <f ca="1">Misc!$B$4*V602/Misc!$B$2*VLOOKUP(E602,Gearing!$B$2:$F$7,5,FALSE)</f>
        <v>3346.1692342119795</v>
      </c>
      <c r="G603">
        <f t="shared" ca="1" si="136"/>
        <v>9.2343457201454093</v>
      </c>
      <c r="H603">
        <f t="shared" ca="1" si="137"/>
        <v>280.99999999999955</v>
      </c>
      <c r="I603">
        <f t="shared" si="139"/>
        <v>0.19223050000000003</v>
      </c>
      <c r="J603">
        <f t="shared" ca="1" si="140"/>
        <v>1098.5065918465507</v>
      </c>
      <c r="K603">
        <f t="shared" ca="1" si="141"/>
        <v>-58994698.666268729</v>
      </c>
      <c r="L603">
        <f t="shared" ca="1" si="150"/>
        <v>14861.252805656362</v>
      </c>
      <c r="M603">
        <f ca="1">2*$Y$1*VLOOKUP(E602,Gearing!$B$3:$D$7,3)+B601</f>
        <v>14861.238878641694</v>
      </c>
      <c r="N603">
        <f ca="1">2*B602-B601+Misc!$B$6*$Y$1^2</f>
        <v>14861.38466824155</v>
      </c>
      <c r="O603">
        <f t="shared" ca="1" si="142"/>
        <v>0</v>
      </c>
      <c r="P603">
        <f t="shared" ca="1" si="143"/>
        <v>0</v>
      </c>
      <c r="Q603">
        <f t="shared" ca="1" si="144"/>
        <v>0</v>
      </c>
      <c r="R603">
        <f t="shared" ca="1" si="145"/>
        <v>0</v>
      </c>
      <c r="S603">
        <f t="shared" ca="1" si="146"/>
        <v>0</v>
      </c>
      <c r="T603">
        <f ca="1">C603/Misc!$B$2*60/2/PI()</f>
        <v>3998.5527677008035</v>
      </c>
      <c r="U603">
        <f ca="1">C603/Misc!$B$2*60/2/PI()*VLOOKUP(E603,Gearing!$B$2:$F$7,5,FALSE)</f>
        <v>7999.9999999999864</v>
      </c>
      <c r="V603">
        <f ca="1">FORECAST(U603,OFFSET(Engine!$E$3:$E$26,MATCH(U603,Engine!$A$3:$A$26,1)-1,0,2),OFFSET(Engine!$A$3:$A$26,MATCH(U603,Engine!$A$3:$A$26,1)-1,0,2))</f>
        <v>590.28680526412995</v>
      </c>
    </row>
    <row r="604" spans="1:22" x14ac:dyDescent="0.25">
      <c r="A604">
        <f t="shared" si="138"/>
        <v>150.25</v>
      </c>
      <c r="B604">
        <f t="shared" ca="1" si="149"/>
        <v>14892.644677191622</v>
      </c>
      <c r="C604">
        <f t="shared" ca="1" si="147"/>
        <v>125.61823999999979</v>
      </c>
      <c r="D604">
        <f t="shared" ca="1" si="148"/>
        <v>-3.9633597683859989E-2</v>
      </c>
      <c r="E604">
        <f ca="1">MIN(VLOOKUP(C603+0.01,Gearing!$A$2:$F$7,2,TRUE)+1,5)</f>
        <v>5</v>
      </c>
      <c r="F604">
        <f ca="1">Misc!$B$4*V603/Misc!$B$2*VLOOKUP(E603,Gearing!$B$2:$F$7,5,FALSE)</f>
        <v>3346.1692342119795</v>
      </c>
      <c r="G604">
        <f t="shared" ca="1" si="136"/>
        <v>9.2538603786335436</v>
      </c>
      <c r="H604">
        <f t="shared" ca="1" si="137"/>
        <v>280.99999999999955</v>
      </c>
      <c r="I604">
        <f t="shared" si="139"/>
        <v>0.19223050000000003</v>
      </c>
      <c r="J604">
        <f t="shared" ca="1" si="140"/>
        <v>1086.4332394785351</v>
      </c>
      <c r="K604">
        <f t="shared" ca="1" si="141"/>
        <v>-59029039.53876286</v>
      </c>
      <c r="L604">
        <f t="shared" ca="1" si="150"/>
        <v>14892.653667540499</v>
      </c>
      <c r="M604">
        <f ca="1">2*$Y$1*VLOOKUP(E603,Gearing!$B$3:$D$7,3)+B602</f>
        <v>14892.644677191622</v>
      </c>
      <c r="N604">
        <f ca="1">2*B603-B602+Misc!$B$6*$Y$1^2</f>
        <v>14892.785512591767</v>
      </c>
      <c r="O604">
        <f t="shared" ca="1" si="142"/>
        <v>0</v>
      </c>
      <c r="P604">
        <f t="shared" ca="1" si="143"/>
        <v>0</v>
      </c>
      <c r="Q604">
        <f t="shared" ca="1" si="144"/>
        <v>0</v>
      </c>
      <c r="R604">
        <f t="shared" ca="1" si="145"/>
        <v>0</v>
      </c>
      <c r="S604">
        <f t="shared" ca="1" si="146"/>
        <v>0</v>
      </c>
      <c r="T604">
        <f ca="1">C604/Misc!$B$2*60/2/PI()</f>
        <v>3998.5527677008035</v>
      </c>
      <c r="U604">
        <f ca="1">C604/Misc!$B$2*60/2/PI()*VLOOKUP(E604,Gearing!$B$2:$F$7,5,FALSE)</f>
        <v>7999.9999999999864</v>
      </c>
      <c r="V604">
        <f ca="1">FORECAST(U604,OFFSET(Engine!$E$3:$E$26,MATCH(U604,Engine!$A$3:$A$26,1)-1,0,2),OFFSET(Engine!$A$3:$A$26,MATCH(U604,Engine!$A$3:$A$26,1)-1,0,2))</f>
        <v>590.28680526412995</v>
      </c>
    </row>
    <row r="605" spans="1:22" x14ac:dyDescent="0.25">
      <c r="A605">
        <f t="shared" si="138"/>
        <v>150.5</v>
      </c>
      <c r="B605">
        <f t="shared" ca="1" si="149"/>
        <v>14924.047998641694</v>
      </c>
      <c r="C605">
        <f t="shared" ca="1" si="147"/>
        <v>125.61823999999979</v>
      </c>
      <c r="D605">
        <f t="shared" ca="1" si="148"/>
        <v>3.9633597683859989E-2</v>
      </c>
      <c r="E605">
        <f ca="1">MIN(VLOOKUP(C604+0.01,Gearing!$A$2:$F$7,2,TRUE)+1,5)</f>
        <v>5</v>
      </c>
      <c r="F605">
        <f ca="1">Misc!$B$4*V604/Misc!$B$2*VLOOKUP(E604,Gearing!$B$2:$F$7,5,FALSE)</f>
        <v>3346.1692342119795</v>
      </c>
      <c r="G605">
        <f t="shared" ca="1" si="136"/>
        <v>9.2733734979231865</v>
      </c>
      <c r="H605">
        <f t="shared" ca="1" si="137"/>
        <v>280.99999999999955</v>
      </c>
      <c r="I605">
        <f t="shared" si="139"/>
        <v>0.19223050000000003</v>
      </c>
      <c r="J605">
        <f t="shared" ca="1" si="140"/>
        <v>1074.358934762231</v>
      </c>
      <c r="K605">
        <f t="shared" ca="1" si="141"/>
        <v>-59062936.55207105</v>
      </c>
      <c r="L605">
        <f t="shared" ca="1" si="150"/>
        <v>14924.061925656362</v>
      </c>
      <c r="M605">
        <f ca="1">2*$Y$1*VLOOKUP(E604,Gearing!$B$3:$D$7,3)+B603</f>
        <v>14924.047998641694</v>
      </c>
      <c r="N605">
        <f ca="1">2*B604-B603+Misc!$B$6*$Y$1^2</f>
        <v>14924.19378824155</v>
      </c>
      <c r="O605">
        <f t="shared" ca="1" si="142"/>
        <v>0</v>
      </c>
      <c r="P605">
        <f t="shared" ca="1" si="143"/>
        <v>0</v>
      </c>
      <c r="Q605">
        <f t="shared" ca="1" si="144"/>
        <v>0</v>
      </c>
      <c r="R605">
        <f t="shared" ca="1" si="145"/>
        <v>0</v>
      </c>
      <c r="S605">
        <f t="shared" ca="1" si="146"/>
        <v>0</v>
      </c>
      <c r="T605">
        <f ca="1">C605/Misc!$B$2*60/2/PI()</f>
        <v>3998.5527677008035</v>
      </c>
      <c r="U605">
        <f ca="1">C605/Misc!$B$2*60/2/PI()*VLOOKUP(E605,Gearing!$B$2:$F$7,5,FALSE)</f>
        <v>7999.9999999999864</v>
      </c>
      <c r="V605">
        <f ca="1">FORECAST(U605,OFFSET(Engine!$E$3:$E$26,MATCH(U605,Engine!$A$3:$A$26,1)-1,0,2),OFFSET(Engine!$A$3:$A$26,MATCH(U605,Engine!$A$3:$A$26,1)-1,0,2))</f>
        <v>590.28680526412995</v>
      </c>
    </row>
    <row r="606" spans="1:22" x14ac:dyDescent="0.25">
      <c r="A606">
        <f t="shared" si="138"/>
        <v>150.75</v>
      </c>
      <c r="B606">
        <f t="shared" ca="1" si="149"/>
        <v>14955.453797191622</v>
      </c>
      <c r="C606">
        <f t="shared" ca="1" si="147"/>
        <v>125.61823999999979</v>
      </c>
      <c r="D606">
        <f t="shared" ca="1" si="148"/>
        <v>-3.9633597683859989E-2</v>
      </c>
      <c r="E606">
        <f ca="1">MIN(VLOOKUP(C605+0.01,Gearing!$A$2:$F$7,2,TRUE)+1,5)</f>
        <v>5</v>
      </c>
      <c r="F606">
        <f ca="1">Misc!$B$4*V605/Misc!$B$2*VLOOKUP(E605,Gearing!$B$2:$F$7,5,FALSE)</f>
        <v>3346.1692342119795</v>
      </c>
      <c r="G606">
        <f t="shared" ca="1" si="136"/>
        <v>9.2928881564113208</v>
      </c>
      <c r="H606">
        <f t="shared" ca="1" si="137"/>
        <v>280.99999999999955</v>
      </c>
      <c r="I606">
        <f t="shared" si="139"/>
        <v>0.19223050000000003</v>
      </c>
      <c r="J606">
        <f t="shared" ca="1" si="140"/>
        <v>1062.2855823942145</v>
      </c>
      <c r="K606">
        <f t="shared" ca="1" si="141"/>
        <v>-59096519.107927479</v>
      </c>
      <c r="L606">
        <f t="shared" ca="1" si="150"/>
        <v>14955.4627875405</v>
      </c>
      <c r="M606">
        <f ca="1">2*$Y$1*VLOOKUP(E605,Gearing!$B$3:$D$7,3)+B604</f>
        <v>14955.453797191622</v>
      </c>
      <c r="N606">
        <f ca="1">2*B605-B604+Misc!$B$6*$Y$1^2</f>
        <v>14955.594632591767</v>
      </c>
      <c r="O606">
        <f t="shared" ca="1" si="142"/>
        <v>0</v>
      </c>
      <c r="P606">
        <f t="shared" ca="1" si="143"/>
        <v>0</v>
      </c>
      <c r="Q606">
        <f t="shared" ca="1" si="144"/>
        <v>0</v>
      </c>
      <c r="R606">
        <f t="shared" ca="1" si="145"/>
        <v>0</v>
      </c>
      <c r="S606">
        <f t="shared" ca="1" si="146"/>
        <v>0</v>
      </c>
      <c r="T606">
        <f ca="1">C606/Misc!$B$2*60/2/PI()</f>
        <v>3998.5527677008035</v>
      </c>
      <c r="U606">
        <f ca="1">C606/Misc!$B$2*60/2/PI()*VLOOKUP(E606,Gearing!$B$2:$F$7,5,FALSE)</f>
        <v>7999.9999999999864</v>
      </c>
      <c r="V606">
        <f ca="1">FORECAST(U606,OFFSET(Engine!$E$3:$E$26,MATCH(U606,Engine!$A$3:$A$26,1)-1,0,2),OFFSET(Engine!$A$3:$A$26,MATCH(U606,Engine!$A$3:$A$26,1)-1,0,2))</f>
        <v>590.28680526412995</v>
      </c>
    </row>
    <row r="607" spans="1:22" x14ac:dyDescent="0.25">
      <c r="A607">
        <f t="shared" si="138"/>
        <v>151</v>
      </c>
      <c r="B607">
        <f t="shared" ca="1" si="149"/>
        <v>14986.857118641694</v>
      </c>
      <c r="C607">
        <f t="shared" ca="1" si="147"/>
        <v>125.61823999999979</v>
      </c>
      <c r="D607">
        <f t="shared" ca="1" si="148"/>
        <v>3.9633597683859989E-2</v>
      </c>
      <c r="E607">
        <f ca="1">MIN(VLOOKUP(C606+0.01,Gearing!$A$2:$F$7,2,TRUE)+1,5)</f>
        <v>5</v>
      </c>
      <c r="F607">
        <f ca="1">Misc!$B$4*V606/Misc!$B$2*VLOOKUP(E606,Gearing!$B$2:$F$7,5,FALSE)</f>
        <v>3346.1692342119795</v>
      </c>
      <c r="G607">
        <f t="shared" ca="1" si="136"/>
        <v>9.3124012757009655</v>
      </c>
      <c r="H607">
        <f t="shared" ca="1" si="137"/>
        <v>280.99999999999955</v>
      </c>
      <c r="I607">
        <f t="shared" si="139"/>
        <v>0.19223050000000003</v>
      </c>
      <c r="J607">
        <f t="shared" ca="1" si="140"/>
        <v>1050.2112776779113</v>
      </c>
      <c r="K607">
        <f t="shared" ca="1" si="141"/>
        <v>-59129657.744781844</v>
      </c>
      <c r="L607">
        <f t="shared" ca="1" si="150"/>
        <v>14986.871045656362</v>
      </c>
      <c r="M607">
        <f ca="1">2*$Y$1*VLOOKUP(E606,Gearing!$B$3:$D$7,3)+B605</f>
        <v>14986.857118641694</v>
      </c>
      <c r="N607">
        <f ca="1">2*B606-B605+Misc!$B$6*$Y$1^2</f>
        <v>14987.002908241549</v>
      </c>
      <c r="O607">
        <f t="shared" ca="1" si="142"/>
        <v>0</v>
      </c>
      <c r="P607">
        <f t="shared" ca="1" si="143"/>
        <v>0</v>
      </c>
      <c r="Q607">
        <f t="shared" ca="1" si="144"/>
        <v>0</v>
      </c>
      <c r="R607">
        <f t="shared" ca="1" si="145"/>
        <v>0</v>
      </c>
      <c r="S607">
        <f t="shared" ca="1" si="146"/>
        <v>0</v>
      </c>
      <c r="T607">
        <f ca="1">C607/Misc!$B$2*60/2/PI()</f>
        <v>3998.5527677008035</v>
      </c>
      <c r="U607">
        <f ca="1">C607/Misc!$B$2*60/2/PI()*VLOOKUP(E607,Gearing!$B$2:$F$7,5,FALSE)</f>
        <v>7999.9999999999864</v>
      </c>
      <c r="V607">
        <f ca="1">FORECAST(U607,OFFSET(Engine!$E$3:$E$26,MATCH(U607,Engine!$A$3:$A$26,1)-1,0,2),OFFSET(Engine!$A$3:$A$26,MATCH(U607,Engine!$A$3:$A$26,1)-1,0,2))</f>
        <v>590.28680526412995</v>
      </c>
    </row>
    <row r="608" spans="1:22" x14ac:dyDescent="0.25">
      <c r="A608">
        <f t="shared" si="138"/>
        <v>151.25</v>
      </c>
      <c r="B608">
        <f t="shared" ca="1" si="149"/>
        <v>15018.262917191621</v>
      </c>
      <c r="C608">
        <f t="shared" ca="1" si="147"/>
        <v>125.61823999999979</v>
      </c>
      <c r="D608">
        <f t="shared" ca="1" si="148"/>
        <v>-3.9633597683859989E-2</v>
      </c>
      <c r="E608">
        <f ca="1">MIN(VLOOKUP(C607+0.01,Gearing!$A$2:$F$7,2,TRUE)+1,5)</f>
        <v>5</v>
      </c>
      <c r="F608">
        <f ca="1">Misc!$B$4*V607/Misc!$B$2*VLOOKUP(E607,Gearing!$B$2:$F$7,5,FALSE)</f>
        <v>3346.1692342119795</v>
      </c>
      <c r="G608">
        <f t="shared" ca="1" si="136"/>
        <v>9.3319159341890998</v>
      </c>
      <c r="H608">
        <f t="shared" ca="1" si="137"/>
        <v>280.99999999999955</v>
      </c>
      <c r="I608">
        <f t="shared" si="139"/>
        <v>0.19223050000000003</v>
      </c>
      <c r="J608">
        <f t="shared" ca="1" si="140"/>
        <v>1038.1379253098949</v>
      </c>
      <c r="K608">
        <f t="shared" ca="1" si="141"/>
        <v>-59162481.984000586</v>
      </c>
      <c r="L608">
        <f t="shared" ca="1" si="150"/>
        <v>15018.2719075405</v>
      </c>
      <c r="M608">
        <f ca="1">2*$Y$1*VLOOKUP(E607,Gearing!$B$3:$D$7,3)+B606</f>
        <v>15018.262917191621</v>
      </c>
      <c r="N608">
        <f ca="1">2*B607-B606+Misc!$B$6*$Y$1^2</f>
        <v>15018.403752591767</v>
      </c>
      <c r="O608">
        <f t="shared" ca="1" si="142"/>
        <v>0</v>
      </c>
      <c r="P608">
        <f t="shared" ca="1" si="143"/>
        <v>0</v>
      </c>
      <c r="Q608">
        <f t="shared" ca="1" si="144"/>
        <v>0</v>
      </c>
      <c r="R608">
        <f t="shared" ca="1" si="145"/>
        <v>0</v>
      </c>
      <c r="S608">
        <f t="shared" ca="1" si="146"/>
        <v>0</v>
      </c>
      <c r="T608">
        <f ca="1">C608/Misc!$B$2*60/2/PI()</f>
        <v>3998.5527677008035</v>
      </c>
      <c r="U608">
        <f ca="1">C608/Misc!$B$2*60/2/PI()*VLOOKUP(E608,Gearing!$B$2:$F$7,5,FALSE)</f>
        <v>7999.9999999999864</v>
      </c>
      <c r="V608">
        <f ca="1">FORECAST(U608,OFFSET(Engine!$E$3:$E$26,MATCH(U608,Engine!$A$3:$A$26,1)-1,0,2),OFFSET(Engine!$A$3:$A$26,MATCH(U608,Engine!$A$3:$A$26,1)-1,0,2))</f>
        <v>590.28680526412995</v>
      </c>
    </row>
    <row r="609" spans="1:22" x14ac:dyDescent="0.25">
      <c r="A609">
        <f t="shared" si="138"/>
        <v>151.5</v>
      </c>
      <c r="B609">
        <f t="shared" ca="1" si="149"/>
        <v>15049.666238641694</v>
      </c>
      <c r="C609">
        <f t="shared" ca="1" si="147"/>
        <v>125.61823999999979</v>
      </c>
      <c r="D609">
        <f t="shared" ca="1" si="148"/>
        <v>3.9633597683859989E-2</v>
      </c>
      <c r="E609">
        <f ca="1">MIN(VLOOKUP(C608+0.01,Gearing!$A$2:$F$7,2,TRUE)+1,5)</f>
        <v>5</v>
      </c>
      <c r="F609">
        <f ca="1">Misc!$B$4*V608/Misc!$B$2*VLOOKUP(E608,Gearing!$B$2:$F$7,5,FALSE)</f>
        <v>3346.1692342119795</v>
      </c>
      <c r="G609">
        <f t="shared" ca="1" si="136"/>
        <v>9.3514290534787428</v>
      </c>
      <c r="H609">
        <f t="shared" ca="1" si="137"/>
        <v>280.99999999999955</v>
      </c>
      <c r="I609">
        <f t="shared" si="139"/>
        <v>0.19223050000000003</v>
      </c>
      <c r="J609">
        <f t="shared" ca="1" si="140"/>
        <v>1026.0636205935916</v>
      </c>
      <c r="K609">
        <f t="shared" ca="1" si="141"/>
        <v>-59194862.244401097</v>
      </c>
      <c r="L609">
        <f t="shared" ca="1" si="150"/>
        <v>15049.680165656362</v>
      </c>
      <c r="M609">
        <f ca="1">2*$Y$1*VLOOKUP(E608,Gearing!$B$3:$D$7,3)+B607</f>
        <v>15049.666238641694</v>
      </c>
      <c r="N609">
        <f ca="1">2*B608-B607+Misc!$B$6*$Y$1^2</f>
        <v>15049.812028241549</v>
      </c>
      <c r="O609">
        <f t="shared" ca="1" si="142"/>
        <v>0</v>
      </c>
      <c r="P609">
        <f t="shared" ca="1" si="143"/>
        <v>0</v>
      </c>
      <c r="Q609">
        <f t="shared" ca="1" si="144"/>
        <v>0</v>
      </c>
      <c r="R609">
        <f t="shared" ca="1" si="145"/>
        <v>0</v>
      </c>
      <c r="S609">
        <f t="shared" ca="1" si="146"/>
        <v>0</v>
      </c>
      <c r="T609">
        <f ca="1">C609/Misc!$B$2*60/2/PI()</f>
        <v>3998.5527677008035</v>
      </c>
      <c r="U609">
        <f ca="1">C609/Misc!$B$2*60/2/PI()*VLOOKUP(E609,Gearing!$B$2:$F$7,5,FALSE)</f>
        <v>7999.9999999999864</v>
      </c>
      <c r="V609">
        <f ca="1">FORECAST(U609,OFFSET(Engine!$E$3:$E$26,MATCH(U609,Engine!$A$3:$A$26,1)-1,0,2),OFFSET(Engine!$A$3:$A$26,MATCH(U609,Engine!$A$3:$A$26,1)-1,0,2))</f>
        <v>590.28680526412995</v>
      </c>
    </row>
    <row r="610" spans="1:22" x14ac:dyDescent="0.25">
      <c r="A610">
        <f t="shared" si="138"/>
        <v>151.75</v>
      </c>
      <c r="B610">
        <f t="shared" ca="1" si="149"/>
        <v>15081.072037191621</v>
      </c>
      <c r="C610">
        <f t="shared" ca="1" si="147"/>
        <v>125.61823999999979</v>
      </c>
      <c r="D610">
        <f t="shared" ca="1" si="148"/>
        <v>-3.9633597683859989E-2</v>
      </c>
      <c r="E610">
        <f ca="1">MIN(VLOOKUP(C609+0.01,Gearing!$A$2:$F$7,2,TRUE)+1,5)</f>
        <v>5</v>
      </c>
      <c r="F610">
        <f ca="1">Misc!$B$4*V609/Misc!$B$2*VLOOKUP(E609,Gearing!$B$2:$F$7,5,FALSE)</f>
        <v>3346.1692342119795</v>
      </c>
      <c r="G610">
        <f t="shared" ca="1" si="136"/>
        <v>9.370943711966877</v>
      </c>
      <c r="H610">
        <f t="shared" ca="1" si="137"/>
        <v>280.99999999999955</v>
      </c>
      <c r="I610">
        <f t="shared" si="139"/>
        <v>0.19223050000000003</v>
      </c>
      <c r="J610">
        <f t="shared" ca="1" si="140"/>
        <v>1013.9902682255752</v>
      </c>
      <c r="K610">
        <f t="shared" ca="1" si="141"/>
        <v>-59226928.166982166</v>
      </c>
      <c r="L610">
        <f t="shared" ca="1" si="150"/>
        <v>15081.081027540497</v>
      </c>
      <c r="M610">
        <f ca="1">2*$Y$1*VLOOKUP(E609,Gearing!$B$3:$D$7,3)+B608</f>
        <v>15081.072037191621</v>
      </c>
      <c r="N610">
        <f ca="1">2*B609-B608+Misc!$B$6*$Y$1^2</f>
        <v>15081.212872591766</v>
      </c>
      <c r="O610">
        <f t="shared" ca="1" si="142"/>
        <v>0</v>
      </c>
      <c r="P610">
        <f t="shared" ca="1" si="143"/>
        <v>0</v>
      </c>
      <c r="Q610">
        <f t="shared" ca="1" si="144"/>
        <v>0</v>
      </c>
      <c r="R610">
        <f t="shared" ca="1" si="145"/>
        <v>0</v>
      </c>
      <c r="S610">
        <f t="shared" ca="1" si="146"/>
        <v>0</v>
      </c>
      <c r="T610">
        <f ca="1">C610/Misc!$B$2*60/2/PI()</f>
        <v>3998.5527677008035</v>
      </c>
      <c r="U610">
        <f ca="1">C610/Misc!$B$2*60/2/PI()*VLOOKUP(E610,Gearing!$B$2:$F$7,5,FALSE)</f>
        <v>7999.9999999999864</v>
      </c>
      <c r="V610">
        <f ca="1">FORECAST(U610,OFFSET(Engine!$E$3:$E$26,MATCH(U610,Engine!$A$3:$A$26,1)-1,0,2),OFFSET(Engine!$A$3:$A$26,MATCH(U610,Engine!$A$3:$A$26,1)-1,0,2))</f>
        <v>590.28680526412995</v>
      </c>
    </row>
    <row r="611" spans="1:22" x14ac:dyDescent="0.25">
      <c r="A611">
        <f t="shared" si="138"/>
        <v>152</v>
      </c>
      <c r="B611">
        <f t="shared" ca="1" si="149"/>
        <v>15112.475358641694</v>
      </c>
      <c r="C611">
        <f t="shared" ca="1" si="147"/>
        <v>125.61823999999979</v>
      </c>
      <c r="D611">
        <f t="shared" ca="1" si="148"/>
        <v>3.9633597683859989E-2</v>
      </c>
      <c r="E611">
        <f ca="1">MIN(VLOOKUP(C610+0.01,Gearing!$A$2:$F$7,2,TRUE)+1,5)</f>
        <v>5</v>
      </c>
      <c r="F611">
        <f ca="1">Misc!$B$4*V610/Misc!$B$2*VLOOKUP(E610,Gearing!$B$2:$F$7,5,FALSE)</f>
        <v>3346.1692342119795</v>
      </c>
      <c r="G611">
        <f t="shared" ca="1" si="136"/>
        <v>9.39045683125652</v>
      </c>
      <c r="H611">
        <f t="shared" ca="1" si="137"/>
        <v>280.99999999999955</v>
      </c>
      <c r="I611">
        <f t="shared" si="139"/>
        <v>0.19223050000000003</v>
      </c>
      <c r="J611">
        <f t="shared" ca="1" si="140"/>
        <v>1001.915963509271</v>
      </c>
      <c r="K611">
        <f t="shared" ca="1" si="141"/>
        <v>-59258550.050928831</v>
      </c>
      <c r="L611">
        <f t="shared" ca="1" si="150"/>
        <v>15112.489285656362</v>
      </c>
      <c r="M611">
        <f ca="1">2*$Y$1*VLOOKUP(E610,Gearing!$B$3:$D$7,3)+B609</f>
        <v>15112.475358641694</v>
      </c>
      <c r="N611">
        <f ca="1">2*B610-B609+Misc!$B$6*$Y$1^2</f>
        <v>15112.621148241549</v>
      </c>
      <c r="O611">
        <f t="shared" ca="1" si="142"/>
        <v>0</v>
      </c>
      <c r="P611">
        <f t="shared" ca="1" si="143"/>
        <v>0</v>
      </c>
      <c r="Q611">
        <f t="shared" ca="1" si="144"/>
        <v>0</v>
      </c>
      <c r="R611">
        <f t="shared" ca="1" si="145"/>
        <v>0</v>
      </c>
      <c r="S611">
        <f t="shared" ca="1" si="146"/>
        <v>0</v>
      </c>
      <c r="T611">
        <f ca="1">C611/Misc!$B$2*60/2/PI()</f>
        <v>3998.5527677008035</v>
      </c>
      <c r="U611">
        <f ca="1">C611/Misc!$B$2*60/2/PI()*VLOOKUP(E611,Gearing!$B$2:$F$7,5,FALSE)</f>
        <v>7999.9999999999864</v>
      </c>
      <c r="V611">
        <f ca="1">FORECAST(U611,OFFSET(Engine!$E$3:$E$26,MATCH(U611,Engine!$A$3:$A$26,1)-1,0,2),OFFSET(Engine!$A$3:$A$26,MATCH(U611,Engine!$A$3:$A$26,1)-1,0,2))</f>
        <v>590.28680526412995</v>
      </c>
    </row>
    <row r="612" spans="1:22" x14ac:dyDescent="0.25">
      <c r="A612">
        <f t="shared" si="138"/>
        <v>152.25</v>
      </c>
      <c r="B612">
        <f t="shared" ca="1" si="149"/>
        <v>15143.881157191621</v>
      </c>
      <c r="C612">
        <f t="shared" ca="1" si="147"/>
        <v>125.61823999999979</v>
      </c>
      <c r="D612">
        <f t="shared" ca="1" si="148"/>
        <v>-3.9633597683859989E-2</v>
      </c>
      <c r="E612">
        <f ca="1">MIN(VLOOKUP(C611+0.01,Gearing!$A$2:$F$7,2,TRUE)+1,5)</f>
        <v>5</v>
      </c>
      <c r="F612">
        <f ca="1">Misc!$B$4*V611/Misc!$B$2*VLOOKUP(E611,Gearing!$B$2:$F$7,5,FALSE)</f>
        <v>3346.1692342119795</v>
      </c>
      <c r="G612">
        <f t="shared" ca="1" si="136"/>
        <v>9.4099714897446542</v>
      </c>
      <c r="H612">
        <f t="shared" ca="1" si="137"/>
        <v>280.99999999999955</v>
      </c>
      <c r="I612">
        <f t="shared" si="139"/>
        <v>0.19223050000000003</v>
      </c>
      <c r="J612">
        <f t="shared" ca="1" si="140"/>
        <v>989.84261114125457</v>
      </c>
      <c r="K612">
        <f t="shared" ca="1" si="141"/>
        <v>-59289857.656872213</v>
      </c>
      <c r="L612">
        <f t="shared" ca="1" si="150"/>
        <v>15143.890147540498</v>
      </c>
      <c r="M612">
        <f ca="1">2*$Y$1*VLOOKUP(E611,Gearing!$B$3:$D$7,3)+B610</f>
        <v>15143.881157191621</v>
      </c>
      <c r="N612">
        <f ca="1">2*B611-B610+Misc!$B$6*$Y$1^2</f>
        <v>15144.021992591766</v>
      </c>
      <c r="O612">
        <f t="shared" ca="1" si="142"/>
        <v>0</v>
      </c>
      <c r="P612">
        <f t="shared" ca="1" si="143"/>
        <v>0</v>
      </c>
      <c r="Q612">
        <f t="shared" ca="1" si="144"/>
        <v>0</v>
      </c>
      <c r="R612">
        <f t="shared" ca="1" si="145"/>
        <v>0</v>
      </c>
      <c r="S612">
        <f t="shared" ca="1" si="146"/>
        <v>0</v>
      </c>
      <c r="T612">
        <f ca="1">C612/Misc!$B$2*60/2/PI()</f>
        <v>3998.5527677008035</v>
      </c>
      <c r="U612">
        <f ca="1">C612/Misc!$B$2*60/2/PI()*VLOOKUP(E612,Gearing!$B$2:$F$7,5,FALSE)</f>
        <v>7999.9999999999864</v>
      </c>
      <c r="V612">
        <f ca="1">FORECAST(U612,OFFSET(Engine!$E$3:$E$26,MATCH(U612,Engine!$A$3:$A$26,1)-1,0,2),OFFSET(Engine!$A$3:$A$26,MATCH(U612,Engine!$A$3:$A$26,1)-1,0,2))</f>
        <v>590.28680526412995</v>
      </c>
    </row>
    <row r="613" spans="1:22" x14ac:dyDescent="0.25">
      <c r="A613">
        <f t="shared" si="138"/>
        <v>152.5</v>
      </c>
      <c r="B613">
        <f t="shared" ca="1" si="149"/>
        <v>15175.284478641694</v>
      </c>
      <c r="C613">
        <f t="shared" ca="1" si="147"/>
        <v>125.61823999999979</v>
      </c>
      <c r="D613">
        <f t="shared" ca="1" si="148"/>
        <v>3.9633597683859989E-2</v>
      </c>
      <c r="E613">
        <f ca="1">MIN(VLOOKUP(C612+0.01,Gearing!$A$2:$F$7,2,TRUE)+1,5)</f>
        <v>5</v>
      </c>
      <c r="F613">
        <f ca="1">Misc!$B$4*V612/Misc!$B$2*VLOOKUP(E612,Gearing!$B$2:$F$7,5,FALSE)</f>
        <v>3346.1692342119795</v>
      </c>
      <c r="G613">
        <f t="shared" ca="1" si="136"/>
        <v>9.429484609034299</v>
      </c>
      <c r="H613">
        <f t="shared" ca="1" si="137"/>
        <v>280.99999999999955</v>
      </c>
      <c r="I613">
        <f t="shared" si="139"/>
        <v>0.19223050000000003</v>
      </c>
      <c r="J613">
        <f t="shared" ca="1" si="140"/>
        <v>977.76830642495133</v>
      </c>
      <c r="K613">
        <f t="shared" ca="1" si="141"/>
        <v>-59320721.164365038</v>
      </c>
      <c r="L613">
        <f t="shared" ca="1" si="150"/>
        <v>15175.298405656364</v>
      </c>
      <c r="M613">
        <f ca="1">2*$Y$1*VLOOKUP(E612,Gearing!$B$3:$D$7,3)+B611</f>
        <v>15175.284478641694</v>
      </c>
      <c r="N613">
        <f ca="1">2*B612-B611+Misc!$B$6*$Y$1^2</f>
        <v>15175.430268241549</v>
      </c>
      <c r="O613">
        <f t="shared" ca="1" si="142"/>
        <v>0</v>
      </c>
      <c r="P613">
        <f t="shared" ca="1" si="143"/>
        <v>0</v>
      </c>
      <c r="Q613">
        <f t="shared" ca="1" si="144"/>
        <v>0</v>
      </c>
      <c r="R613">
        <f t="shared" ca="1" si="145"/>
        <v>0</v>
      </c>
      <c r="S613">
        <f t="shared" ca="1" si="146"/>
        <v>0</v>
      </c>
      <c r="T613">
        <f ca="1">C613/Misc!$B$2*60/2/PI()</f>
        <v>3998.5527677008035</v>
      </c>
      <c r="U613">
        <f ca="1">C613/Misc!$B$2*60/2/PI()*VLOOKUP(E613,Gearing!$B$2:$F$7,5,FALSE)</f>
        <v>7999.9999999999864</v>
      </c>
      <c r="V613">
        <f ca="1">FORECAST(U613,OFFSET(Engine!$E$3:$E$26,MATCH(U613,Engine!$A$3:$A$26,1)-1,0,2),OFFSET(Engine!$A$3:$A$26,MATCH(U613,Engine!$A$3:$A$26,1)-1,0,2))</f>
        <v>590.28680526412995</v>
      </c>
    </row>
    <row r="614" spans="1:22" x14ac:dyDescent="0.25">
      <c r="A614">
        <f t="shared" si="138"/>
        <v>152.75</v>
      </c>
      <c r="B614">
        <f t="shared" ca="1" si="149"/>
        <v>15206.690277191621</v>
      </c>
      <c r="C614">
        <f t="shared" ca="1" si="147"/>
        <v>125.61823999999979</v>
      </c>
      <c r="D614">
        <f t="shared" ca="1" si="148"/>
        <v>-3.9633597683859989E-2</v>
      </c>
      <c r="E614">
        <f ca="1">MIN(VLOOKUP(C613+0.01,Gearing!$A$2:$F$7,2,TRUE)+1,5)</f>
        <v>5</v>
      </c>
      <c r="F614">
        <f ca="1">Misc!$B$4*V613/Misc!$B$2*VLOOKUP(E613,Gearing!$B$2:$F$7,5,FALSE)</f>
        <v>3346.1692342119795</v>
      </c>
      <c r="G614">
        <f t="shared" ca="1" si="136"/>
        <v>9.4489992675224332</v>
      </c>
      <c r="H614">
        <f t="shared" ca="1" si="137"/>
        <v>280.99999999999955</v>
      </c>
      <c r="I614">
        <f t="shared" si="139"/>
        <v>0.19223050000000003</v>
      </c>
      <c r="J614">
        <f t="shared" ca="1" si="140"/>
        <v>965.69495405693488</v>
      </c>
      <c r="K614">
        <f t="shared" ca="1" si="141"/>
        <v>-59351270.453670725</v>
      </c>
      <c r="L614">
        <f t="shared" ca="1" si="150"/>
        <v>15206.699267540498</v>
      </c>
      <c r="M614">
        <f ca="1">2*$Y$1*VLOOKUP(E613,Gearing!$B$3:$D$7,3)+B612</f>
        <v>15206.690277191621</v>
      </c>
      <c r="N614">
        <f ca="1">2*B613-B612+Misc!$B$6*$Y$1^2</f>
        <v>15206.831112591766</v>
      </c>
      <c r="O614">
        <f t="shared" ca="1" si="142"/>
        <v>0</v>
      </c>
      <c r="P614">
        <f t="shared" ca="1" si="143"/>
        <v>0</v>
      </c>
      <c r="Q614">
        <f t="shared" ca="1" si="144"/>
        <v>0</v>
      </c>
      <c r="R614">
        <f t="shared" ca="1" si="145"/>
        <v>0</v>
      </c>
      <c r="S614">
        <f t="shared" ca="1" si="146"/>
        <v>0</v>
      </c>
      <c r="T614">
        <f ca="1">C614/Misc!$B$2*60/2/PI()</f>
        <v>3998.5527677008035</v>
      </c>
      <c r="U614">
        <f ca="1">C614/Misc!$B$2*60/2/PI()*VLOOKUP(E614,Gearing!$B$2:$F$7,5,FALSE)</f>
        <v>7999.9999999999864</v>
      </c>
      <c r="V614">
        <f ca="1">FORECAST(U614,OFFSET(Engine!$E$3:$E$26,MATCH(U614,Engine!$A$3:$A$26,1)-1,0,2),OFFSET(Engine!$A$3:$A$26,MATCH(U614,Engine!$A$3:$A$26,1)-1,0,2))</f>
        <v>590.28680526412995</v>
      </c>
    </row>
    <row r="615" spans="1:22" x14ac:dyDescent="0.25">
      <c r="A615">
        <f t="shared" si="138"/>
        <v>153</v>
      </c>
      <c r="B615">
        <f t="shared" ca="1" si="149"/>
        <v>15238.093598641693</v>
      </c>
      <c r="C615">
        <f t="shared" ca="1" si="147"/>
        <v>125.61823999999979</v>
      </c>
      <c r="D615">
        <f t="shared" ca="1" si="148"/>
        <v>3.9633597683859989E-2</v>
      </c>
      <c r="E615">
        <f ca="1">MIN(VLOOKUP(C614+0.01,Gearing!$A$2:$F$7,2,TRUE)+1,5)</f>
        <v>5</v>
      </c>
      <c r="F615">
        <f ca="1">Misc!$B$4*V614/Misc!$B$2*VLOOKUP(E614,Gearing!$B$2:$F$7,5,FALSE)</f>
        <v>3346.1692342119795</v>
      </c>
      <c r="G615">
        <f t="shared" ca="1" si="136"/>
        <v>9.4685123868120762</v>
      </c>
      <c r="H615">
        <f t="shared" ca="1" si="137"/>
        <v>280.99999999999955</v>
      </c>
      <c r="I615">
        <f t="shared" si="139"/>
        <v>0.19223050000000003</v>
      </c>
      <c r="J615">
        <f t="shared" ca="1" si="140"/>
        <v>953.62064934063164</v>
      </c>
      <c r="K615">
        <f t="shared" ca="1" si="141"/>
        <v>-59381375.584709726</v>
      </c>
      <c r="L615">
        <f t="shared" ca="1" si="150"/>
        <v>15238.10752565636</v>
      </c>
      <c r="M615">
        <f ca="1">2*$Y$1*VLOOKUP(E614,Gearing!$B$3:$D$7,3)+B613</f>
        <v>15238.093598641693</v>
      </c>
      <c r="N615">
        <f ca="1">2*B614-B613+Misc!$B$6*$Y$1^2</f>
        <v>15238.239388241549</v>
      </c>
      <c r="O615">
        <f t="shared" ca="1" si="142"/>
        <v>0</v>
      </c>
      <c r="P615">
        <f t="shared" ca="1" si="143"/>
        <v>0</v>
      </c>
      <c r="Q615">
        <f t="shared" ca="1" si="144"/>
        <v>0</v>
      </c>
      <c r="R615">
        <f t="shared" ca="1" si="145"/>
        <v>0</v>
      </c>
      <c r="S615">
        <f t="shared" ca="1" si="146"/>
        <v>0</v>
      </c>
      <c r="T615">
        <f ca="1">C615/Misc!$B$2*60/2/PI()</f>
        <v>3998.5527677008035</v>
      </c>
      <c r="U615">
        <f ca="1">C615/Misc!$B$2*60/2/PI()*VLOOKUP(E615,Gearing!$B$2:$F$7,5,FALSE)</f>
        <v>7999.9999999999864</v>
      </c>
      <c r="V615">
        <f ca="1">FORECAST(U615,OFFSET(Engine!$E$3:$E$26,MATCH(U615,Engine!$A$3:$A$26,1)-1,0,2),OFFSET(Engine!$A$3:$A$26,MATCH(U615,Engine!$A$3:$A$26,1)-1,0,2))</f>
        <v>590.28680526412995</v>
      </c>
    </row>
    <row r="616" spans="1:22" x14ac:dyDescent="0.25">
      <c r="A616">
        <f t="shared" si="138"/>
        <v>153.25</v>
      </c>
      <c r="B616">
        <f t="shared" ca="1" si="149"/>
        <v>15269.499397191621</v>
      </c>
      <c r="C616">
        <f t="shared" ca="1" si="147"/>
        <v>125.61823999999979</v>
      </c>
      <c r="D616">
        <f t="shared" ca="1" si="148"/>
        <v>-3.9633597683859989E-2</v>
      </c>
      <c r="E616">
        <f ca="1">MIN(VLOOKUP(C615+0.01,Gearing!$A$2:$F$7,2,TRUE)+1,5)</f>
        <v>5</v>
      </c>
      <c r="F616">
        <f ca="1">Misc!$B$4*V615/Misc!$B$2*VLOOKUP(E615,Gearing!$B$2:$F$7,5,FALSE)</f>
        <v>3346.1692342119795</v>
      </c>
      <c r="G616">
        <f t="shared" ca="1" si="136"/>
        <v>9.4880270453002105</v>
      </c>
      <c r="H616">
        <f t="shared" ca="1" si="137"/>
        <v>280.99999999999955</v>
      </c>
      <c r="I616">
        <f t="shared" si="139"/>
        <v>0.19223050000000003</v>
      </c>
      <c r="J616">
        <f t="shared" ca="1" si="140"/>
        <v>941.54729697261519</v>
      </c>
      <c r="K616">
        <f t="shared" ca="1" si="141"/>
        <v>-59411166.557377726</v>
      </c>
      <c r="L616">
        <f t="shared" ca="1" si="150"/>
        <v>15269.5083875405</v>
      </c>
      <c r="M616">
        <f ca="1">2*$Y$1*VLOOKUP(E615,Gearing!$B$3:$D$7,3)+B614</f>
        <v>15269.499397191621</v>
      </c>
      <c r="N616">
        <f ca="1">2*B615-B614+Misc!$B$6*$Y$1^2</f>
        <v>15269.640232591766</v>
      </c>
      <c r="O616">
        <f t="shared" ca="1" si="142"/>
        <v>0</v>
      </c>
      <c r="P616">
        <f t="shared" ca="1" si="143"/>
        <v>0</v>
      </c>
      <c r="Q616">
        <f t="shared" ca="1" si="144"/>
        <v>0</v>
      </c>
      <c r="R616">
        <f t="shared" ca="1" si="145"/>
        <v>0</v>
      </c>
      <c r="S616">
        <f t="shared" ca="1" si="146"/>
        <v>0</v>
      </c>
      <c r="T616">
        <f ca="1">C616/Misc!$B$2*60/2/PI()</f>
        <v>3998.5527677008035</v>
      </c>
      <c r="U616">
        <f ca="1">C616/Misc!$B$2*60/2/PI()*VLOOKUP(E616,Gearing!$B$2:$F$7,5,FALSE)</f>
        <v>7999.9999999999864</v>
      </c>
      <c r="V616">
        <f ca="1">FORECAST(U616,OFFSET(Engine!$E$3:$E$26,MATCH(U616,Engine!$A$3:$A$26,1)-1,0,2),OFFSET(Engine!$A$3:$A$26,MATCH(U616,Engine!$A$3:$A$26,1)-1,0,2))</f>
        <v>590.28680526412995</v>
      </c>
    </row>
    <row r="617" spans="1:22" x14ac:dyDescent="0.25">
      <c r="A617">
        <f t="shared" si="138"/>
        <v>153.5</v>
      </c>
      <c r="B617">
        <f t="shared" ca="1" si="149"/>
        <v>15300.902718641693</v>
      </c>
      <c r="C617">
        <f t="shared" ca="1" si="147"/>
        <v>125.61823999999979</v>
      </c>
      <c r="D617">
        <f t="shared" ca="1" si="148"/>
        <v>3.9633597683859989E-2</v>
      </c>
      <c r="E617">
        <f ca="1">MIN(VLOOKUP(C616+0.01,Gearing!$A$2:$F$7,2,TRUE)+1,5)</f>
        <v>5</v>
      </c>
      <c r="F617">
        <f ca="1">Misc!$B$4*V616/Misc!$B$2*VLOOKUP(E616,Gearing!$B$2:$F$7,5,FALSE)</f>
        <v>3346.1692342119795</v>
      </c>
      <c r="G617">
        <f t="shared" ca="1" si="136"/>
        <v>9.5075401645898534</v>
      </c>
      <c r="H617">
        <f t="shared" ca="1" si="137"/>
        <v>280.99999999999955</v>
      </c>
      <c r="I617">
        <f t="shared" si="139"/>
        <v>0.19223050000000003</v>
      </c>
      <c r="J617">
        <f t="shared" ca="1" si="140"/>
        <v>929.47299225631104</v>
      </c>
      <c r="K617">
        <f t="shared" ca="1" si="141"/>
        <v>-59440513.311962873</v>
      </c>
      <c r="L617">
        <f t="shared" ca="1" si="150"/>
        <v>15300.916645656362</v>
      </c>
      <c r="M617">
        <f ca="1">2*$Y$1*VLOOKUP(E616,Gearing!$B$3:$D$7,3)+B615</f>
        <v>15300.902718641693</v>
      </c>
      <c r="N617">
        <f ca="1">2*B616-B615+Misc!$B$6*$Y$1^2</f>
        <v>15301.048508241549</v>
      </c>
      <c r="O617">
        <f t="shared" ca="1" si="142"/>
        <v>0</v>
      </c>
      <c r="P617">
        <f t="shared" ca="1" si="143"/>
        <v>0</v>
      </c>
      <c r="Q617">
        <f t="shared" ca="1" si="144"/>
        <v>0</v>
      </c>
      <c r="R617">
        <f t="shared" ca="1" si="145"/>
        <v>0</v>
      </c>
      <c r="S617">
        <f t="shared" ca="1" si="146"/>
        <v>0</v>
      </c>
      <c r="T617">
        <f ca="1">C617/Misc!$B$2*60/2/PI()</f>
        <v>3998.5527677008035</v>
      </c>
      <c r="U617">
        <f ca="1">C617/Misc!$B$2*60/2/PI()*VLOOKUP(E617,Gearing!$B$2:$F$7,5,FALSE)</f>
        <v>7999.9999999999864</v>
      </c>
      <c r="V617">
        <f ca="1">FORECAST(U617,OFFSET(Engine!$E$3:$E$26,MATCH(U617,Engine!$A$3:$A$26,1)-1,0,2),OFFSET(Engine!$A$3:$A$26,MATCH(U617,Engine!$A$3:$A$26,1)-1,0,2))</f>
        <v>590.28680526412995</v>
      </c>
    </row>
    <row r="618" spans="1:22" x14ac:dyDescent="0.25">
      <c r="A618">
        <f t="shared" si="138"/>
        <v>153.75</v>
      </c>
      <c r="B618">
        <f t="shared" ca="1" si="149"/>
        <v>15332.308517191621</v>
      </c>
      <c r="C618">
        <f t="shared" ca="1" si="147"/>
        <v>125.61823999999979</v>
      </c>
      <c r="D618">
        <f t="shared" ca="1" si="148"/>
        <v>-3.9633597683859989E-2</v>
      </c>
      <c r="E618">
        <f ca="1">MIN(VLOOKUP(C617+0.01,Gearing!$A$2:$F$7,2,TRUE)+1,5)</f>
        <v>5</v>
      </c>
      <c r="F618">
        <f ca="1">Misc!$B$4*V617/Misc!$B$2*VLOOKUP(E617,Gearing!$B$2:$F$7,5,FALSE)</f>
        <v>3346.1692342119795</v>
      </c>
      <c r="G618">
        <f t="shared" ca="1" si="136"/>
        <v>9.5270548230779877</v>
      </c>
      <c r="H618">
        <f t="shared" ca="1" si="137"/>
        <v>280.99999999999955</v>
      </c>
      <c r="I618">
        <f t="shared" si="139"/>
        <v>0.19223050000000003</v>
      </c>
      <c r="J618">
        <f t="shared" ca="1" si="140"/>
        <v>917.3996398882955</v>
      </c>
      <c r="K618">
        <f t="shared" ca="1" si="141"/>
        <v>-59469545.967993192</v>
      </c>
      <c r="L618">
        <f t="shared" ca="1" si="150"/>
        <v>15332.317507540503</v>
      </c>
      <c r="M618">
        <f ca="1">2*$Y$1*VLOOKUP(E617,Gearing!$B$3:$D$7,3)+B616</f>
        <v>15332.308517191621</v>
      </c>
      <c r="N618">
        <f ca="1">2*B617-B616+Misc!$B$6*$Y$1^2</f>
        <v>15332.449352591766</v>
      </c>
      <c r="O618">
        <f t="shared" ca="1" si="142"/>
        <v>0</v>
      </c>
      <c r="P618">
        <f t="shared" ca="1" si="143"/>
        <v>0</v>
      </c>
      <c r="Q618">
        <f t="shared" ca="1" si="144"/>
        <v>0</v>
      </c>
      <c r="R618">
        <f t="shared" ca="1" si="145"/>
        <v>0</v>
      </c>
      <c r="S618">
        <f t="shared" ca="1" si="146"/>
        <v>0</v>
      </c>
      <c r="T618">
        <f ca="1">C618/Misc!$B$2*60/2/PI()</f>
        <v>3998.5527677008035</v>
      </c>
      <c r="U618">
        <f ca="1">C618/Misc!$B$2*60/2/PI()*VLOOKUP(E618,Gearing!$B$2:$F$7,5,FALSE)</f>
        <v>7999.9999999999864</v>
      </c>
      <c r="V618">
        <f ca="1">FORECAST(U618,OFFSET(Engine!$E$3:$E$26,MATCH(U618,Engine!$A$3:$A$26,1)-1,0,2),OFFSET(Engine!$A$3:$A$26,MATCH(U618,Engine!$A$3:$A$26,1)-1,0,2))</f>
        <v>590.28680526412995</v>
      </c>
    </row>
    <row r="619" spans="1:22" x14ac:dyDescent="0.25">
      <c r="A619">
        <f t="shared" si="138"/>
        <v>154</v>
      </c>
      <c r="B619">
        <f t="shared" ca="1" si="149"/>
        <v>15363.711838641693</v>
      </c>
      <c r="C619">
        <f t="shared" ca="1" si="147"/>
        <v>125.61823999999979</v>
      </c>
      <c r="D619">
        <f t="shared" ca="1" si="148"/>
        <v>3.9633597683859989E-2</v>
      </c>
      <c r="E619">
        <f ca="1">MIN(VLOOKUP(C618+0.01,Gearing!$A$2:$F$7,2,TRUE)+1,5)</f>
        <v>5</v>
      </c>
      <c r="F619">
        <f ca="1">Misc!$B$4*V618/Misc!$B$2*VLOOKUP(E618,Gearing!$B$2:$F$7,5,FALSE)</f>
        <v>3346.1692342119795</v>
      </c>
      <c r="G619">
        <f t="shared" ca="1" si="136"/>
        <v>9.5465679423676324</v>
      </c>
      <c r="H619">
        <f t="shared" ca="1" si="137"/>
        <v>280.99999999999955</v>
      </c>
      <c r="I619">
        <f t="shared" si="139"/>
        <v>0.19223050000000003</v>
      </c>
      <c r="J619">
        <f t="shared" ca="1" si="140"/>
        <v>905.32533517199136</v>
      </c>
      <c r="K619">
        <f t="shared" ca="1" si="141"/>
        <v>-59498134.346124485</v>
      </c>
      <c r="L619">
        <f t="shared" ca="1" si="150"/>
        <v>15363.72576565636</v>
      </c>
      <c r="M619">
        <f ca="1">2*$Y$1*VLOOKUP(E618,Gearing!$B$3:$D$7,3)+B617</f>
        <v>15363.711838641693</v>
      </c>
      <c r="N619">
        <f ca="1">2*B618-B617+Misc!$B$6*$Y$1^2</f>
        <v>15363.857628241549</v>
      </c>
      <c r="O619">
        <f t="shared" ca="1" si="142"/>
        <v>0</v>
      </c>
      <c r="P619">
        <f t="shared" ca="1" si="143"/>
        <v>0</v>
      </c>
      <c r="Q619">
        <f t="shared" ca="1" si="144"/>
        <v>0</v>
      </c>
      <c r="R619">
        <f t="shared" ca="1" si="145"/>
        <v>0</v>
      </c>
      <c r="S619">
        <f t="shared" ca="1" si="146"/>
        <v>0</v>
      </c>
      <c r="T619">
        <f ca="1">C619/Misc!$B$2*60/2/PI()</f>
        <v>3998.5527677008035</v>
      </c>
      <c r="U619">
        <f ca="1">C619/Misc!$B$2*60/2/PI()*VLOOKUP(E619,Gearing!$B$2:$F$7,5,FALSE)</f>
        <v>7999.9999999999864</v>
      </c>
      <c r="V619">
        <f ca="1">FORECAST(U619,OFFSET(Engine!$E$3:$E$26,MATCH(U619,Engine!$A$3:$A$26,1)-1,0,2),OFFSET(Engine!$A$3:$A$26,MATCH(U619,Engine!$A$3:$A$26,1)-1,0,2))</f>
        <v>590.28680526412995</v>
      </c>
    </row>
    <row r="620" spans="1:22" x14ac:dyDescent="0.25">
      <c r="A620">
        <f t="shared" si="138"/>
        <v>154.25</v>
      </c>
      <c r="B620">
        <f t="shared" ca="1" si="149"/>
        <v>15395.117637191621</v>
      </c>
      <c r="C620">
        <f t="shared" ca="1" si="147"/>
        <v>125.61823999999979</v>
      </c>
      <c r="D620">
        <f t="shared" ca="1" si="148"/>
        <v>-3.9633597683859989E-2</v>
      </c>
      <c r="E620">
        <f ca="1">MIN(VLOOKUP(C619+0.01,Gearing!$A$2:$F$7,2,TRUE)+1,5)</f>
        <v>5</v>
      </c>
      <c r="F620">
        <f ca="1">Misc!$B$4*V619/Misc!$B$2*VLOOKUP(E619,Gearing!$B$2:$F$7,5,FALSE)</f>
        <v>3346.1692342119795</v>
      </c>
      <c r="G620">
        <f t="shared" ca="1" si="136"/>
        <v>9.5660826008557667</v>
      </c>
      <c r="H620">
        <f t="shared" ca="1" si="137"/>
        <v>280.99999999999955</v>
      </c>
      <c r="I620">
        <f t="shared" si="139"/>
        <v>0.19223050000000003</v>
      </c>
      <c r="J620">
        <f t="shared" ca="1" si="140"/>
        <v>893.2519828039749</v>
      </c>
      <c r="K620">
        <f t="shared" ca="1" si="141"/>
        <v>-59526408.685517125</v>
      </c>
      <c r="L620">
        <f t="shared" ca="1" si="150"/>
        <v>15395.126627540498</v>
      </c>
      <c r="M620">
        <f ca="1">2*$Y$1*VLOOKUP(E619,Gearing!$B$3:$D$7,3)+B618</f>
        <v>15395.117637191621</v>
      </c>
      <c r="N620">
        <f ca="1">2*B619-B618+Misc!$B$6*$Y$1^2</f>
        <v>15395.258472591766</v>
      </c>
      <c r="O620">
        <f t="shared" ca="1" si="142"/>
        <v>0</v>
      </c>
      <c r="P620">
        <f t="shared" ca="1" si="143"/>
        <v>0</v>
      </c>
      <c r="Q620">
        <f t="shared" ca="1" si="144"/>
        <v>0</v>
      </c>
      <c r="R620">
        <f t="shared" ca="1" si="145"/>
        <v>0</v>
      </c>
      <c r="S620">
        <f t="shared" ca="1" si="146"/>
        <v>0</v>
      </c>
      <c r="T620">
        <f ca="1">C620/Misc!$B$2*60/2/PI()</f>
        <v>3998.5527677008035</v>
      </c>
      <c r="U620">
        <f ca="1">C620/Misc!$B$2*60/2/PI()*VLOOKUP(E620,Gearing!$B$2:$F$7,5,FALSE)</f>
        <v>7999.9999999999864</v>
      </c>
      <c r="V620">
        <f ca="1">FORECAST(U620,OFFSET(Engine!$E$3:$E$26,MATCH(U620,Engine!$A$3:$A$26,1)-1,0,2),OFFSET(Engine!$A$3:$A$26,MATCH(U620,Engine!$A$3:$A$26,1)-1,0,2))</f>
        <v>590.28680526412995</v>
      </c>
    </row>
    <row r="621" spans="1:22" x14ac:dyDescent="0.25">
      <c r="A621">
        <f t="shared" si="138"/>
        <v>154.5</v>
      </c>
      <c r="B621">
        <f t="shared" ca="1" si="149"/>
        <v>15426.520958641693</v>
      </c>
      <c r="C621">
        <f t="shared" ca="1" si="147"/>
        <v>125.61823999999979</v>
      </c>
      <c r="D621">
        <f t="shared" ca="1" si="148"/>
        <v>3.9633597683859989E-2</v>
      </c>
      <c r="E621">
        <f ca="1">MIN(VLOOKUP(C620+0.01,Gearing!$A$2:$F$7,2,TRUE)+1,5)</f>
        <v>5</v>
      </c>
      <c r="F621">
        <f ca="1">Misc!$B$4*V620/Misc!$B$2*VLOOKUP(E620,Gearing!$B$2:$F$7,5,FALSE)</f>
        <v>3346.1692342119795</v>
      </c>
      <c r="G621">
        <f t="shared" ca="1" si="136"/>
        <v>9.5855957201454096</v>
      </c>
      <c r="H621">
        <f t="shared" ca="1" si="137"/>
        <v>280.99999999999955</v>
      </c>
      <c r="I621">
        <f t="shared" si="139"/>
        <v>0.19223050000000003</v>
      </c>
      <c r="J621">
        <f t="shared" ca="1" si="140"/>
        <v>881.17767808767167</v>
      </c>
      <c r="K621">
        <f t="shared" ca="1" si="141"/>
        <v>-59554238.687194586</v>
      </c>
      <c r="L621">
        <f t="shared" ca="1" si="150"/>
        <v>15426.534885656361</v>
      </c>
      <c r="M621">
        <f ca="1">2*$Y$1*VLOOKUP(E620,Gearing!$B$3:$D$7,3)+B619</f>
        <v>15426.520958641693</v>
      </c>
      <c r="N621">
        <f ca="1">2*B620-B619+Misc!$B$6*$Y$1^2</f>
        <v>15426.666748241549</v>
      </c>
      <c r="O621">
        <f t="shared" ca="1" si="142"/>
        <v>0</v>
      </c>
      <c r="P621">
        <f t="shared" ca="1" si="143"/>
        <v>0</v>
      </c>
      <c r="Q621">
        <f t="shared" ca="1" si="144"/>
        <v>0</v>
      </c>
      <c r="R621">
        <f t="shared" ca="1" si="145"/>
        <v>0</v>
      </c>
      <c r="S621">
        <f t="shared" ca="1" si="146"/>
        <v>0</v>
      </c>
      <c r="T621">
        <f ca="1">C621/Misc!$B$2*60/2/PI()</f>
        <v>3998.5527677008035</v>
      </c>
      <c r="U621">
        <f ca="1">C621/Misc!$B$2*60/2/PI()*VLOOKUP(E621,Gearing!$B$2:$F$7,5,FALSE)</f>
        <v>7999.9999999999864</v>
      </c>
      <c r="V621">
        <f ca="1">FORECAST(U621,OFFSET(Engine!$E$3:$E$26,MATCH(U621,Engine!$A$3:$A$26,1)-1,0,2),OFFSET(Engine!$A$3:$A$26,MATCH(U621,Engine!$A$3:$A$26,1)-1,0,2))</f>
        <v>590.28680526412995</v>
      </c>
    </row>
    <row r="622" spans="1:22" x14ac:dyDescent="0.25">
      <c r="A622">
        <f t="shared" si="138"/>
        <v>154.75</v>
      </c>
      <c r="B622">
        <f t="shared" ca="1" si="149"/>
        <v>15457.926757191621</v>
      </c>
      <c r="C622">
        <f t="shared" ca="1" si="147"/>
        <v>125.61823999999979</v>
      </c>
      <c r="D622">
        <f t="shared" ca="1" si="148"/>
        <v>-3.9633597683859989E-2</v>
      </c>
      <c r="E622">
        <f ca="1">MIN(VLOOKUP(C621+0.01,Gearing!$A$2:$F$7,2,TRUE)+1,5)</f>
        <v>5</v>
      </c>
      <c r="F622">
        <f ca="1">Misc!$B$4*V621/Misc!$B$2*VLOOKUP(E621,Gearing!$B$2:$F$7,5,FALSE)</f>
        <v>3346.1692342119795</v>
      </c>
      <c r="G622">
        <f t="shared" ca="1" si="136"/>
        <v>9.6051103786335439</v>
      </c>
      <c r="H622">
        <f t="shared" ca="1" si="137"/>
        <v>280.99999999999955</v>
      </c>
      <c r="I622">
        <f t="shared" si="139"/>
        <v>0.19223050000000003</v>
      </c>
      <c r="J622">
        <f t="shared" ca="1" si="140"/>
        <v>869.10432571965521</v>
      </c>
      <c r="K622">
        <f t="shared" ca="1" si="141"/>
        <v>-59581754.709949531</v>
      </c>
      <c r="L622">
        <f t="shared" ca="1" si="150"/>
        <v>15457.935747540501</v>
      </c>
      <c r="M622">
        <f ca="1">2*$Y$1*VLOOKUP(E621,Gearing!$B$3:$D$7,3)+B620</f>
        <v>15457.926757191621</v>
      </c>
      <c r="N622">
        <f ca="1">2*B621-B620+Misc!$B$6*$Y$1^2</f>
        <v>15458.067592591766</v>
      </c>
      <c r="O622">
        <f t="shared" ca="1" si="142"/>
        <v>0</v>
      </c>
      <c r="P622">
        <f t="shared" ca="1" si="143"/>
        <v>0</v>
      </c>
      <c r="Q622">
        <f t="shared" ca="1" si="144"/>
        <v>0</v>
      </c>
      <c r="R622">
        <f t="shared" ca="1" si="145"/>
        <v>0</v>
      </c>
      <c r="S622">
        <f t="shared" ca="1" si="146"/>
        <v>0</v>
      </c>
      <c r="T622">
        <f ca="1">C622/Misc!$B$2*60/2/PI()</f>
        <v>3998.5527677008035</v>
      </c>
      <c r="U622">
        <f ca="1">C622/Misc!$B$2*60/2/PI()*VLOOKUP(E622,Gearing!$B$2:$F$7,5,FALSE)</f>
        <v>7999.9999999999864</v>
      </c>
      <c r="V622">
        <f ca="1">FORECAST(U622,OFFSET(Engine!$E$3:$E$26,MATCH(U622,Engine!$A$3:$A$26,1)-1,0,2),OFFSET(Engine!$A$3:$A$26,MATCH(U622,Engine!$A$3:$A$26,1)-1,0,2))</f>
        <v>590.28680526412995</v>
      </c>
    </row>
    <row r="623" spans="1:22" x14ac:dyDescent="0.25">
      <c r="A623">
        <f t="shared" si="138"/>
        <v>155</v>
      </c>
      <c r="B623">
        <f t="shared" ca="1" si="149"/>
        <v>15489.330078641693</v>
      </c>
      <c r="C623">
        <f t="shared" ca="1" si="147"/>
        <v>125.61823999999979</v>
      </c>
      <c r="D623">
        <f t="shared" ca="1" si="148"/>
        <v>3.9633597683859989E-2</v>
      </c>
      <c r="E623">
        <f ca="1">MIN(VLOOKUP(C622+0.01,Gearing!$A$2:$F$7,2,TRUE)+1,5)</f>
        <v>5</v>
      </c>
      <c r="F623">
        <f ca="1">Misc!$B$4*V622/Misc!$B$2*VLOOKUP(E622,Gearing!$B$2:$F$7,5,FALSE)</f>
        <v>3346.1692342119795</v>
      </c>
      <c r="G623">
        <f t="shared" ca="1" si="136"/>
        <v>9.6246234979231868</v>
      </c>
      <c r="H623">
        <f t="shared" ca="1" si="137"/>
        <v>280.99999999999955</v>
      </c>
      <c r="I623">
        <f t="shared" si="139"/>
        <v>0.19223050000000003</v>
      </c>
      <c r="J623">
        <f t="shared" ca="1" si="140"/>
        <v>857.03002100335107</v>
      </c>
      <c r="K623">
        <f t="shared" ca="1" si="141"/>
        <v>-59608826.335173145</v>
      </c>
      <c r="L623">
        <f t="shared" ca="1" si="150"/>
        <v>15489.344005656361</v>
      </c>
      <c r="M623">
        <f ca="1">2*$Y$1*VLOOKUP(E622,Gearing!$B$3:$D$7,3)+B621</f>
        <v>15489.330078641693</v>
      </c>
      <c r="N623">
        <f ca="1">2*B622-B621+Misc!$B$6*$Y$1^2</f>
        <v>15489.475868241549</v>
      </c>
      <c r="O623">
        <f t="shared" ca="1" si="142"/>
        <v>0</v>
      </c>
      <c r="P623">
        <f t="shared" ca="1" si="143"/>
        <v>0</v>
      </c>
      <c r="Q623">
        <f t="shared" ca="1" si="144"/>
        <v>0</v>
      </c>
      <c r="R623">
        <f t="shared" ca="1" si="145"/>
        <v>0</v>
      </c>
      <c r="S623">
        <f t="shared" ca="1" si="146"/>
        <v>0</v>
      </c>
      <c r="T623">
        <f ca="1">C623/Misc!$B$2*60/2/PI()</f>
        <v>3998.5527677008035</v>
      </c>
      <c r="U623">
        <f ca="1">C623/Misc!$B$2*60/2/PI()*VLOOKUP(E623,Gearing!$B$2:$F$7,5,FALSE)</f>
        <v>7999.9999999999864</v>
      </c>
      <c r="V623">
        <f ca="1">FORECAST(U623,OFFSET(Engine!$E$3:$E$26,MATCH(U623,Engine!$A$3:$A$26,1)-1,0,2),OFFSET(Engine!$A$3:$A$26,MATCH(U623,Engine!$A$3:$A$26,1)-1,0,2))</f>
        <v>590.28680526412995</v>
      </c>
    </row>
    <row r="624" spans="1:22" x14ac:dyDescent="0.25">
      <c r="A624">
        <f t="shared" si="138"/>
        <v>155.25</v>
      </c>
      <c r="B624">
        <f t="shared" ca="1" si="149"/>
        <v>15520.735877191621</v>
      </c>
      <c r="C624">
        <f t="shared" ca="1" si="147"/>
        <v>125.61823999999979</v>
      </c>
      <c r="D624">
        <f t="shared" ca="1" si="148"/>
        <v>-3.9633597683859989E-2</v>
      </c>
      <c r="E624">
        <f ca="1">MIN(VLOOKUP(C623+0.01,Gearing!$A$2:$F$7,2,TRUE)+1,5)</f>
        <v>5</v>
      </c>
      <c r="F624">
        <f ca="1">Misc!$B$4*V623/Misc!$B$2*VLOOKUP(E623,Gearing!$B$2:$F$7,5,FALSE)</f>
        <v>3346.1692342119795</v>
      </c>
      <c r="G624">
        <f t="shared" ca="1" si="136"/>
        <v>9.6441381564113211</v>
      </c>
      <c r="H624">
        <f t="shared" ca="1" si="137"/>
        <v>280.99999999999955</v>
      </c>
      <c r="I624">
        <f t="shared" si="139"/>
        <v>0.19223050000000003</v>
      </c>
      <c r="J624">
        <f t="shared" ca="1" si="140"/>
        <v>844.95666863533552</v>
      </c>
      <c r="K624">
        <f t="shared" ca="1" si="141"/>
        <v>-59635584.041290417</v>
      </c>
      <c r="L624">
        <f t="shared" ca="1" si="150"/>
        <v>15520.744867540501</v>
      </c>
      <c r="M624">
        <f ca="1">2*$Y$1*VLOOKUP(E623,Gearing!$B$3:$D$7,3)+B622</f>
        <v>15520.735877191621</v>
      </c>
      <c r="N624">
        <f ca="1">2*B623-B622+Misc!$B$6*$Y$1^2</f>
        <v>15520.876712591766</v>
      </c>
      <c r="O624">
        <f t="shared" ca="1" si="142"/>
        <v>0</v>
      </c>
      <c r="P624">
        <f t="shared" ca="1" si="143"/>
        <v>0</v>
      </c>
      <c r="Q624">
        <f t="shared" ca="1" si="144"/>
        <v>0</v>
      </c>
      <c r="R624">
        <f t="shared" ca="1" si="145"/>
        <v>0</v>
      </c>
      <c r="S624">
        <f t="shared" ca="1" si="146"/>
        <v>0</v>
      </c>
      <c r="T624">
        <f ca="1">C624/Misc!$B$2*60/2/PI()</f>
        <v>3998.5527677008035</v>
      </c>
      <c r="U624">
        <f ca="1">C624/Misc!$B$2*60/2/PI()*VLOOKUP(E624,Gearing!$B$2:$F$7,5,FALSE)</f>
        <v>7999.9999999999864</v>
      </c>
      <c r="V624">
        <f ca="1">FORECAST(U624,OFFSET(Engine!$E$3:$E$26,MATCH(U624,Engine!$A$3:$A$26,1)-1,0,2),OFFSET(Engine!$A$3:$A$26,MATCH(U624,Engine!$A$3:$A$26,1)-1,0,2))</f>
        <v>590.28680526412995</v>
      </c>
    </row>
    <row r="625" spans="1:22" x14ac:dyDescent="0.25">
      <c r="A625">
        <f t="shared" si="138"/>
        <v>155.5</v>
      </c>
      <c r="B625">
        <f t="shared" ca="1" si="149"/>
        <v>15552.139198641693</v>
      </c>
      <c r="C625">
        <f t="shared" ca="1" si="147"/>
        <v>125.61823999999979</v>
      </c>
      <c r="D625">
        <f t="shared" ca="1" si="148"/>
        <v>3.9633597683859989E-2</v>
      </c>
      <c r="E625">
        <f ca="1">MIN(VLOOKUP(C624+0.01,Gearing!$A$2:$F$7,2,TRUE)+1,5)</f>
        <v>5</v>
      </c>
      <c r="F625">
        <f ca="1">Misc!$B$4*V624/Misc!$B$2*VLOOKUP(E624,Gearing!$B$2:$F$7,5,FALSE)</f>
        <v>3346.1692342119795</v>
      </c>
      <c r="G625">
        <f t="shared" ca="1" si="136"/>
        <v>9.6636512757009658</v>
      </c>
      <c r="H625">
        <f t="shared" ca="1" si="137"/>
        <v>280.99999999999955</v>
      </c>
      <c r="I625">
        <f t="shared" si="139"/>
        <v>0.19223050000000003</v>
      </c>
      <c r="J625">
        <f t="shared" ca="1" si="140"/>
        <v>832.88236391903138</v>
      </c>
      <c r="K625">
        <f t="shared" ca="1" si="141"/>
        <v>-59661897.290060192</v>
      </c>
      <c r="L625">
        <f t="shared" ca="1" si="150"/>
        <v>15552.153125656361</v>
      </c>
      <c r="M625">
        <f ca="1">2*$Y$1*VLOOKUP(E624,Gearing!$B$3:$D$7,3)+B623</f>
        <v>15552.139198641693</v>
      </c>
      <c r="N625">
        <f ca="1">2*B624-B623+Misc!$B$6*$Y$1^2</f>
        <v>15552.284988241548</v>
      </c>
      <c r="O625">
        <f t="shared" ca="1" si="142"/>
        <v>0</v>
      </c>
      <c r="P625">
        <f t="shared" ca="1" si="143"/>
        <v>0</v>
      </c>
      <c r="Q625">
        <f t="shared" ca="1" si="144"/>
        <v>0</v>
      </c>
      <c r="R625">
        <f t="shared" ca="1" si="145"/>
        <v>0</v>
      </c>
      <c r="S625">
        <f t="shared" ca="1" si="146"/>
        <v>0</v>
      </c>
      <c r="T625">
        <f ca="1">C625/Misc!$B$2*60/2/PI()</f>
        <v>3998.5527677008035</v>
      </c>
      <c r="U625">
        <f ca="1">C625/Misc!$B$2*60/2/PI()*VLOOKUP(E625,Gearing!$B$2:$F$7,5,FALSE)</f>
        <v>7999.9999999999864</v>
      </c>
      <c r="V625">
        <f ca="1">FORECAST(U625,OFFSET(Engine!$E$3:$E$26,MATCH(U625,Engine!$A$3:$A$26,1)-1,0,2),OFFSET(Engine!$A$3:$A$26,MATCH(U625,Engine!$A$3:$A$26,1)-1,0,2))</f>
        <v>590.28680526412995</v>
      </c>
    </row>
    <row r="626" spans="1:22" x14ac:dyDescent="0.25">
      <c r="A626">
        <f t="shared" si="138"/>
        <v>155.75</v>
      </c>
      <c r="B626">
        <f t="shared" ca="1" si="149"/>
        <v>15583.54499719162</v>
      </c>
      <c r="C626">
        <f t="shared" ca="1" si="147"/>
        <v>125.61823999999979</v>
      </c>
      <c r="D626">
        <f t="shared" ca="1" si="148"/>
        <v>-3.9633597683859989E-2</v>
      </c>
      <c r="E626">
        <f ca="1">MIN(VLOOKUP(C625+0.01,Gearing!$A$2:$F$7,2,TRUE)+1,5)</f>
        <v>5</v>
      </c>
      <c r="F626">
        <f ca="1">Misc!$B$4*V625/Misc!$B$2*VLOOKUP(E625,Gearing!$B$2:$F$7,5,FALSE)</f>
        <v>3346.1692342119795</v>
      </c>
      <c r="G626">
        <f t="shared" ca="1" si="136"/>
        <v>9.6831659341891001</v>
      </c>
      <c r="H626">
        <f t="shared" ca="1" si="137"/>
        <v>280.99999999999955</v>
      </c>
      <c r="I626">
        <f t="shared" si="139"/>
        <v>0.19223050000000003</v>
      </c>
      <c r="J626">
        <f t="shared" ca="1" si="140"/>
        <v>820.80901155101492</v>
      </c>
      <c r="K626">
        <f t="shared" ca="1" si="141"/>
        <v>-59687896.679539762</v>
      </c>
      <c r="L626">
        <f t="shared" ca="1" si="150"/>
        <v>15583.553987540499</v>
      </c>
      <c r="M626">
        <f ca="1">2*$Y$1*VLOOKUP(E625,Gearing!$B$3:$D$7,3)+B624</f>
        <v>15583.54499719162</v>
      </c>
      <c r="N626">
        <f ca="1">2*B625-B624+Misc!$B$6*$Y$1^2</f>
        <v>15583.685832591766</v>
      </c>
      <c r="O626">
        <f t="shared" ca="1" si="142"/>
        <v>0</v>
      </c>
      <c r="P626">
        <f t="shared" ca="1" si="143"/>
        <v>0</v>
      </c>
      <c r="Q626">
        <f t="shared" ca="1" si="144"/>
        <v>0</v>
      </c>
      <c r="R626">
        <f t="shared" ca="1" si="145"/>
        <v>0</v>
      </c>
      <c r="S626">
        <f t="shared" ca="1" si="146"/>
        <v>0</v>
      </c>
      <c r="T626">
        <f ca="1">C626/Misc!$B$2*60/2/PI()</f>
        <v>3998.5527677008035</v>
      </c>
      <c r="U626">
        <f ca="1">C626/Misc!$B$2*60/2/PI()*VLOOKUP(E626,Gearing!$B$2:$F$7,5,FALSE)</f>
        <v>7999.9999999999864</v>
      </c>
      <c r="V626">
        <f ca="1">FORECAST(U626,OFFSET(Engine!$E$3:$E$26,MATCH(U626,Engine!$A$3:$A$26,1)-1,0,2),OFFSET(Engine!$A$3:$A$26,MATCH(U626,Engine!$A$3:$A$26,1)-1,0,2))</f>
        <v>590.28680526412995</v>
      </c>
    </row>
    <row r="627" spans="1:22" x14ac:dyDescent="0.25">
      <c r="A627">
        <f t="shared" si="138"/>
        <v>156</v>
      </c>
      <c r="B627">
        <f t="shared" ca="1" si="149"/>
        <v>15614.948318641693</v>
      </c>
      <c r="C627">
        <f t="shared" ca="1" si="147"/>
        <v>125.61823999999979</v>
      </c>
      <c r="D627">
        <f t="shared" ca="1" si="148"/>
        <v>3.9633597683859989E-2</v>
      </c>
      <c r="E627">
        <f ca="1">MIN(VLOOKUP(C626+0.01,Gearing!$A$2:$F$7,2,TRUE)+1,5)</f>
        <v>5</v>
      </c>
      <c r="F627">
        <f ca="1">Misc!$B$4*V626/Misc!$B$2*VLOOKUP(E626,Gearing!$B$2:$F$7,5,FALSE)</f>
        <v>3346.1692342119795</v>
      </c>
      <c r="G627">
        <f t="shared" ca="1" si="136"/>
        <v>9.702679053478743</v>
      </c>
      <c r="H627">
        <f t="shared" ca="1" si="137"/>
        <v>280.99999999999955</v>
      </c>
      <c r="I627">
        <f t="shared" si="139"/>
        <v>0.19223050000000003</v>
      </c>
      <c r="J627">
        <f t="shared" ca="1" si="140"/>
        <v>808.73470683471169</v>
      </c>
      <c r="K627">
        <f t="shared" ca="1" si="141"/>
        <v>-59713451.551855691</v>
      </c>
      <c r="L627">
        <f t="shared" ca="1" si="150"/>
        <v>15614.962245656361</v>
      </c>
      <c r="M627">
        <f ca="1">2*$Y$1*VLOOKUP(E626,Gearing!$B$3:$D$7,3)+B625</f>
        <v>15614.948318641693</v>
      </c>
      <c r="N627">
        <f ca="1">2*B626-B625+Misc!$B$6*$Y$1^2</f>
        <v>15615.094108241548</v>
      </c>
      <c r="O627">
        <f t="shared" ca="1" si="142"/>
        <v>0</v>
      </c>
      <c r="P627">
        <f t="shared" ca="1" si="143"/>
        <v>0</v>
      </c>
      <c r="Q627">
        <f t="shared" ca="1" si="144"/>
        <v>0</v>
      </c>
      <c r="R627">
        <f t="shared" ca="1" si="145"/>
        <v>0</v>
      </c>
      <c r="S627">
        <f t="shared" ca="1" si="146"/>
        <v>0</v>
      </c>
      <c r="T627">
        <f ca="1">C627/Misc!$B$2*60/2/PI()</f>
        <v>3998.5527677008035</v>
      </c>
      <c r="U627">
        <f ca="1">C627/Misc!$B$2*60/2/PI()*VLOOKUP(E627,Gearing!$B$2:$F$7,5,FALSE)</f>
        <v>7999.9999999999864</v>
      </c>
      <c r="V627">
        <f ca="1">FORECAST(U627,OFFSET(Engine!$E$3:$E$26,MATCH(U627,Engine!$A$3:$A$26,1)-1,0,2),OFFSET(Engine!$A$3:$A$26,MATCH(U627,Engine!$A$3:$A$26,1)-1,0,2))</f>
        <v>590.28680526412995</v>
      </c>
    </row>
    <row r="628" spans="1:22" x14ac:dyDescent="0.25">
      <c r="A628">
        <f t="shared" si="138"/>
        <v>156.25</v>
      </c>
      <c r="B628">
        <f t="shared" ca="1" si="149"/>
        <v>15646.35411719162</v>
      </c>
      <c r="C628">
        <f t="shared" ca="1" si="147"/>
        <v>125.61823999999979</v>
      </c>
      <c r="D628">
        <f t="shared" ca="1" si="148"/>
        <v>-3.9633597683859989E-2</v>
      </c>
      <c r="E628">
        <f ca="1">MIN(VLOOKUP(C627+0.01,Gearing!$A$2:$F$7,2,TRUE)+1,5)</f>
        <v>5</v>
      </c>
      <c r="F628">
        <f ca="1">Misc!$B$4*V627/Misc!$B$2*VLOOKUP(E627,Gearing!$B$2:$F$7,5,FALSE)</f>
        <v>3346.1692342119795</v>
      </c>
      <c r="G628">
        <f t="shared" ca="1" si="136"/>
        <v>9.7221937119668773</v>
      </c>
      <c r="H628">
        <f t="shared" ca="1" si="137"/>
        <v>280.99999999999955</v>
      </c>
      <c r="I628">
        <f t="shared" si="139"/>
        <v>0.19223050000000003</v>
      </c>
      <c r="J628">
        <f t="shared" ca="1" si="140"/>
        <v>796.66135446669523</v>
      </c>
      <c r="K628">
        <f t="shared" ca="1" si="141"/>
        <v>-59738692.624697596</v>
      </c>
      <c r="L628">
        <f t="shared" ca="1" si="150"/>
        <v>15646.363107540496</v>
      </c>
      <c r="M628">
        <f ca="1">2*$Y$1*VLOOKUP(E627,Gearing!$B$3:$D$7,3)+B626</f>
        <v>15646.35411719162</v>
      </c>
      <c r="N628">
        <f ca="1">2*B627-B626+Misc!$B$6*$Y$1^2</f>
        <v>15646.494952591765</v>
      </c>
      <c r="O628">
        <f t="shared" ca="1" si="142"/>
        <v>0</v>
      </c>
      <c r="P628">
        <f t="shared" ca="1" si="143"/>
        <v>0</v>
      </c>
      <c r="Q628">
        <f t="shared" ca="1" si="144"/>
        <v>0</v>
      </c>
      <c r="R628">
        <f t="shared" ca="1" si="145"/>
        <v>0</v>
      </c>
      <c r="S628">
        <f t="shared" ca="1" si="146"/>
        <v>0</v>
      </c>
      <c r="T628">
        <f ca="1">C628/Misc!$B$2*60/2/PI()</f>
        <v>3998.5527677008035</v>
      </c>
      <c r="U628">
        <f ca="1">C628/Misc!$B$2*60/2/PI()*VLOOKUP(E628,Gearing!$B$2:$F$7,5,FALSE)</f>
        <v>7999.9999999999864</v>
      </c>
      <c r="V628">
        <f ca="1">FORECAST(U628,OFFSET(Engine!$E$3:$E$26,MATCH(U628,Engine!$A$3:$A$26,1)-1,0,2),OFFSET(Engine!$A$3:$A$26,MATCH(U628,Engine!$A$3:$A$26,1)-1,0,2))</f>
        <v>590.28680526412995</v>
      </c>
    </row>
    <row r="629" spans="1:22" x14ac:dyDescent="0.25">
      <c r="A629">
        <f t="shared" si="138"/>
        <v>156.5</v>
      </c>
      <c r="B629">
        <f t="shared" ca="1" si="149"/>
        <v>15677.757438641693</v>
      </c>
      <c r="C629">
        <f t="shared" ca="1" si="147"/>
        <v>125.61823999999979</v>
      </c>
      <c r="D629">
        <f t="shared" ca="1" si="148"/>
        <v>3.9633597683859989E-2</v>
      </c>
      <c r="E629">
        <f ca="1">MIN(VLOOKUP(C628+0.01,Gearing!$A$2:$F$7,2,TRUE)+1,5)</f>
        <v>5</v>
      </c>
      <c r="F629">
        <f ca="1">Misc!$B$4*V628/Misc!$B$2*VLOOKUP(E628,Gearing!$B$2:$F$7,5,FALSE)</f>
        <v>3346.1692342119795</v>
      </c>
      <c r="G629">
        <f t="shared" ca="1" si="136"/>
        <v>9.7417068312565203</v>
      </c>
      <c r="H629">
        <f t="shared" ca="1" si="137"/>
        <v>280.99999999999955</v>
      </c>
      <c r="I629">
        <f t="shared" si="139"/>
        <v>0.19223050000000003</v>
      </c>
      <c r="J629">
        <f t="shared" ca="1" si="140"/>
        <v>784.587049750392</v>
      </c>
      <c r="K629">
        <f t="shared" ca="1" si="141"/>
        <v>-59763489.120559677</v>
      </c>
      <c r="L629">
        <f t="shared" ca="1" si="150"/>
        <v>15677.771365656361</v>
      </c>
      <c r="M629">
        <f ca="1">2*$Y$1*VLOOKUP(E628,Gearing!$B$3:$D$7,3)+B627</f>
        <v>15677.757438641693</v>
      </c>
      <c r="N629">
        <f ca="1">2*B628-B627+Misc!$B$6*$Y$1^2</f>
        <v>15677.903228241548</v>
      </c>
      <c r="O629">
        <f t="shared" ca="1" si="142"/>
        <v>0</v>
      </c>
      <c r="P629">
        <f t="shared" ca="1" si="143"/>
        <v>0</v>
      </c>
      <c r="Q629">
        <f t="shared" ca="1" si="144"/>
        <v>0</v>
      </c>
      <c r="R629">
        <f t="shared" ca="1" si="145"/>
        <v>0</v>
      </c>
      <c r="S629">
        <f t="shared" ca="1" si="146"/>
        <v>0</v>
      </c>
      <c r="T629">
        <f ca="1">C629/Misc!$B$2*60/2/PI()</f>
        <v>3998.5527677008035</v>
      </c>
      <c r="U629">
        <f ca="1">C629/Misc!$B$2*60/2/PI()*VLOOKUP(E629,Gearing!$B$2:$F$7,5,FALSE)</f>
        <v>7999.9999999999864</v>
      </c>
      <c r="V629">
        <f ca="1">FORECAST(U629,OFFSET(Engine!$E$3:$E$26,MATCH(U629,Engine!$A$3:$A$26,1)-1,0,2),OFFSET(Engine!$A$3:$A$26,MATCH(U629,Engine!$A$3:$A$26,1)-1,0,2))</f>
        <v>590.28680526412995</v>
      </c>
    </row>
    <row r="630" spans="1:22" x14ac:dyDescent="0.25">
      <c r="A630">
        <f t="shared" si="138"/>
        <v>156.75</v>
      </c>
      <c r="B630">
        <f t="shared" ca="1" si="149"/>
        <v>15709.16323719162</v>
      </c>
      <c r="C630">
        <f t="shared" ca="1" si="147"/>
        <v>125.61823999999979</v>
      </c>
      <c r="D630">
        <f t="shared" ca="1" si="148"/>
        <v>-3.9633597683859989E-2</v>
      </c>
      <c r="E630">
        <f ca="1">MIN(VLOOKUP(C629+0.01,Gearing!$A$2:$F$7,2,TRUE)+1,5)</f>
        <v>5</v>
      </c>
      <c r="F630">
        <f ca="1">Misc!$B$4*V629/Misc!$B$2*VLOOKUP(E629,Gearing!$B$2:$F$7,5,FALSE)</f>
        <v>3346.1692342119795</v>
      </c>
      <c r="G630">
        <f t="shared" ca="1" si="136"/>
        <v>9.7612214897446528</v>
      </c>
      <c r="H630">
        <f t="shared" ca="1" si="137"/>
        <v>280.99999999999955</v>
      </c>
      <c r="I630">
        <f t="shared" si="139"/>
        <v>0.19223050000000003</v>
      </c>
      <c r="J630">
        <f t="shared" ca="1" si="140"/>
        <v>772.51369738237554</v>
      </c>
      <c r="K630">
        <f t="shared" ca="1" si="141"/>
        <v>-59787971.876763895</v>
      </c>
      <c r="L630">
        <f t="shared" ca="1" si="150"/>
        <v>15709.172227540497</v>
      </c>
      <c r="M630">
        <f ca="1">2*$Y$1*VLOOKUP(E629,Gearing!$B$3:$D$7,3)+B628</f>
        <v>15709.16323719162</v>
      </c>
      <c r="N630">
        <f ca="1">2*B629-B628+Misc!$B$6*$Y$1^2</f>
        <v>15709.304072591765</v>
      </c>
      <c r="O630">
        <f t="shared" ca="1" si="142"/>
        <v>0</v>
      </c>
      <c r="P630">
        <f t="shared" ca="1" si="143"/>
        <v>0</v>
      </c>
      <c r="Q630">
        <f t="shared" ca="1" si="144"/>
        <v>0</v>
      </c>
      <c r="R630">
        <f t="shared" ca="1" si="145"/>
        <v>0</v>
      </c>
      <c r="S630">
        <f t="shared" ca="1" si="146"/>
        <v>0</v>
      </c>
      <c r="T630">
        <f ca="1">C630/Misc!$B$2*60/2/PI()</f>
        <v>3998.5527677008035</v>
      </c>
      <c r="U630">
        <f ca="1">C630/Misc!$B$2*60/2/PI()*VLOOKUP(E630,Gearing!$B$2:$F$7,5,FALSE)</f>
        <v>7999.9999999999864</v>
      </c>
      <c r="V630">
        <f ca="1">FORECAST(U630,OFFSET(Engine!$E$3:$E$26,MATCH(U630,Engine!$A$3:$A$26,1)-1,0,2),OFFSET(Engine!$A$3:$A$26,MATCH(U630,Engine!$A$3:$A$26,1)-1,0,2))</f>
        <v>590.28680526412995</v>
      </c>
    </row>
    <row r="631" spans="1:22" x14ac:dyDescent="0.25">
      <c r="A631">
        <f t="shared" si="138"/>
        <v>157</v>
      </c>
      <c r="B631">
        <f t="shared" ca="1" si="149"/>
        <v>15740.566558641693</v>
      </c>
      <c r="C631">
        <f t="shared" ca="1" si="147"/>
        <v>125.61823999999979</v>
      </c>
      <c r="D631">
        <f t="shared" ca="1" si="148"/>
        <v>3.9633597683859989E-2</v>
      </c>
      <c r="E631">
        <f ca="1">MIN(VLOOKUP(C630+0.01,Gearing!$A$2:$F$7,2,TRUE)+1,5)</f>
        <v>5</v>
      </c>
      <c r="F631">
        <f ca="1">Misc!$B$4*V630/Misc!$B$2*VLOOKUP(E630,Gearing!$B$2:$F$7,5,FALSE)</f>
        <v>3346.1692342119795</v>
      </c>
      <c r="G631">
        <f t="shared" ca="1" si="136"/>
        <v>9.7807346090342975</v>
      </c>
      <c r="H631">
        <f t="shared" ca="1" si="137"/>
        <v>280.99999999999955</v>
      </c>
      <c r="I631">
        <f t="shared" si="139"/>
        <v>0.19223050000000003</v>
      </c>
      <c r="J631">
        <f t="shared" ca="1" si="140"/>
        <v>760.4393926660714</v>
      </c>
      <c r="K631">
        <f t="shared" ca="1" si="141"/>
        <v>-59812009.99617213</v>
      </c>
      <c r="L631">
        <f t="shared" ca="1" si="150"/>
        <v>15740.580485656361</v>
      </c>
      <c r="M631">
        <f ca="1">2*$Y$1*VLOOKUP(E630,Gearing!$B$3:$D$7,3)+B629</f>
        <v>15740.566558641693</v>
      </c>
      <c r="N631">
        <f ca="1">2*B630-B629+Misc!$B$6*$Y$1^2</f>
        <v>15740.712348241548</v>
      </c>
      <c r="O631">
        <f t="shared" ca="1" si="142"/>
        <v>0</v>
      </c>
      <c r="P631">
        <f t="shared" ca="1" si="143"/>
        <v>0</v>
      </c>
      <c r="Q631">
        <f t="shared" ca="1" si="144"/>
        <v>0</v>
      </c>
      <c r="R631">
        <f t="shared" ca="1" si="145"/>
        <v>0</v>
      </c>
      <c r="S631">
        <f t="shared" ca="1" si="146"/>
        <v>0</v>
      </c>
      <c r="T631">
        <f ca="1">C631/Misc!$B$2*60/2/PI()</f>
        <v>3998.5527677008035</v>
      </c>
      <c r="U631">
        <f ca="1">C631/Misc!$B$2*60/2/PI()*VLOOKUP(E631,Gearing!$B$2:$F$7,5,FALSE)</f>
        <v>7999.9999999999864</v>
      </c>
      <c r="V631">
        <f ca="1">FORECAST(U631,OFFSET(Engine!$E$3:$E$26,MATCH(U631,Engine!$A$3:$A$26,1)-1,0,2),OFFSET(Engine!$A$3:$A$26,MATCH(U631,Engine!$A$3:$A$26,1)-1,0,2))</f>
        <v>590.28680526412995</v>
      </c>
    </row>
    <row r="632" spans="1:22" x14ac:dyDescent="0.25">
      <c r="A632">
        <f t="shared" si="138"/>
        <v>157.25</v>
      </c>
      <c r="B632">
        <f t="shared" ca="1" si="149"/>
        <v>15771.97235719162</v>
      </c>
      <c r="C632">
        <f t="shared" ca="1" si="147"/>
        <v>125.61823999999979</v>
      </c>
      <c r="D632">
        <f t="shared" ca="1" si="148"/>
        <v>-3.9633597683859989E-2</v>
      </c>
      <c r="E632">
        <f ca="1">MIN(VLOOKUP(C631+0.01,Gearing!$A$2:$F$7,2,TRUE)+1,5)</f>
        <v>5</v>
      </c>
      <c r="F632">
        <f ca="1">Misc!$B$4*V631/Misc!$B$2*VLOOKUP(E631,Gearing!$B$2:$F$7,5,FALSE)</f>
        <v>3346.1692342119795</v>
      </c>
      <c r="G632">
        <f t="shared" ca="1" si="136"/>
        <v>9.80024926752243</v>
      </c>
      <c r="H632">
        <f t="shared" ca="1" si="137"/>
        <v>280.99999999999955</v>
      </c>
      <c r="I632">
        <f t="shared" si="139"/>
        <v>0.19223050000000003</v>
      </c>
      <c r="J632">
        <f t="shared" ca="1" si="140"/>
        <v>748.36604029805494</v>
      </c>
      <c r="K632">
        <f t="shared" ca="1" si="141"/>
        <v>-59835734.435738653</v>
      </c>
      <c r="L632">
        <f t="shared" ca="1" si="150"/>
        <v>15771.981347540497</v>
      </c>
      <c r="M632">
        <f ca="1">2*$Y$1*VLOOKUP(E631,Gearing!$B$3:$D$7,3)+B630</f>
        <v>15771.97235719162</v>
      </c>
      <c r="N632">
        <f ca="1">2*B631-B630+Misc!$B$6*$Y$1^2</f>
        <v>15772.113192591765</v>
      </c>
      <c r="O632">
        <f t="shared" ca="1" si="142"/>
        <v>0</v>
      </c>
      <c r="P632">
        <f t="shared" ca="1" si="143"/>
        <v>0</v>
      </c>
      <c r="Q632">
        <f t="shared" ca="1" si="144"/>
        <v>0</v>
      </c>
      <c r="R632">
        <f t="shared" ca="1" si="145"/>
        <v>0</v>
      </c>
      <c r="S632">
        <f t="shared" ca="1" si="146"/>
        <v>0</v>
      </c>
      <c r="T632">
        <f ca="1">C632/Misc!$B$2*60/2/PI()</f>
        <v>3998.5527677008035</v>
      </c>
      <c r="U632">
        <f ca="1">C632/Misc!$B$2*60/2/PI()*VLOOKUP(E632,Gearing!$B$2:$F$7,5,FALSE)</f>
        <v>7999.9999999999864</v>
      </c>
      <c r="V632">
        <f ca="1">FORECAST(U632,OFFSET(Engine!$E$3:$E$26,MATCH(U632,Engine!$A$3:$A$26,1)-1,0,2),OFFSET(Engine!$A$3:$A$26,MATCH(U632,Engine!$A$3:$A$26,1)-1,0,2))</f>
        <v>590.28680526412995</v>
      </c>
    </row>
    <row r="633" spans="1:22" x14ac:dyDescent="0.25">
      <c r="A633">
        <f t="shared" si="138"/>
        <v>157.5</v>
      </c>
      <c r="B633">
        <f t="shared" ca="1" si="149"/>
        <v>15803.375678641693</v>
      </c>
      <c r="C633">
        <f t="shared" ca="1" si="147"/>
        <v>125.61823999999979</v>
      </c>
      <c r="D633">
        <f t="shared" ca="1" si="148"/>
        <v>3.9633597683859989E-2</v>
      </c>
      <c r="E633">
        <f ca="1">MIN(VLOOKUP(C632+0.01,Gearing!$A$2:$F$7,2,TRUE)+1,5)</f>
        <v>5</v>
      </c>
      <c r="F633">
        <f ca="1">Misc!$B$4*V632/Misc!$B$2*VLOOKUP(E632,Gearing!$B$2:$F$7,5,FALSE)</f>
        <v>3346.1692342119795</v>
      </c>
      <c r="G633">
        <f t="shared" ca="1" si="136"/>
        <v>9.8197623868120765</v>
      </c>
      <c r="H633">
        <f t="shared" ca="1" si="137"/>
        <v>280.99999999999955</v>
      </c>
      <c r="I633">
        <f t="shared" si="139"/>
        <v>0.19223050000000003</v>
      </c>
      <c r="J633">
        <f t="shared" ca="1" si="140"/>
        <v>736.29173558175171</v>
      </c>
      <c r="K633">
        <f t="shared" ca="1" si="141"/>
        <v>-59859014.178693064</v>
      </c>
      <c r="L633">
        <f t="shared" ca="1" si="150"/>
        <v>15803.389605656363</v>
      </c>
      <c r="M633">
        <f ca="1">2*$Y$1*VLOOKUP(E632,Gearing!$B$3:$D$7,3)+B631</f>
        <v>15803.375678641693</v>
      </c>
      <c r="N633">
        <f ca="1">2*B632-B631+Misc!$B$6*$Y$1^2</f>
        <v>15803.521468241548</v>
      </c>
      <c r="O633">
        <f t="shared" ca="1" si="142"/>
        <v>0</v>
      </c>
      <c r="P633">
        <f t="shared" ca="1" si="143"/>
        <v>0</v>
      </c>
      <c r="Q633">
        <f t="shared" ca="1" si="144"/>
        <v>0</v>
      </c>
      <c r="R633">
        <f t="shared" ca="1" si="145"/>
        <v>0</v>
      </c>
      <c r="S633">
        <f t="shared" ca="1" si="146"/>
        <v>0</v>
      </c>
      <c r="T633">
        <f ca="1">C633/Misc!$B$2*60/2/PI()</f>
        <v>3998.5527677008035</v>
      </c>
      <c r="U633">
        <f ca="1">C633/Misc!$B$2*60/2/PI()*VLOOKUP(E633,Gearing!$B$2:$F$7,5,FALSE)</f>
        <v>7999.9999999999864</v>
      </c>
      <c r="V633">
        <f ca="1">FORECAST(U633,OFFSET(Engine!$E$3:$E$26,MATCH(U633,Engine!$A$3:$A$26,1)-1,0,2),OFFSET(Engine!$A$3:$A$26,MATCH(U633,Engine!$A$3:$A$26,1)-1,0,2))</f>
        <v>590.28680526412995</v>
      </c>
    </row>
    <row r="634" spans="1:22" x14ac:dyDescent="0.25">
      <c r="A634">
        <f t="shared" si="138"/>
        <v>157.75</v>
      </c>
      <c r="B634">
        <f t="shared" ca="1" si="149"/>
        <v>15834.78147719162</v>
      </c>
      <c r="C634">
        <f t="shared" ca="1" si="147"/>
        <v>125.61823999999979</v>
      </c>
      <c r="D634">
        <f t="shared" ca="1" si="148"/>
        <v>-3.9633597683859989E-2</v>
      </c>
      <c r="E634">
        <f ca="1">MIN(VLOOKUP(C633+0.01,Gearing!$A$2:$F$7,2,TRUE)+1,5)</f>
        <v>5</v>
      </c>
      <c r="F634">
        <f ca="1">Misc!$B$4*V633/Misc!$B$2*VLOOKUP(E633,Gearing!$B$2:$F$7,5,FALSE)</f>
        <v>3346.1692342119795</v>
      </c>
      <c r="G634">
        <f t="shared" ca="1" si="136"/>
        <v>9.839277045300209</v>
      </c>
      <c r="H634">
        <f t="shared" ca="1" si="137"/>
        <v>280.99999999999955</v>
      </c>
      <c r="I634">
        <f t="shared" si="139"/>
        <v>0.19223050000000003</v>
      </c>
      <c r="J634">
        <f t="shared" ca="1" si="140"/>
        <v>724.21838321373525</v>
      </c>
      <c r="K634">
        <f t="shared" ca="1" si="141"/>
        <v>-59881980.301621899</v>
      </c>
      <c r="L634">
        <f t="shared" ca="1" si="150"/>
        <v>15834.790467540499</v>
      </c>
      <c r="M634">
        <f ca="1">2*$Y$1*VLOOKUP(E633,Gearing!$B$3:$D$7,3)+B632</f>
        <v>15834.78147719162</v>
      </c>
      <c r="N634">
        <f ca="1">2*B633-B632+Misc!$B$6*$Y$1^2</f>
        <v>15834.922312591765</v>
      </c>
      <c r="O634">
        <f t="shared" ca="1" si="142"/>
        <v>0</v>
      </c>
      <c r="P634">
        <f t="shared" ca="1" si="143"/>
        <v>0</v>
      </c>
      <c r="Q634">
        <f t="shared" ca="1" si="144"/>
        <v>0</v>
      </c>
      <c r="R634">
        <f t="shared" ca="1" si="145"/>
        <v>0</v>
      </c>
      <c r="S634">
        <f t="shared" ca="1" si="146"/>
        <v>0</v>
      </c>
      <c r="T634">
        <f ca="1">C634/Misc!$B$2*60/2/PI()</f>
        <v>3998.5527677008035</v>
      </c>
      <c r="U634">
        <f ca="1">C634/Misc!$B$2*60/2/PI()*VLOOKUP(E634,Gearing!$B$2:$F$7,5,FALSE)</f>
        <v>7999.9999999999864</v>
      </c>
      <c r="V634">
        <f ca="1">FORECAST(U634,OFFSET(Engine!$E$3:$E$26,MATCH(U634,Engine!$A$3:$A$26,1)-1,0,2),OFFSET(Engine!$A$3:$A$26,MATCH(U634,Engine!$A$3:$A$26,1)-1,0,2))</f>
        <v>590.28680526412995</v>
      </c>
    </row>
    <row r="635" spans="1:22" x14ac:dyDescent="0.25">
      <c r="A635">
        <f t="shared" si="138"/>
        <v>158</v>
      </c>
      <c r="B635">
        <f t="shared" ca="1" si="149"/>
        <v>15866.184798641692</v>
      </c>
      <c r="C635">
        <f t="shared" ca="1" si="147"/>
        <v>125.61823999999979</v>
      </c>
      <c r="D635">
        <f t="shared" ca="1" si="148"/>
        <v>3.9633597683859989E-2</v>
      </c>
      <c r="E635">
        <f ca="1">MIN(VLOOKUP(C634+0.01,Gearing!$A$2:$F$7,2,TRUE)+1,5)</f>
        <v>5</v>
      </c>
      <c r="F635">
        <f ca="1">Misc!$B$4*V634/Misc!$B$2*VLOOKUP(E634,Gearing!$B$2:$F$7,5,FALSE)</f>
        <v>3346.1692342119795</v>
      </c>
      <c r="G635">
        <f t="shared" ca="1" si="136"/>
        <v>9.8587901645898537</v>
      </c>
      <c r="H635">
        <f t="shared" ca="1" si="137"/>
        <v>280.99999999999955</v>
      </c>
      <c r="I635">
        <f t="shared" si="139"/>
        <v>0.19223050000000003</v>
      </c>
      <c r="J635">
        <f t="shared" ca="1" si="140"/>
        <v>712.14407849743202</v>
      </c>
      <c r="K635">
        <f t="shared" ca="1" si="141"/>
        <v>-59904501.66812247</v>
      </c>
      <c r="L635">
        <f t="shared" ca="1" si="150"/>
        <v>15866.198725656361</v>
      </c>
      <c r="M635">
        <f ca="1">2*$Y$1*VLOOKUP(E634,Gearing!$B$3:$D$7,3)+B633</f>
        <v>15866.184798641692</v>
      </c>
      <c r="N635">
        <f ca="1">2*B634-B633+Misc!$B$6*$Y$1^2</f>
        <v>15866.330588241548</v>
      </c>
      <c r="O635">
        <f t="shared" ca="1" si="142"/>
        <v>0</v>
      </c>
      <c r="P635">
        <f t="shared" ca="1" si="143"/>
        <v>0</v>
      </c>
      <c r="Q635">
        <f t="shared" ca="1" si="144"/>
        <v>0</v>
      </c>
      <c r="R635">
        <f t="shared" ca="1" si="145"/>
        <v>0</v>
      </c>
      <c r="S635">
        <f t="shared" ca="1" si="146"/>
        <v>0</v>
      </c>
      <c r="T635">
        <f ca="1">C635/Misc!$B$2*60/2/PI()</f>
        <v>3998.5527677008035</v>
      </c>
      <c r="U635">
        <f ca="1">C635/Misc!$B$2*60/2/PI()*VLOOKUP(E635,Gearing!$B$2:$F$7,5,FALSE)</f>
        <v>7999.9999999999864</v>
      </c>
      <c r="V635">
        <f ca="1">FORECAST(U635,OFFSET(Engine!$E$3:$E$26,MATCH(U635,Engine!$A$3:$A$26,1)-1,0,2),OFFSET(Engine!$A$3:$A$26,MATCH(U635,Engine!$A$3:$A$26,1)-1,0,2))</f>
        <v>590.28680526412995</v>
      </c>
    </row>
    <row r="636" spans="1:22" x14ac:dyDescent="0.25">
      <c r="A636">
        <f t="shared" si="138"/>
        <v>158.25</v>
      </c>
      <c r="B636">
        <f t="shared" ca="1" si="149"/>
        <v>15897.59059719162</v>
      </c>
      <c r="C636">
        <f t="shared" ca="1" si="147"/>
        <v>125.61823999999979</v>
      </c>
      <c r="D636">
        <f t="shared" ca="1" si="148"/>
        <v>-3.9633597683859989E-2</v>
      </c>
      <c r="E636">
        <f ca="1">MIN(VLOOKUP(C635+0.01,Gearing!$A$2:$F$7,2,TRUE)+1,5)</f>
        <v>5</v>
      </c>
      <c r="F636">
        <f ca="1">Misc!$B$4*V635/Misc!$B$2*VLOOKUP(E635,Gearing!$B$2:$F$7,5,FALSE)</f>
        <v>3346.1692342119795</v>
      </c>
      <c r="G636">
        <f t="shared" ca="1" si="136"/>
        <v>9.8783048230779862</v>
      </c>
      <c r="H636">
        <f t="shared" ca="1" si="137"/>
        <v>280.99999999999955</v>
      </c>
      <c r="I636">
        <f t="shared" si="139"/>
        <v>0.19223050000000003</v>
      </c>
      <c r="J636">
        <f t="shared" ca="1" si="140"/>
        <v>700.07072612941556</v>
      </c>
      <c r="K636">
        <f t="shared" ca="1" si="141"/>
        <v>-59926709.474413618</v>
      </c>
      <c r="L636">
        <f t="shared" ca="1" si="150"/>
        <v>15897.599587540501</v>
      </c>
      <c r="M636">
        <f ca="1">2*$Y$1*VLOOKUP(E635,Gearing!$B$3:$D$7,3)+B634</f>
        <v>15897.59059719162</v>
      </c>
      <c r="N636">
        <f ca="1">2*B635-B634+Misc!$B$6*$Y$1^2</f>
        <v>15897.731432591765</v>
      </c>
      <c r="O636">
        <f t="shared" ca="1" si="142"/>
        <v>0</v>
      </c>
      <c r="P636">
        <f t="shared" ca="1" si="143"/>
        <v>0</v>
      </c>
      <c r="Q636">
        <f t="shared" ca="1" si="144"/>
        <v>0</v>
      </c>
      <c r="R636">
        <f t="shared" ca="1" si="145"/>
        <v>0</v>
      </c>
      <c r="S636">
        <f t="shared" ca="1" si="146"/>
        <v>0</v>
      </c>
      <c r="T636">
        <f ca="1">C636/Misc!$B$2*60/2/PI()</f>
        <v>3998.5527677008035</v>
      </c>
      <c r="U636">
        <f ca="1">C636/Misc!$B$2*60/2/PI()*VLOOKUP(E636,Gearing!$B$2:$F$7,5,FALSE)</f>
        <v>7999.9999999999864</v>
      </c>
      <c r="V636">
        <f ca="1">FORECAST(U636,OFFSET(Engine!$E$3:$E$26,MATCH(U636,Engine!$A$3:$A$26,1)-1,0,2),OFFSET(Engine!$A$3:$A$26,MATCH(U636,Engine!$A$3:$A$26,1)-1,0,2))</f>
        <v>590.28680526412995</v>
      </c>
    </row>
    <row r="637" spans="1:22" x14ac:dyDescent="0.25">
      <c r="A637">
        <f t="shared" si="138"/>
        <v>158.5</v>
      </c>
      <c r="B637">
        <f t="shared" ca="1" si="149"/>
        <v>15928.993918641692</v>
      </c>
      <c r="C637">
        <f t="shared" ca="1" si="147"/>
        <v>125.61823999999979</v>
      </c>
      <c r="D637">
        <f t="shared" ca="1" si="148"/>
        <v>3.9633597683859989E-2</v>
      </c>
      <c r="E637">
        <f ca="1">MIN(VLOOKUP(C636+0.01,Gearing!$A$2:$F$7,2,TRUE)+1,5)</f>
        <v>5</v>
      </c>
      <c r="F637">
        <f ca="1">Misc!$B$4*V636/Misc!$B$2*VLOOKUP(E636,Gearing!$B$2:$F$7,5,FALSE)</f>
        <v>3346.1692342119795</v>
      </c>
      <c r="G637">
        <f t="shared" ca="1" si="136"/>
        <v>9.8978179423676309</v>
      </c>
      <c r="H637">
        <f t="shared" ca="1" si="137"/>
        <v>280.99999999999955</v>
      </c>
      <c r="I637">
        <f t="shared" si="139"/>
        <v>0.19223050000000003</v>
      </c>
      <c r="J637">
        <f t="shared" ca="1" si="140"/>
        <v>687.99642141311142</v>
      </c>
      <c r="K637">
        <f t="shared" ca="1" si="141"/>
        <v>-59948472.464460321</v>
      </c>
      <c r="L637">
        <f t="shared" ca="1" si="150"/>
        <v>15929.007845656361</v>
      </c>
      <c r="M637">
        <f ca="1">2*$Y$1*VLOOKUP(E636,Gearing!$B$3:$D$7,3)+B635</f>
        <v>15928.993918641692</v>
      </c>
      <c r="N637">
        <f ca="1">2*B636-B635+Misc!$B$6*$Y$1^2</f>
        <v>15929.139708241548</v>
      </c>
      <c r="O637">
        <f t="shared" ca="1" si="142"/>
        <v>0</v>
      </c>
      <c r="P637">
        <f t="shared" ca="1" si="143"/>
        <v>0</v>
      </c>
      <c r="Q637">
        <f t="shared" ca="1" si="144"/>
        <v>0</v>
      </c>
      <c r="R637">
        <f t="shared" ca="1" si="145"/>
        <v>0</v>
      </c>
      <c r="S637">
        <f t="shared" ca="1" si="146"/>
        <v>0</v>
      </c>
      <c r="T637">
        <f ca="1">C637/Misc!$B$2*60/2/PI()</f>
        <v>3998.5527677008035</v>
      </c>
      <c r="U637">
        <f ca="1">C637/Misc!$B$2*60/2/PI()*VLOOKUP(E637,Gearing!$B$2:$F$7,5,FALSE)</f>
        <v>7999.9999999999864</v>
      </c>
      <c r="V637">
        <f ca="1">FORECAST(U637,OFFSET(Engine!$E$3:$E$26,MATCH(U637,Engine!$A$3:$A$26,1)-1,0,2),OFFSET(Engine!$A$3:$A$26,MATCH(U637,Engine!$A$3:$A$26,1)-1,0,2))</f>
        <v>590.28680526412995</v>
      </c>
    </row>
    <row r="638" spans="1:22" x14ac:dyDescent="0.25">
      <c r="A638">
        <f t="shared" si="138"/>
        <v>158.75</v>
      </c>
      <c r="B638">
        <f t="shared" ca="1" si="149"/>
        <v>15960.39971719162</v>
      </c>
      <c r="C638">
        <f t="shared" ca="1" si="147"/>
        <v>125.61823999999979</v>
      </c>
      <c r="D638">
        <f t="shared" ca="1" si="148"/>
        <v>-3.9633597683859989E-2</v>
      </c>
      <c r="E638">
        <f ca="1">MIN(VLOOKUP(C637+0.01,Gearing!$A$2:$F$7,2,TRUE)+1,5)</f>
        <v>5</v>
      </c>
      <c r="F638">
        <f ca="1">Misc!$B$4*V637/Misc!$B$2*VLOOKUP(E637,Gearing!$B$2:$F$7,5,FALSE)</f>
        <v>3346.1692342119795</v>
      </c>
      <c r="G638">
        <f t="shared" ca="1" si="136"/>
        <v>9.9173326008557634</v>
      </c>
      <c r="H638">
        <f t="shared" ca="1" si="137"/>
        <v>280.99999999999955</v>
      </c>
      <c r="I638">
        <f t="shared" si="139"/>
        <v>0.19223050000000003</v>
      </c>
      <c r="J638">
        <f t="shared" ca="1" si="140"/>
        <v>675.92306904509587</v>
      </c>
      <c r="K638">
        <f t="shared" ca="1" si="141"/>
        <v>-59969921.954113811</v>
      </c>
      <c r="L638">
        <f t="shared" ca="1" si="150"/>
        <v>15960.408707540497</v>
      </c>
      <c r="M638">
        <f ca="1">2*$Y$1*VLOOKUP(E637,Gearing!$B$3:$D$7,3)+B636</f>
        <v>15960.39971719162</v>
      </c>
      <c r="N638">
        <f ca="1">2*B637-B636+Misc!$B$6*$Y$1^2</f>
        <v>15960.540552591765</v>
      </c>
      <c r="O638">
        <f t="shared" ca="1" si="142"/>
        <v>0</v>
      </c>
      <c r="P638">
        <f t="shared" ca="1" si="143"/>
        <v>0</v>
      </c>
      <c r="Q638">
        <f t="shared" ca="1" si="144"/>
        <v>0</v>
      </c>
      <c r="R638">
        <f t="shared" ca="1" si="145"/>
        <v>0</v>
      </c>
      <c r="S638">
        <f t="shared" ca="1" si="146"/>
        <v>0</v>
      </c>
      <c r="T638">
        <f ca="1">C638/Misc!$B$2*60/2/PI()</f>
        <v>3998.5527677008035</v>
      </c>
      <c r="U638">
        <f ca="1">C638/Misc!$B$2*60/2/PI()*VLOOKUP(E638,Gearing!$B$2:$F$7,5,FALSE)</f>
        <v>7999.9999999999864</v>
      </c>
      <c r="V638">
        <f ca="1">FORECAST(U638,OFFSET(Engine!$E$3:$E$26,MATCH(U638,Engine!$A$3:$A$26,1)-1,0,2),OFFSET(Engine!$A$3:$A$26,MATCH(U638,Engine!$A$3:$A$26,1)-1,0,2))</f>
        <v>590.28680526412995</v>
      </c>
    </row>
    <row r="639" spans="1:22" x14ac:dyDescent="0.25">
      <c r="A639">
        <f t="shared" si="138"/>
        <v>159</v>
      </c>
      <c r="B639">
        <f t="shared" ca="1" si="149"/>
        <v>15991.803038641692</v>
      </c>
      <c r="C639">
        <f t="shared" ca="1" si="147"/>
        <v>125.61823999999979</v>
      </c>
      <c r="D639">
        <f t="shared" ca="1" si="148"/>
        <v>3.9633597683859989E-2</v>
      </c>
      <c r="E639">
        <f ca="1">MIN(VLOOKUP(C638+0.01,Gearing!$A$2:$F$7,2,TRUE)+1,5)</f>
        <v>5</v>
      </c>
      <c r="F639">
        <f ca="1">Misc!$B$4*V638/Misc!$B$2*VLOOKUP(E638,Gearing!$B$2:$F$7,5,FALSE)</f>
        <v>3346.1692342119795</v>
      </c>
      <c r="G639">
        <f t="shared" ca="1" si="136"/>
        <v>9.9368457201454081</v>
      </c>
      <c r="H639">
        <f t="shared" ca="1" si="137"/>
        <v>280.99999999999955</v>
      </c>
      <c r="I639">
        <f t="shared" si="139"/>
        <v>0.19223050000000003</v>
      </c>
      <c r="J639">
        <f t="shared" ca="1" si="140"/>
        <v>663.84876432879173</v>
      </c>
      <c r="K639">
        <f t="shared" ca="1" si="141"/>
        <v>-59990926.567706667</v>
      </c>
      <c r="L639">
        <f t="shared" ca="1" si="150"/>
        <v>15991.816965656359</v>
      </c>
      <c r="M639">
        <f ca="1">2*$Y$1*VLOOKUP(E638,Gearing!$B$3:$D$7,3)+B637</f>
        <v>15991.803038641692</v>
      </c>
      <c r="N639">
        <f ca="1">2*B638-B637+Misc!$B$6*$Y$1^2</f>
        <v>15991.948828241548</v>
      </c>
      <c r="O639">
        <f t="shared" ca="1" si="142"/>
        <v>0</v>
      </c>
      <c r="P639">
        <f t="shared" ca="1" si="143"/>
        <v>0</v>
      </c>
      <c r="Q639">
        <f t="shared" ca="1" si="144"/>
        <v>0</v>
      </c>
      <c r="R639">
        <f t="shared" ca="1" si="145"/>
        <v>0</v>
      </c>
      <c r="S639">
        <f t="shared" ca="1" si="146"/>
        <v>0</v>
      </c>
      <c r="T639">
        <f ca="1">C639/Misc!$B$2*60/2/PI()</f>
        <v>3998.5527677008035</v>
      </c>
      <c r="U639">
        <f ca="1">C639/Misc!$B$2*60/2/PI()*VLOOKUP(E639,Gearing!$B$2:$F$7,5,FALSE)</f>
        <v>7999.9999999999864</v>
      </c>
      <c r="V639">
        <f ca="1">FORECAST(U639,OFFSET(Engine!$E$3:$E$26,MATCH(U639,Engine!$A$3:$A$26,1)-1,0,2),OFFSET(Engine!$A$3:$A$26,MATCH(U639,Engine!$A$3:$A$26,1)-1,0,2))</f>
        <v>590.28680526412995</v>
      </c>
    </row>
    <row r="640" spans="1:22" x14ac:dyDescent="0.25">
      <c r="A640">
        <f t="shared" si="138"/>
        <v>159.25</v>
      </c>
      <c r="B640">
        <f t="shared" ca="1" si="149"/>
        <v>16023.20883719162</v>
      </c>
      <c r="C640">
        <f t="shared" ca="1" si="147"/>
        <v>125.61823999999979</v>
      </c>
      <c r="D640">
        <f t="shared" ca="1" si="148"/>
        <v>-3.9633597683859989E-2</v>
      </c>
      <c r="E640">
        <f ca="1">MIN(VLOOKUP(C639+0.01,Gearing!$A$2:$F$7,2,TRUE)+1,5)</f>
        <v>5</v>
      </c>
      <c r="F640">
        <f ca="1">Misc!$B$4*V639/Misc!$B$2*VLOOKUP(E639,Gearing!$B$2:$F$7,5,FALSE)</f>
        <v>3346.1692342119795</v>
      </c>
      <c r="G640">
        <f t="shared" ca="1" si="136"/>
        <v>9.9563603786335424</v>
      </c>
      <c r="H640">
        <f t="shared" ca="1" si="137"/>
        <v>280.99999999999955</v>
      </c>
      <c r="I640">
        <f t="shared" si="139"/>
        <v>0.19223050000000003</v>
      </c>
      <c r="J640">
        <f t="shared" ca="1" si="140"/>
        <v>651.77541196077527</v>
      </c>
      <c r="K640">
        <f t="shared" ca="1" si="141"/>
        <v>-60011617.740722448</v>
      </c>
      <c r="L640">
        <f t="shared" ca="1" si="150"/>
        <v>16023.217827540499</v>
      </c>
      <c r="M640">
        <f ca="1">2*$Y$1*VLOOKUP(E639,Gearing!$B$3:$D$7,3)+B638</f>
        <v>16023.20883719162</v>
      </c>
      <c r="N640">
        <f ca="1">2*B639-B638+Misc!$B$6*$Y$1^2</f>
        <v>16023.349672591765</v>
      </c>
      <c r="O640">
        <f t="shared" ca="1" si="142"/>
        <v>0</v>
      </c>
      <c r="P640">
        <f t="shared" ca="1" si="143"/>
        <v>0</v>
      </c>
      <c r="Q640">
        <f t="shared" ca="1" si="144"/>
        <v>0</v>
      </c>
      <c r="R640">
        <f t="shared" ca="1" si="145"/>
        <v>0</v>
      </c>
      <c r="S640">
        <f t="shared" ca="1" si="146"/>
        <v>0</v>
      </c>
      <c r="T640">
        <f ca="1">C640/Misc!$B$2*60/2/PI()</f>
        <v>3998.5527677008035</v>
      </c>
      <c r="U640">
        <f ca="1">C640/Misc!$B$2*60/2/PI()*VLOOKUP(E640,Gearing!$B$2:$F$7,5,FALSE)</f>
        <v>7999.9999999999864</v>
      </c>
      <c r="V640">
        <f ca="1">FORECAST(U640,OFFSET(Engine!$E$3:$E$26,MATCH(U640,Engine!$A$3:$A$26,1)-1,0,2),OFFSET(Engine!$A$3:$A$26,MATCH(U640,Engine!$A$3:$A$26,1)-1,0,2))</f>
        <v>590.28680526412995</v>
      </c>
    </row>
    <row r="641" spans="1:22" x14ac:dyDescent="0.25">
      <c r="A641">
        <f t="shared" si="138"/>
        <v>159.5</v>
      </c>
      <c r="B641">
        <f t="shared" ca="1" si="149"/>
        <v>16054.612158641692</v>
      </c>
      <c r="C641">
        <f t="shared" ca="1" si="147"/>
        <v>125.61823999999979</v>
      </c>
      <c r="D641">
        <f t="shared" ca="1" si="148"/>
        <v>3.9633597683859989E-2</v>
      </c>
      <c r="E641">
        <f ca="1">MIN(VLOOKUP(C640+0.01,Gearing!$A$2:$F$7,2,TRUE)+1,5)</f>
        <v>5</v>
      </c>
      <c r="F641">
        <f ca="1">Misc!$B$4*V640/Misc!$B$2*VLOOKUP(E640,Gearing!$B$2:$F$7,5,FALSE)</f>
        <v>3346.1692342119795</v>
      </c>
      <c r="G641">
        <f t="shared" ca="1" si="136"/>
        <v>9.9758734979231853</v>
      </c>
      <c r="H641">
        <f t="shared" ca="1" si="137"/>
        <v>280.99999999999955</v>
      </c>
      <c r="I641">
        <f t="shared" si="139"/>
        <v>0.19223050000000003</v>
      </c>
      <c r="J641">
        <f t="shared" ca="1" si="140"/>
        <v>639.70110724447204</v>
      </c>
      <c r="K641">
        <f t="shared" ca="1" si="141"/>
        <v>-60031863.977861494</v>
      </c>
      <c r="L641">
        <f t="shared" ca="1" si="150"/>
        <v>16054.626085656359</v>
      </c>
      <c r="M641">
        <f ca="1">2*$Y$1*VLOOKUP(E640,Gearing!$B$3:$D$7,3)+B639</f>
        <v>16054.612158641692</v>
      </c>
      <c r="N641">
        <f ca="1">2*B640-B639+Misc!$B$6*$Y$1^2</f>
        <v>16054.757948241548</v>
      </c>
      <c r="O641">
        <f t="shared" ca="1" si="142"/>
        <v>0</v>
      </c>
      <c r="P641">
        <f t="shared" ca="1" si="143"/>
        <v>0</v>
      </c>
      <c r="Q641">
        <f t="shared" ca="1" si="144"/>
        <v>0</v>
      </c>
      <c r="R641">
        <f t="shared" ca="1" si="145"/>
        <v>0</v>
      </c>
      <c r="S641">
        <f t="shared" ca="1" si="146"/>
        <v>0</v>
      </c>
      <c r="T641">
        <f ca="1">C641/Misc!$B$2*60/2/PI()</f>
        <v>3998.5527677008035</v>
      </c>
      <c r="U641">
        <f ca="1">C641/Misc!$B$2*60/2/PI()*VLOOKUP(E641,Gearing!$B$2:$F$7,5,FALSE)</f>
        <v>7999.9999999999864</v>
      </c>
      <c r="V641">
        <f ca="1">FORECAST(U641,OFFSET(Engine!$E$3:$E$26,MATCH(U641,Engine!$A$3:$A$26,1)-1,0,2),OFFSET(Engine!$A$3:$A$26,MATCH(U641,Engine!$A$3:$A$26,1)-1,0,2))</f>
        <v>590.28680526412995</v>
      </c>
    </row>
    <row r="642" spans="1:22" x14ac:dyDescent="0.25">
      <c r="A642">
        <f t="shared" si="138"/>
        <v>159.75</v>
      </c>
      <c r="B642">
        <f t="shared" ca="1" si="149"/>
        <v>16086.01795719162</v>
      </c>
      <c r="C642">
        <f t="shared" ca="1" si="147"/>
        <v>125.61823999999979</v>
      </c>
      <c r="D642">
        <f t="shared" ca="1" si="148"/>
        <v>-3.9633597683859989E-2</v>
      </c>
      <c r="E642">
        <f ca="1">MIN(VLOOKUP(C641+0.01,Gearing!$A$2:$F$7,2,TRUE)+1,5)</f>
        <v>5</v>
      </c>
      <c r="F642">
        <f ca="1">Misc!$B$4*V641/Misc!$B$2*VLOOKUP(E641,Gearing!$B$2:$F$7,5,FALSE)</f>
        <v>3346.1692342119795</v>
      </c>
      <c r="G642">
        <f t="shared" ca="1" si="136"/>
        <v>9.9953881564113196</v>
      </c>
      <c r="H642">
        <f t="shared" ca="1" si="137"/>
        <v>280.99999999999955</v>
      </c>
      <c r="I642">
        <f t="shared" si="139"/>
        <v>0.19223050000000003</v>
      </c>
      <c r="J642">
        <f t="shared" ca="1" si="140"/>
        <v>627.62775487645558</v>
      </c>
      <c r="K642">
        <f t="shared" ca="1" si="141"/>
        <v>-60051796.834239587</v>
      </c>
      <c r="L642">
        <f t="shared" ca="1" si="150"/>
        <v>16086.0269475405</v>
      </c>
      <c r="M642">
        <f ca="1">2*$Y$1*VLOOKUP(E641,Gearing!$B$3:$D$7,3)+B640</f>
        <v>16086.01795719162</v>
      </c>
      <c r="N642">
        <f ca="1">2*B641-B640+Misc!$B$6*$Y$1^2</f>
        <v>16086.158792591765</v>
      </c>
      <c r="O642">
        <f t="shared" ca="1" si="142"/>
        <v>0</v>
      </c>
      <c r="P642">
        <f t="shared" ca="1" si="143"/>
        <v>0</v>
      </c>
      <c r="Q642">
        <f t="shared" ca="1" si="144"/>
        <v>0</v>
      </c>
      <c r="R642">
        <f t="shared" ca="1" si="145"/>
        <v>0</v>
      </c>
      <c r="S642">
        <f t="shared" ca="1" si="146"/>
        <v>0</v>
      </c>
      <c r="T642">
        <f ca="1">C642/Misc!$B$2*60/2/PI()</f>
        <v>3998.5527677008035</v>
      </c>
      <c r="U642">
        <f ca="1">C642/Misc!$B$2*60/2/PI()*VLOOKUP(E642,Gearing!$B$2:$F$7,5,FALSE)</f>
        <v>7999.9999999999864</v>
      </c>
      <c r="V642">
        <f ca="1">FORECAST(U642,OFFSET(Engine!$E$3:$E$26,MATCH(U642,Engine!$A$3:$A$26,1)-1,0,2),OFFSET(Engine!$A$3:$A$26,MATCH(U642,Engine!$A$3:$A$26,1)-1,0,2))</f>
        <v>590.28680526412995</v>
      </c>
    </row>
    <row r="643" spans="1:22" x14ac:dyDescent="0.25">
      <c r="A643">
        <f t="shared" si="138"/>
        <v>160</v>
      </c>
      <c r="B643">
        <f t="shared" ca="1" si="149"/>
        <v>16117.421278641692</v>
      </c>
      <c r="C643">
        <f t="shared" ca="1" si="147"/>
        <v>125.61823999999979</v>
      </c>
      <c r="D643">
        <f t="shared" ca="1" si="148"/>
        <v>3.9633597683859989E-2</v>
      </c>
      <c r="E643">
        <f ca="1">MIN(VLOOKUP(C642+0.01,Gearing!$A$2:$F$7,2,TRUE)+1,5)</f>
        <v>5</v>
      </c>
      <c r="F643">
        <f ca="1">Misc!$B$4*V642/Misc!$B$2*VLOOKUP(E642,Gearing!$B$2:$F$7,5,FALSE)</f>
        <v>3346.1692342119795</v>
      </c>
      <c r="G643">
        <f t="shared" ref="G643:G701" ca="1" si="151">CONVERT(B643,$B$1,$G$1)</f>
        <v>10.014901275700963</v>
      </c>
      <c r="H643">
        <f t="shared" ref="H643:H701" ca="1" si="152">CONVERT(C643,$C$1,$H$1)</f>
        <v>280.99999999999955</v>
      </c>
      <c r="I643">
        <f t="shared" si="139"/>
        <v>0.19223050000000003</v>
      </c>
      <c r="J643">
        <f t="shared" ca="1" si="140"/>
        <v>615.55345016015144</v>
      </c>
      <c r="K643">
        <f t="shared" ca="1" si="141"/>
        <v>-60071284.694924779</v>
      </c>
      <c r="L643">
        <f t="shared" ca="1" si="150"/>
        <v>16117.43520565636</v>
      </c>
      <c r="M643">
        <f ca="1">2*$Y$1*VLOOKUP(E642,Gearing!$B$3:$D$7,3)+B641</f>
        <v>16117.421278641692</v>
      </c>
      <c r="N643">
        <f ca="1">2*B642-B641+Misc!$B$6*$Y$1^2</f>
        <v>16117.567068241548</v>
      </c>
      <c r="O643">
        <f t="shared" ca="1" si="142"/>
        <v>0</v>
      </c>
      <c r="P643">
        <f t="shared" ca="1" si="143"/>
        <v>0</v>
      </c>
      <c r="Q643">
        <f t="shared" ca="1" si="144"/>
        <v>0</v>
      </c>
      <c r="R643">
        <f t="shared" ca="1" si="145"/>
        <v>0</v>
      </c>
      <c r="S643">
        <f t="shared" ca="1" si="146"/>
        <v>0</v>
      </c>
      <c r="T643">
        <f ca="1">C643/Misc!$B$2*60/2/PI()</f>
        <v>3998.5527677008035</v>
      </c>
      <c r="U643">
        <f ca="1">C643/Misc!$B$2*60/2/PI()*VLOOKUP(E643,Gearing!$B$2:$F$7,5,FALSE)</f>
        <v>7999.9999999999864</v>
      </c>
      <c r="V643">
        <f ca="1">FORECAST(U643,OFFSET(Engine!$E$3:$E$26,MATCH(U643,Engine!$A$3:$A$26,1)-1,0,2),OFFSET(Engine!$A$3:$A$26,MATCH(U643,Engine!$A$3:$A$26,1)-1,0,2))</f>
        <v>590.28680526412995</v>
      </c>
    </row>
    <row r="644" spans="1:22" x14ac:dyDescent="0.25">
      <c r="A644">
        <f t="shared" ref="A644:A701" si="153">A643+$Y$1</f>
        <v>160.25</v>
      </c>
      <c r="B644">
        <f t="shared" ca="1" si="149"/>
        <v>16148.82707719162</v>
      </c>
      <c r="C644">
        <f t="shared" ca="1" si="147"/>
        <v>125.61823999999979</v>
      </c>
      <c r="D644">
        <f t="shared" ca="1" si="148"/>
        <v>-3.9633597683859989E-2</v>
      </c>
      <c r="E644">
        <f ca="1">MIN(VLOOKUP(C643+0.01,Gearing!$A$2:$F$7,2,TRUE)+1,5)</f>
        <v>5</v>
      </c>
      <c r="F644">
        <f ca="1">Misc!$B$4*V643/Misc!$B$2*VLOOKUP(E643,Gearing!$B$2:$F$7,5,FALSE)</f>
        <v>3346.1692342119795</v>
      </c>
      <c r="G644">
        <f t="shared" ca="1" si="151"/>
        <v>10.034415934189097</v>
      </c>
      <c r="H644">
        <f t="shared" ca="1" si="152"/>
        <v>280.99999999999955</v>
      </c>
      <c r="I644">
        <f t="shared" ref="I644:I701" si="154">$Y$3</f>
        <v>0.19223050000000003</v>
      </c>
      <c r="J644">
        <f t="shared" ref="J644:J701" ca="1" si="155">(4*$Y$2-2*$Y$3*B643)</f>
        <v>603.48009779213589</v>
      </c>
      <c r="K644">
        <f t="shared" ref="K644:K701" ca="1" si="156">4*$Y$2*(B643-2*B644)+$Y$3*B643*B643-4*F644*$Y$1*$Y$1</f>
        <v>-60090459.234665193</v>
      </c>
      <c r="L644">
        <f t="shared" ca="1" si="150"/>
        <v>16148.8360675405</v>
      </c>
      <c r="M644">
        <f ca="1">2*$Y$1*VLOOKUP(E643,Gearing!$B$3:$D$7,3)+B642</f>
        <v>16148.82707719162</v>
      </c>
      <c r="N644">
        <f ca="1">2*B643-B642+Misc!$B$6*$Y$1^2</f>
        <v>16148.967912591765</v>
      </c>
      <c r="O644">
        <f t="shared" ref="O644:O701" ca="1" si="157">IF(AND(E644=1,G644&lt;=5),1,0)</f>
        <v>0</v>
      </c>
      <c r="P644">
        <f t="shared" ref="P644:P701" ca="1" si="158">IF(AND(E644=2,G644&lt;=5),1,0)</f>
        <v>0</v>
      </c>
      <c r="Q644">
        <f t="shared" ref="Q644:Q701" ca="1" si="159">IF(AND(E644=3,G644&lt;=5),1,0)</f>
        <v>0</v>
      </c>
      <c r="R644">
        <f t="shared" ref="R644:R701" ca="1" si="160">IF(AND(E644=4,G644&lt;=5),1,0)</f>
        <v>0</v>
      </c>
      <c r="S644">
        <f t="shared" ref="S644:S701" ca="1" si="161">IF(AND(E644=5,G644&lt;=5),1,0)</f>
        <v>0</v>
      </c>
      <c r="T644">
        <f ca="1">C644/Misc!$B$2*60/2/PI()</f>
        <v>3998.5527677008035</v>
      </c>
      <c r="U644">
        <f ca="1">C644/Misc!$B$2*60/2/PI()*VLOOKUP(E644,Gearing!$B$2:$F$7,5,FALSE)</f>
        <v>7999.9999999999864</v>
      </c>
      <c r="V644">
        <f ca="1">FORECAST(U644,OFFSET(Engine!$E$3:$E$26,MATCH(U644,Engine!$A$3:$A$26,1)-1,0,2),OFFSET(Engine!$A$3:$A$26,MATCH(U644,Engine!$A$3:$A$26,1)-1,0,2))</f>
        <v>590.28680526412995</v>
      </c>
    </row>
    <row r="645" spans="1:22" x14ac:dyDescent="0.25">
      <c r="A645">
        <f t="shared" si="153"/>
        <v>160.5</v>
      </c>
      <c r="B645">
        <f t="shared" ca="1" si="149"/>
        <v>16180.230398641692</v>
      </c>
      <c r="C645">
        <f t="shared" ref="C645:C701" ca="1" si="162">(B646-B644)/2/$Y$1</f>
        <v>125.61823999999979</v>
      </c>
      <c r="D645">
        <f t="shared" ref="D645:D701" ca="1" si="163">(B646-2*B645+B644)/$Y$1^2</f>
        <v>3.9633597683859989E-2</v>
      </c>
      <c r="E645">
        <f ca="1">MIN(VLOOKUP(C644+0.01,Gearing!$A$2:$F$7,2,TRUE)+1,5)</f>
        <v>5</v>
      </c>
      <c r="F645">
        <f ca="1">Misc!$B$4*V644/Misc!$B$2*VLOOKUP(E644,Gearing!$B$2:$F$7,5,FALSE)</f>
        <v>3346.1692342119795</v>
      </c>
      <c r="G645">
        <f t="shared" ca="1" si="151"/>
        <v>10.053929053478742</v>
      </c>
      <c r="H645">
        <f t="shared" ca="1" si="152"/>
        <v>280.99999999999955</v>
      </c>
      <c r="I645">
        <f t="shared" si="154"/>
        <v>0.19223050000000003</v>
      </c>
      <c r="J645">
        <f t="shared" ca="1" si="155"/>
        <v>591.40579307583175</v>
      </c>
      <c r="K645">
        <f t="shared" ca="1" si="156"/>
        <v>-60109188.718896523</v>
      </c>
      <c r="L645">
        <f t="shared" ca="1" si="150"/>
        <v>16180.24432565636</v>
      </c>
      <c r="M645">
        <f ca="1">2*$Y$1*VLOOKUP(E644,Gearing!$B$3:$D$7,3)+B643</f>
        <v>16180.230398641692</v>
      </c>
      <c r="N645">
        <f ca="1">2*B644-B643+Misc!$B$6*$Y$1^2</f>
        <v>16180.376188241547</v>
      </c>
      <c r="O645">
        <f t="shared" ca="1" si="157"/>
        <v>0</v>
      </c>
      <c r="P645">
        <f t="shared" ca="1" si="158"/>
        <v>0</v>
      </c>
      <c r="Q645">
        <f t="shared" ca="1" si="159"/>
        <v>0</v>
      </c>
      <c r="R645">
        <f t="shared" ca="1" si="160"/>
        <v>0</v>
      </c>
      <c r="S645">
        <f t="shared" ca="1" si="161"/>
        <v>0</v>
      </c>
      <c r="T645">
        <f ca="1">C645/Misc!$B$2*60/2/PI()</f>
        <v>3998.5527677008035</v>
      </c>
      <c r="U645">
        <f ca="1">C645/Misc!$B$2*60/2/PI()*VLOOKUP(E645,Gearing!$B$2:$F$7,5,FALSE)</f>
        <v>7999.9999999999864</v>
      </c>
      <c r="V645">
        <f ca="1">FORECAST(U645,OFFSET(Engine!$E$3:$E$26,MATCH(U645,Engine!$A$3:$A$26,1)-1,0,2),OFFSET(Engine!$A$3:$A$26,MATCH(U645,Engine!$A$3:$A$26,1)-1,0,2))</f>
        <v>590.28680526412995</v>
      </c>
    </row>
    <row r="646" spans="1:22" x14ac:dyDescent="0.25">
      <c r="A646">
        <f t="shared" si="153"/>
        <v>160.75</v>
      </c>
      <c r="B646">
        <f t="shared" ref="B646:B701" ca="1" si="164">MIN(L646:N646)</f>
        <v>16211.636197191619</v>
      </c>
      <c r="C646">
        <f t="shared" ca="1" si="162"/>
        <v>125.61823999999979</v>
      </c>
      <c r="D646">
        <f t="shared" ca="1" si="163"/>
        <v>-3.9633597683859989E-2</v>
      </c>
      <c r="E646">
        <f ca="1">MIN(VLOOKUP(C645+0.01,Gearing!$A$2:$F$7,2,TRUE)+1,5)</f>
        <v>5</v>
      </c>
      <c r="F646">
        <f ca="1">Misc!$B$4*V645/Misc!$B$2*VLOOKUP(E645,Gearing!$B$2:$F$7,5,FALSE)</f>
        <v>3346.1692342119795</v>
      </c>
      <c r="G646">
        <f t="shared" ca="1" si="151"/>
        <v>10.073443711966876</v>
      </c>
      <c r="H646">
        <f t="shared" ca="1" si="152"/>
        <v>280.99999999999955</v>
      </c>
      <c r="I646">
        <f t="shared" si="154"/>
        <v>0.19223050000000003</v>
      </c>
      <c r="J646">
        <f t="shared" ca="1" si="155"/>
        <v>579.33244070781529</v>
      </c>
      <c r="K646">
        <f t="shared" ca="1" si="156"/>
        <v>-60127604.941999264</v>
      </c>
      <c r="L646">
        <f t="shared" ref="L646:L701" ca="1" si="165">(-J645+SQRT(J645^2-4*I645*K645))/2/I645</f>
        <v>16211.645187540496</v>
      </c>
      <c r="M646">
        <f ca="1">2*$Y$1*VLOOKUP(E645,Gearing!$B$3:$D$7,3)+B644</f>
        <v>16211.636197191619</v>
      </c>
      <c r="N646">
        <f ca="1">2*B645-B644+Misc!$B$6*$Y$1^2</f>
        <v>16211.777032591765</v>
      </c>
      <c r="O646">
        <f t="shared" ca="1" si="157"/>
        <v>0</v>
      </c>
      <c r="P646">
        <f t="shared" ca="1" si="158"/>
        <v>0</v>
      </c>
      <c r="Q646">
        <f t="shared" ca="1" si="159"/>
        <v>0</v>
      </c>
      <c r="R646">
        <f t="shared" ca="1" si="160"/>
        <v>0</v>
      </c>
      <c r="S646">
        <f t="shared" ca="1" si="161"/>
        <v>0</v>
      </c>
      <c r="T646">
        <f ca="1">C646/Misc!$B$2*60/2/PI()</f>
        <v>3998.5527677008035</v>
      </c>
      <c r="U646">
        <f ca="1">C646/Misc!$B$2*60/2/PI()*VLOOKUP(E646,Gearing!$B$2:$F$7,5,FALSE)</f>
        <v>7999.9999999999864</v>
      </c>
      <c r="V646">
        <f ca="1">FORECAST(U646,OFFSET(Engine!$E$3:$E$26,MATCH(U646,Engine!$A$3:$A$26,1)-1,0,2),OFFSET(Engine!$A$3:$A$26,MATCH(U646,Engine!$A$3:$A$26,1)-1,0,2))</f>
        <v>590.28680526412995</v>
      </c>
    </row>
    <row r="647" spans="1:22" x14ac:dyDescent="0.25">
      <c r="A647">
        <f t="shared" si="153"/>
        <v>161</v>
      </c>
      <c r="B647">
        <f t="shared" ca="1" si="164"/>
        <v>16243.039518641692</v>
      </c>
      <c r="C647">
        <f t="shared" ca="1" si="162"/>
        <v>125.61823999999979</v>
      </c>
      <c r="D647">
        <f t="shared" ca="1" si="163"/>
        <v>3.9633597683859989E-2</v>
      </c>
      <c r="E647">
        <f ca="1">MIN(VLOOKUP(C646+0.01,Gearing!$A$2:$F$7,2,TRUE)+1,5)</f>
        <v>5</v>
      </c>
      <c r="F647">
        <f ca="1">Misc!$B$4*V646/Misc!$B$2*VLOOKUP(E646,Gearing!$B$2:$F$7,5,FALSE)</f>
        <v>3346.1692342119795</v>
      </c>
      <c r="G647">
        <f t="shared" ca="1" si="151"/>
        <v>10.092956831256519</v>
      </c>
      <c r="H647">
        <f t="shared" ca="1" si="152"/>
        <v>280.99999999999955</v>
      </c>
      <c r="I647">
        <f t="shared" si="154"/>
        <v>0.19223050000000003</v>
      </c>
      <c r="J647">
        <f t="shared" ca="1" si="155"/>
        <v>567.25813599151206</v>
      </c>
      <c r="K647">
        <f t="shared" ca="1" si="156"/>
        <v>-60145576.049776763</v>
      </c>
      <c r="L647">
        <f t="shared" ca="1" si="165"/>
        <v>16243.05344565636</v>
      </c>
      <c r="M647">
        <f ca="1">2*$Y$1*VLOOKUP(E646,Gearing!$B$3:$D$7,3)+B645</f>
        <v>16243.039518641692</v>
      </c>
      <c r="N647">
        <f ca="1">2*B646-B645+Misc!$B$6*$Y$1^2</f>
        <v>16243.185308241547</v>
      </c>
      <c r="O647">
        <f t="shared" ca="1" si="157"/>
        <v>0</v>
      </c>
      <c r="P647">
        <f t="shared" ca="1" si="158"/>
        <v>0</v>
      </c>
      <c r="Q647">
        <f t="shared" ca="1" si="159"/>
        <v>0</v>
      </c>
      <c r="R647">
        <f t="shared" ca="1" si="160"/>
        <v>0</v>
      </c>
      <c r="S647">
        <f t="shared" ca="1" si="161"/>
        <v>0</v>
      </c>
      <c r="T647">
        <f ca="1">C647/Misc!$B$2*60/2/PI()</f>
        <v>3998.5527677008035</v>
      </c>
      <c r="U647">
        <f ca="1">C647/Misc!$B$2*60/2/PI()*VLOOKUP(E647,Gearing!$B$2:$F$7,5,FALSE)</f>
        <v>7999.9999999999864</v>
      </c>
      <c r="V647">
        <f ca="1">FORECAST(U647,OFFSET(Engine!$E$3:$E$26,MATCH(U647,Engine!$A$3:$A$26,1)-1,0,2),OFFSET(Engine!$A$3:$A$26,MATCH(U647,Engine!$A$3:$A$26,1)-1,0,2))</f>
        <v>590.28680526412995</v>
      </c>
    </row>
    <row r="648" spans="1:22" x14ac:dyDescent="0.25">
      <c r="A648">
        <f t="shared" si="153"/>
        <v>161.25</v>
      </c>
      <c r="B648">
        <f t="shared" ca="1" si="164"/>
        <v>16274.445317191619</v>
      </c>
      <c r="C648">
        <f t="shared" ca="1" si="162"/>
        <v>125.61823999999979</v>
      </c>
      <c r="D648">
        <f t="shared" ca="1" si="163"/>
        <v>-3.9633597683859989E-2</v>
      </c>
      <c r="E648">
        <f ca="1">MIN(VLOOKUP(C647+0.01,Gearing!$A$2:$F$7,2,TRUE)+1,5)</f>
        <v>5</v>
      </c>
      <c r="F648">
        <f ca="1">Misc!$B$4*V647/Misc!$B$2*VLOOKUP(E647,Gearing!$B$2:$F$7,5,FALSE)</f>
        <v>3346.1692342119795</v>
      </c>
      <c r="G648">
        <f t="shared" ca="1" si="151"/>
        <v>10.112471489744653</v>
      </c>
      <c r="H648">
        <f t="shared" ca="1" si="152"/>
        <v>280.99999999999955</v>
      </c>
      <c r="I648">
        <f t="shared" si="154"/>
        <v>0.19223050000000003</v>
      </c>
      <c r="J648">
        <f t="shared" ca="1" si="155"/>
        <v>555.1847836234956</v>
      </c>
      <c r="K648">
        <f t="shared" ca="1" si="156"/>
        <v>-60163233.956241816</v>
      </c>
      <c r="L648">
        <f t="shared" ca="1" si="165"/>
        <v>16274.454307540498</v>
      </c>
      <c r="M648">
        <f ca="1">2*$Y$1*VLOOKUP(E647,Gearing!$B$3:$D$7,3)+B646</f>
        <v>16274.445317191619</v>
      </c>
      <c r="N648">
        <f ca="1">2*B647-B646+Misc!$B$6*$Y$1^2</f>
        <v>16274.586152591764</v>
      </c>
      <c r="O648">
        <f t="shared" ca="1" si="157"/>
        <v>0</v>
      </c>
      <c r="P648">
        <f t="shared" ca="1" si="158"/>
        <v>0</v>
      </c>
      <c r="Q648">
        <f t="shared" ca="1" si="159"/>
        <v>0</v>
      </c>
      <c r="R648">
        <f t="shared" ca="1" si="160"/>
        <v>0</v>
      </c>
      <c r="S648">
        <f t="shared" ca="1" si="161"/>
        <v>0</v>
      </c>
      <c r="T648">
        <f ca="1">C648/Misc!$B$2*60/2/PI()</f>
        <v>3998.5527677008035</v>
      </c>
      <c r="U648">
        <f ca="1">C648/Misc!$B$2*60/2/PI()*VLOOKUP(E648,Gearing!$B$2:$F$7,5,FALSE)</f>
        <v>7999.9999999999864</v>
      </c>
      <c r="V648">
        <f ca="1">FORECAST(U648,OFFSET(Engine!$E$3:$E$26,MATCH(U648,Engine!$A$3:$A$26,1)-1,0,2),OFFSET(Engine!$A$3:$A$26,MATCH(U648,Engine!$A$3:$A$26,1)-1,0,2))</f>
        <v>590.28680526412995</v>
      </c>
    </row>
    <row r="649" spans="1:22" x14ac:dyDescent="0.25">
      <c r="A649">
        <f t="shared" si="153"/>
        <v>161.5</v>
      </c>
      <c r="B649">
        <f t="shared" ca="1" si="164"/>
        <v>16305.848638641692</v>
      </c>
      <c r="C649">
        <f t="shared" ca="1" si="162"/>
        <v>125.61823999999979</v>
      </c>
      <c r="D649">
        <f t="shared" ca="1" si="163"/>
        <v>3.9633597683859989E-2</v>
      </c>
      <c r="E649">
        <f ca="1">MIN(VLOOKUP(C648+0.01,Gearing!$A$2:$F$7,2,TRUE)+1,5)</f>
        <v>5</v>
      </c>
      <c r="F649">
        <f ca="1">Misc!$B$4*V648/Misc!$B$2*VLOOKUP(E648,Gearing!$B$2:$F$7,5,FALSE)</f>
        <v>3346.1692342119795</v>
      </c>
      <c r="G649">
        <f t="shared" ca="1" si="151"/>
        <v>10.131984609034296</v>
      </c>
      <c r="H649">
        <f t="shared" ca="1" si="152"/>
        <v>280.99999999999955</v>
      </c>
      <c r="I649">
        <f t="shared" si="154"/>
        <v>0.19223050000000003</v>
      </c>
      <c r="J649">
        <f t="shared" ca="1" si="155"/>
        <v>543.11047890719237</v>
      </c>
      <c r="K649">
        <f t="shared" ca="1" si="156"/>
        <v>-60180446.687565468</v>
      </c>
      <c r="L649">
        <f t="shared" ca="1" si="165"/>
        <v>16305.862565656362</v>
      </c>
      <c r="M649">
        <f ca="1">2*$Y$1*VLOOKUP(E648,Gearing!$B$3:$D$7,3)+B647</f>
        <v>16305.848638641692</v>
      </c>
      <c r="N649">
        <f ca="1">2*B648-B647+Misc!$B$6*$Y$1^2</f>
        <v>16305.994428241547</v>
      </c>
      <c r="O649">
        <f t="shared" ca="1" si="157"/>
        <v>0</v>
      </c>
      <c r="P649">
        <f t="shared" ca="1" si="158"/>
        <v>0</v>
      </c>
      <c r="Q649">
        <f t="shared" ca="1" si="159"/>
        <v>0</v>
      </c>
      <c r="R649">
        <f t="shared" ca="1" si="160"/>
        <v>0</v>
      </c>
      <c r="S649">
        <f t="shared" ca="1" si="161"/>
        <v>0</v>
      </c>
      <c r="T649">
        <f ca="1">C649/Misc!$B$2*60/2/PI()</f>
        <v>3998.5527677008035</v>
      </c>
      <c r="U649">
        <f ca="1">C649/Misc!$B$2*60/2/PI()*VLOOKUP(E649,Gearing!$B$2:$F$7,5,FALSE)</f>
        <v>7999.9999999999864</v>
      </c>
      <c r="V649">
        <f ca="1">FORECAST(U649,OFFSET(Engine!$E$3:$E$26,MATCH(U649,Engine!$A$3:$A$26,1)-1,0,2),OFFSET(Engine!$A$3:$A$26,MATCH(U649,Engine!$A$3:$A$26,1)-1,0,2))</f>
        <v>590.28680526412995</v>
      </c>
    </row>
    <row r="650" spans="1:22" x14ac:dyDescent="0.25">
      <c r="A650">
        <f t="shared" si="153"/>
        <v>161.75</v>
      </c>
      <c r="B650">
        <f t="shared" ca="1" si="164"/>
        <v>16337.254437191619</v>
      </c>
      <c r="C650">
        <f t="shared" ca="1" si="162"/>
        <v>125.61823999999979</v>
      </c>
      <c r="D650">
        <f t="shared" ca="1" si="163"/>
        <v>-3.9633597683859989E-2</v>
      </c>
      <c r="E650">
        <f ca="1">MIN(VLOOKUP(C649+0.01,Gearing!$A$2:$F$7,2,TRUE)+1,5)</f>
        <v>5</v>
      </c>
      <c r="F650">
        <f ca="1">Misc!$B$4*V649/Misc!$B$2*VLOOKUP(E649,Gearing!$B$2:$F$7,5,FALSE)</f>
        <v>3346.1692342119795</v>
      </c>
      <c r="G650">
        <f t="shared" ca="1" si="151"/>
        <v>10.15149926752243</v>
      </c>
      <c r="H650">
        <f t="shared" ca="1" si="152"/>
        <v>280.99999999999955</v>
      </c>
      <c r="I650">
        <f t="shared" si="154"/>
        <v>0.19223050000000003</v>
      </c>
      <c r="J650">
        <f t="shared" ca="1" si="155"/>
        <v>531.03712653917592</v>
      </c>
      <c r="K650">
        <f t="shared" ca="1" si="156"/>
        <v>-60197346.277392827</v>
      </c>
      <c r="L650">
        <f t="shared" ca="1" si="165"/>
        <v>16337.263427540496</v>
      </c>
      <c r="M650">
        <f ca="1">2*$Y$1*VLOOKUP(E649,Gearing!$B$3:$D$7,3)+B648</f>
        <v>16337.254437191619</v>
      </c>
      <c r="N650">
        <f ca="1">2*B649-B648+Misc!$B$6*$Y$1^2</f>
        <v>16337.395272591764</v>
      </c>
      <c r="O650">
        <f t="shared" ca="1" si="157"/>
        <v>0</v>
      </c>
      <c r="P650">
        <f t="shared" ca="1" si="158"/>
        <v>0</v>
      </c>
      <c r="Q650">
        <f t="shared" ca="1" si="159"/>
        <v>0</v>
      </c>
      <c r="R650">
        <f t="shared" ca="1" si="160"/>
        <v>0</v>
      </c>
      <c r="S650">
        <f t="shared" ca="1" si="161"/>
        <v>0</v>
      </c>
      <c r="T650">
        <f ca="1">C650/Misc!$B$2*60/2/PI()</f>
        <v>3998.5527677008035</v>
      </c>
      <c r="U650">
        <f ca="1">C650/Misc!$B$2*60/2/PI()*VLOOKUP(E650,Gearing!$B$2:$F$7,5,FALSE)</f>
        <v>7999.9999999999864</v>
      </c>
      <c r="V650">
        <f ca="1">FORECAST(U650,OFFSET(Engine!$E$3:$E$26,MATCH(U650,Engine!$A$3:$A$26,1)-1,0,2),OFFSET(Engine!$A$3:$A$26,MATCH(U650,Engine!$A$3:$A$26,1)-1,0,2))</f>
        <v>590.28680526412995</v>
      </c>
    </row>
    <row r="651" spans="1:22" x14ac:dyDescent="0.25">
      <c r="A651">
        <f t="shared" si="153"/>
        <v>162</v>
      </c>
      <c r="B651">
        <f t="shared" ca="1" si="164"/>
        <v>16368.657758641692</v>
      </c>
      <c r="C651">
        <f t="shared" ca="1" si="162"/>
        <v>125.61824000000342</v>
      </c>
      <c r="D651">
        <f t="shared" ca="1" si="163"/>
        <v>3.963359771296382E-2</v>
      </c>
      <c r="E651">
        <f ca="1">MIN(VLOOKUP(C650+0.01,Gearing!$A$2:$F$7,2,TRUE)+1,5)</f>
        <v>5</v>
      </c>
      <c r="F651">
        <f ca="1">Misc!$B$4*V650/Misc!$B$2*VLOOKUP(E650,Gearing!$B$2:$F$7,5,FALSE)</f>
        <v>3346.1692342119795</v>
      </c>
      <c r="G651">
        <f t="shared" ca="1" si="151"/>
        <v>10.171012386812075</v>
      </c>
      <c r="H651">
        <f t="shared" ca="1" si="152"/>
        <v>281.00000000000767</v>
      </c>
      <c r="I651">
        <f t="shared" si="154"/>
        <v>0.19223050000000003</v>
      </c>
      <c r="J651">
        <f t="shared" ca="1" si="155"/>
        <v>518.96282182287177</v>
      </c>
      <c r="K651">
        <f t="shared" ca="1" si="156"/>
        <v>-60213800.632262647</v>
      </c>
      <c r="L651">
        <f t="shared" ca="1" si="165"/>
        <v>16368.67168565636</v>
      </c>
      <c r="M651">
        <f ca="1">2*$Y$1*VLOOKUP(E650,Gearing!$B$3:$D$7,3)+B649</f>
        <v>16368.657758641692</v>
      </c>
      <c r="N651">
        <f ca="1">2*B650-B649+Misc!$B$6*$Y$1^2</f>
        <v>16368.803548241547</v>
      </c>
      <c r="O651">
        <f t="shared" ca="1" si="157"/>
        <v>0</v>
      </c>
      <c r="P651">
        <f t="shared" ca="1" si="158"/>
        <v>0</v>
      </c>
      <c r="Q651">
        <f t="shared" ca="1" si="159"/>
        <v>0</v>
      </c>
      <c r="R651">
        <f t="shared" ca="1" si="160"/>
        <v>0</v>
      </c>
      <c r="S651">
        <f t="shared" ca="1" si="161"/>
        <v>0</v>
      </c>
      <c r="T651">
        <f ca="1">C651/Misc!$B$2*60/2/PI()</f>
        <v>3998.552767700919</v>
      </c>
      <c r="U651">
        <f ca="1">C651/Misc!$B$2*60/2/PI()*VLOOKUP(E651,Gearing!$B$2:$F$7,5,FALSE)</f>
        <v>8000.0000000002174</v>
      </c>
      <c r="V651">
        <f ca="1">FORECAST(U651,OFFSET(Engine!$E$3:$E$26,MATCH(U651,Engine!$A$3:$A$26,1)-1,0,2),OFFSET(Engine!$A$3:$A$26,MATCH(U651,Engine!$A$3:$A$26,1)-1,0,2))</f>
        <v>590.28680526412131</v>
      </c>
    </row>
    <row r="652" spans="1:22" x14ac:dyDescent="0.25">
      <c r="A652">
        <f t="shared" si="153"/>
        <v>162.25</v>
      </c>
      <c r="B652">
        <f t="shared" ca="1" si="164"/>
        <v>16400.063557191621</v>
      </c>
      <c r="C652">
        <f t="shared" ca="1" si="162"/>
        <v>125.61823999999979</v>
      </c>
      <c r="D652">
        <f t="shared" ca="1" si="163"/>
        <v>-3.963359774206765E-2</v>
      </c>
      <c r="E652">
        <f ca="1">MIN(VLOOKUP(C651+0.01,Gearing!$A$2:$F$7,2,TRUE)+1,5)</f>
        <v>5</v>
      </c>
      <c r="F652">
        <f ca="1">Misc!$B$4*V651/Misc!$B$2*VLOOKUP(E651,Gearing!$B$2:$F$7,5,FALSE)</f>
        <v>3346.1692342119304</v>
      </c>
      <c r="G652">
        <f t="shared" ca="1" si="151"/>
        <v>10.190527045300211</v>
      </c>
      <c r="H652">
        <f t="shared" ca="1" si="152"/>
        <v>280.99999999999955</v>
      </c>
      <c r="I652">
        <f t="shared" si="154"/>
        <v>0.19223050000000003</v>
      </c>
      <c r="J652">
        <f t="shared" ca="1" si="155"/>
        <v>506.88946945485532</v>
      </c>
      <c r="K652">
        <f t="shared" ca="1" si="156"/>
        <v>-60229941.905452356</v>
      </c>
      <c r="L652">
        <f t="shared" ca="1" si="165"/>
        <v>16400.072547540498</v>
      </c>
      <c r="M652">
        <f ca="1">2*$Y$1*VLOOKUP(E651,Gearing!$B$3:$D$7,3)+B650</f>
        <v>16400.063557191621</v>
      </c>
      <c r="N652">
        <f ca="1">2*B651-B650+Misc!$B$6*$Y$1^2</f>
        <v>16400.204392591764</v>
      </c>
      <c r="O652">
        <f t="shared" ca="1" si="157"/>
        <v>0</v>
      </c>
      <c r="P652">
        <f t="shared" ca="1" si="158"/>
        <v>0</v>
      </c>
      <c r="Q652">
        <f t="shared" ca="1" si="159"/>
        <v>0</v>
      </c>
      <c r="R652">
        <f t="shared" ca="1" si="160"/>
        <v>0</v>
      </c>
      <c r="S652">
        <f t="shared" ca="1" si="161"/>
        <v>0</v>
      </c>
      <c r="T652">
        <f ca="1">C652/Misc!$B$2*60/2/PI()</f>
        <v>3998.5527677008035</v>
      </c>
      <c r="U652">
        <f ca="1">C652/Misc!$B$2*60/2/PI()*VLOOKUP(E652,Gearing!$B$2:$F$7,5,FALSE)</f>
        <v>7999.9999999999864</v>
      </c>
      <c r="V652">
        <f ca="1">FORECAST(U652,OFFSET(Engine!$E$3:$E$26,MATCH(U652,Engine!$A$3:$A$26,1)-1,0,2),OFFSET(Engine!$A$3:$A$26,MATCH(U652,Engine!$A$3:$A$26,1)-1,0,2))</f>
        <v>590.28680526412995</v>
      </c>
    </row>
    <row r="653" spans="1:22" x14ac:dyDescent="0.25">
      <c r="A653">
        <f t="shared" si="153"/>
        <v>162.5</v>
      </c>
      <c r="B653">
        <f t="shared" ca="1" si="164"/>
        <v>16431.466878641691</v>
      </c>
      <c r="C653">
        <f t="shared" ca="1" si="162"/>
        <v>125.61824000000342</v>
      </c>
      <c r="D653">
        <f t="shared" ca="1" si="163"/>
        <v>3.963359777117148E-2</v>
      </c>
      <c r="E653">
        <f ca="1">MIN(VLOOKUP(C652+0.01,Gearing!$A$2:$F$7,2,TRUE)+1,5)</f>
        <v>5</v>
      </c>
      <c r="F653">
        <f ca="1">Misc!$B$4*V652/Misc!$B$2*VLOOKUP(E652,Gearing!$B$2:$F$7,5,FALSE)</f>
        <v>3346.1692342119795</v>
      </c>
      <c r="G653">
        <f t="shared" ca="1" si="151"/>
        <v>10.210040164589852</v>
      </c>
      <c r="H653">
        <f t="shared" ca="1" si="152"/>
        <v>281.00000000000767</v>
      </c>
      <c r="I653">
        <f t="shared" si="154"/>
        <v>0.19223050000000003</v>
      </c>
      <c r="J653">
        <f t="shared" ca="1" si="155"/>
        <v>494.81516473855118</v>
      </c>
      <c r="K653">
        <f t="shared" ca="1" si="156"/>
        <v>-60245637.88386827</v>
      </c>
      <c r="L653">
        <f t="shared" ca="1" si="165"/>
        <v>16431.480805656367</v>
      </c>
      <c r="M653">
        <f ca="1">2*$Y$1*VLOOKUP(E652,Gearing!$B$3:$D$7,3)+B651</f>
        <v>16431.466878641691</v>
      </c>
      <c r="N653">
        <f ca="1">2*B652-B651+Misc!$B$6*$Y$1^2</f>
        <v>16431.612668241552</v>
      </c>
      <c r="O653">
        <f t="shared" ca="1" si="157"/>
        <v>0</v>
      </c>
      <c r="P653">
        <f t="shared" ca="1" si="158"/>
        <v>0</v>
      </c>
      <c r="Q653">
        <f t="shared" ca="1" si="159"/>
        <v>0</v>
      </c>
      <c r="R653">
        <f t="shared" ca="1" si="160"/>
        <v>0</v>
      </c>
      <c r="S653">
        <f t="shared" ca="1" si="161"/>
        <v>0</v>
      </c>
      <c r="T653">
        <f ca="1">C653/Misc!$B$2*60/2/PI()</f>
        <v>3998.552767700919</v>
      </c>
      <c r="U653">
        <f ca="1">C653/Misc!$B$2*60/2/PI()*VLOOKUP(E653,Gearing!$B$2:$F$7,5,FALSE)</f>
        <v>8000.0000000002174</v>
      </c>
      <c r="V653">
        <f ca="1">FORECAST(U653,OFFSET(Engine!$E$3:$E$26,MATCH(U653,Engine!$A$3:$A$26,1)-1,0,2),OFFSET(Engine!$A$3:$A$26,MATCH(U653,Engine!$A$3:$A$26,1)-1,0,2))</f>
        <v>590.28680526412131</v>
      </c>
    </row>
    <row r="654" spans="1:22" x14ac:dyDescent="0.25">
      <c r="A654">
        <f t="shared" si="153"/>
        <v>162.75</v>
      </c>
      <c r="B654">
        <f t="shared" ca="1" si="164"/>
        <v>16462.872677191623</v>
      </c>
      <c r="C654">
        <f t="shared" ca="1" si="162"/>
        <v>125.61824000000342</v>
      </c>
      <c r="D654">
        <f t="shared" ca="1" si="163"/>
        <v>-3.963359777117148E-2</v>
      </c>
      <c r="E654">
        <f ca="1">MIN(VLOOKUP(C653+0.01,Gearing!$A$2:$F$7,2,TRUE)+1,5)</f>
        <v>5</v>
      </c>
      <c r="F654">
        <f ca="1">Misc!$B$4*V653/Misc!$B$2*VLOOKUP(E653,Gearing!$B$2:$F$7,5,FALSE)</f>
        <v>3346.1692342119304</v>
      </c>
      <c r="G654">
        <f t="shared" ca="1" si="151"/>
        <v>10.229554823077988</v>
      </c>
      <c r="H654">
        <f t="shared" ca="1" si="152"/>
        <v>281.00000000000767</v>
      </c>
      <c r="I654">
        <f t="shared" si="154"/>
        <v>0.19223050000000003</v>
      </c>
      <c r="J654">
        <f t="shared" ca="1" si="155"/>
        <v>482.74181237053563</v>
      </c>
      <c r="K654">
        <f t="shared" ca="1" si="156"/>
        <v>-60261020.840420328</v>
      </c>
      <c r="L654">
        <f t="shared" ca="1" si="165"/>
        <v>16462.881667540496</v>
      </c>
      <c r="M654">
        <f ca="1">2*$Y$1*VLOOKUP(E653,Gearing!$B$3:$D$7,3)+B652</f>
        <v>16462.872677191623</v>
      </c>
      <c r="N654">
        <f ca="1">2*B653-B652+Misc!$B$6*$Y$1^2</f>
        <v>16463.013512591762</v>
      </c>
      <c r="O654">
        <f t="shared" ca="1" si="157"/>
        <v>0</v>
      </c>
      <c r="P654">
        <f t="shared" ca="1" si="158"/>
        <v>0</v>
      </c>
      <c r="Q654">
        <f t="shared" ca="1" si="159"/>
        <v>0</v>
      </c>
      <c r="R654">
        <f t="shared" ca="1" si="160"/>
        <v>0</v>
      </c>
      <c r="S654">
        <f t="shared" ca="1" si="161"/>
        <v>0</v>
      </c>
      <c r="T654">
        <f ca="1">C654/Misc!$B$2*60/2/PI()</f>
        <v>3998.552767700919</v>
      </c>
      <c r="U654">
        <f ca="1">C654/Misc!$B$2*60/2/PI()*VLOOKUP(E654,Gearing!$B$2:$F$7,5,FALSE)</f>
        <v>8000.0000000002174</v>
      </c>
      <c r="V654">
        <f ca="1">FORECAST(U654,OFFSET(Engine!$E$3:$E$26,MATCH(U654,Engine!$A$3:$A$26,1)-1,0,2),OFFSET(Engine!$A$3:$A$26,MATCH(U654,Engine!$A$3:$A$26,1)-1,0,2))</f>
        <v>590.28680526412131</v>
      </c>
    </row>
    <row r="655" spans="1:22" x14ac:dyDescent="0.25">
      <c r="A655">
        <f t="shared" si="153"/>
        <v>163</v>
      </c>
      <c r="B655">
        <f t="shared" ca="1" si="164"/>
        <v>16494.275998641693</v>
      </c>
      <c r="C655">
        <f t="shared" ca="1" si="162"/>
        <v>125.61824000000342</v>
      </c>
      <c r="D655">
        <f t="shared" ca="1" si="163"/>
        <v>3.963359777117148E-2</v>
      </c>
      <c r="E655">
        <f ca="1">MIN(VLOOKUP(C654+0.01,Gearing!$A$2:$F$7,2,TRUE)+1,5)</f>
        <v>5</v>
      </c>
      <c r="F655">
        <f ca="1">Misc!$B$4*V654/Misc!$B$2*VLOOKUP(E654,Gearing!$B$2:$F$7,5,FALSE)</f>
        <v>3346.1692342119304</v>
      </c>
      <c r="G655">
        <f t="shared" ca="1" si="151"/>
        <v>10.249067942367631</v>
      </c>
      <c r="H655">
        <f t="shared" ca="1" si="152"/>
        <v>281.00000000000767</v>
      </c>
      <c r="I655">
        <f t="shared" si="154"/>
        <v>0.19223050000000003</v>
      </c>
      <c r="J655">
        <f t="shared" ca="1" si="155"/>
        <v>470.66750765423058</v>
      </c>
      <c r="K655">
        <f t="shared" ca="1" si="156"/>
        <v>-60275958.44238238</v>
      </c>
      <c r="L655">
        <f t="shared" ca="1" si="165"/>
        <v>16494.289925656369</v>
      </c>
      <c r="M655">
        <f ca="1">2*$Y$1*VLOOKUP(E654,Gearing!$B$3:$D$7,3)+B653</f>
        <v>16494.275998641693</v>
      </c>
      <c r="N655">
        <f ca="1">2*B654-B653+Misc!$B$6*$Y$1^2</f>
        <v>16494.421788241554</v>
      </c>
      <c r="O655">
        <f t="shared" ca="1" si="157"/>
        <v>0</v>
      </c>
      <c r="P655">
        <f t="shared" ca="1" si="158"/>
        <v>0</v>
      </c>
      <c r="Q655">
        <f t="shared" ca="1" si="159"/>
        <v>0</v>
      </c>
      <c r="R655">
        <f t="shared" ca="1" si="160"/>
        <v>0</v>
      </c>
      <c r="S655">
        <f t="shared" ca="1" si="161"/>
        <v>0</v>
      </c>
      <c r="T655">
        <f ca="1">C655/Misc!$B$2*60/2/PI()</f>
        <v>3998.552767700919</v>
      </c>
      <c r="U655">
        <f ca="1">C655/Misc!$B$2*60/2/PI()*VLOOKUP(E655,Gearing!$B$2:$F$7,5,FALSE)</f>
        <v>8000.0000000002174</v>
      </c>
      <c r="V655">
        <f ca="1">FORECAST(U655,OFFSET(Engine!$E$3:$E$26,MATCH(U655,Engine!$A$3:$A$26,1)-1,0,2),OFFSET(Engine!$A$3:$A$26,MATCH(U655,Engine!$A$3:$A$26,1)-1,0,2))</f>
        <v>590.28680526412131</v>
      </c>
    </row>
    <row r="656" spans="1:22" x14ac:dyDescent="0.25">
      <c r="A656">
        <f t="shared" si="153"/>
        <v>163.25</v>
      </c>
      <c r="B656">
        <f t="shared" ca="1" si="164"/>
        <v>16525.681797191624</v>
      </c>
      <c r="C656">
        <f t="shared" ca="1" si="162"/>
        <v>125.61824000000342</v>
      </c>
      <c r="D656">
        <f t="shared" ca="1" si="163"/>
        <v>-3.963359777117148E-2</v>
      </c>
      <c r="E656">
        <f ca="1">MIN(VLOOKUP(C655+0.01,Gearing!$A$2:$F$7,2,TRUE)+1,5)</f>
        <v>5</v>
      </c>
      <c r="F656">
        <f ca="1">Misc!$B$4*V655/Misc!$B$2*VLOOKUP(E655,Gearing!$B$2:$F$7,5,FALSE)</f>
        <v>3346.1692342119304</v>
      </c>
      <c r="G656">
        <f t="shared" ca="1" si="151"/>
        <v>10.268582600855767</v>
      </c>
      <c r="H656">
        <f t="shared" ca="1" si="152"/>
        <v>281.00000000000767</v>
      </c>
      <c r="I656">
        <f t="shared" si="154"/>
        <v>0.19223050000000003</v>
      </c>
      <c r="J656">
        <f t="shared" ca="1" si="155"/>
        <v>458.59415528621503</v>
      </c>
      <c r="K656">
        <f t="shared" ca="1" si="156"/>
        <v>-60290583.082296766</v>
      </c>
      <c r="L656">
        <f t="shared" ca="1" si="165"/>
        <v>16525.690787540498</v>
      </c>
      <c r="M656">
        <f ca="1">2*$Y$1*VLOOKUP(E655,Gearing!$B$3:$D$7,3)+B654</f>
        <v>16525.681797191624</v>
      </c>
      <c r="N656">
        <f ca="1">2*B655-B654+Misc!$B$6*$Y$1^2</f>
        <v>16525.822632591764</v>
      </c>
      <c r="O656">
        <f t="shared" ca="1" si="157"/>
        <v>0</v>
      </c>
      <c r="P656">
        <f t="shared" ca="1" si="158"/>
        <v>0</v>
      </c>
      <c r="Q656">
        <f t="shared" ca="1" si="159"/>
        <v>0</v>
      </c>
      <c r="R656">
        <f t="shared" ca="1" si="160"/>
        <v>0</v>
      </c>
      <c r="S656">
        <f t="shared" ca="1" si="161"/>
        <v>0</v>
      </c>
      <c r="T656">
        <f ca="1">C656/Misc!$B$2*60/2/PI()</f>
        <v>3998.552767700919</v>
      </c>
      <c r="U656">
        <f ca="1">C656/Misc!$B$2*60/2/PI()*VLOOKUP(E656,Gearing!$B$2:$F$7,5,FALSE)</f>
        <v>8000.0000000002174</v>
      </c>
      <c r="V656">
        <f ca="1">FORECAST(U656,OFFSET(Engine!$E$3:$E$26,MATCH(U656,Engine!$A$3:$A$26,1)-1,0,2),OFFSET(Engine!$A$3:$A$26,MATCH(U656,Engine!$A$3:$A$26,1)-1,0,2))</f>
        <v>590.28680526412131</v>
      </c>
    </row>
    <row r="657" spans="1:22" x14ac:dyDescent="0.25">
      <c r="A657">
        <f t="shared" si="153"/>
        <v>163.5</v>
      </c>
      <c r="B657">
        <f t="shared" ca="1" si="164"/>
        <v>16557.085118641695</v>
      </c>
      <c r="C657">
        <f t="shared" ca="1" si="162"/>
        <v>125.61824000000342</v>
      </c>
      <c r="D657">
        <f t="shared" ca="1" si="163"/>
        <v>3.963359777117148E-2</v>
      </c>
      <c r="E657">
        <f ca="1">MIN(VLOOKUP(C656+0.01,Gearing!$A$2:$F$7,2,TRUE)+1,5)</f>
        <v>5</v>
      </c>
      <c r="F657">
        <f ca="1">Misc!$B$4*V656/Misc!$B$2*VLOOKUP(E656,Gearing!$B$2:$F$7,5,FALSE)</f>
        <v>3346.1692342119304</v>
      </c>
      <c r="G657">
        <f t="shared" ca="1" si="151"/>
        <v>10.28809572014541</v>
      </c>
      <c r="H657">
        <f t="shared" ca="1" si="152"/>
        <v>281.00000000000767</v>
      </c>
      <c r="I657">
        <f t="shared" si="154"/>
        <v>0.19223050000000003</v>
      </c>
      <c r="J657">
        <f t="shared" ca="1" si="155"/>
        <v>446.51985056990998</v>
      </c>
      <c r="K657">
        <f t="shared" ca="1" si="156"/>
        <v>-60304762.307804979</v>
      </c>
      <c r="L657">
        <f t="shared" ca="1" si="165"/>
        <v>16557.09904565637</v>
      </c>
      <c r="M657">
        <f ca="1">2*$Y$1*VLOOKUP(E656,Gearing!$B$3:$D$7,3)+B655</f>
        <v>16557.085118641695</v>
      </c>
      <c r="N657">
        <f ca="1">2*B656-B655+Misc!$B$6*$Y$1^2</f>
        <v>16557.230908241556</v>
      </c>
      <c r="O657">
        <f t="shared" ca="1" si="157"/>
        <v>0</v>
      </c>
      <c r="P657">
        <f t="shared" ca="1" si="158"/>
        <v>0</v>
      </c>
      <c r="Q657">
        <f t="shared" ca="1" si="159"/>
        <v>0</v>
      </c>
      <c r="R657">
        <f t="shared" ca="1" si="160"/>
        <v>0</v>
      </c>
      <c r="S657">
        <f t="shared" ca="1" si="161"/>
        <v>0</v>
      </c>
      <c r="T657">
        <f ca="1">C657/Misc!$B$2*60/2/PI()</f>
        <v>3998.552767700919</v>
      </c>
      <c r="U657">
        <f ca="1">C657/Misc!$B$2*60/2/PI()*VLOOKUP(E657,Gearing!$B$2:$F$7,5,FALSE)</f>
        <v>8000.0000000002174</v>
      </c>
      <c r="V657">
        <f ca="1">FORECAST(U657,OFFSET(Engine!$E$3:$E$26,MATCH(U657,Engine!$A$3:$A$26,1)-1,0,2),OFFSET(Engine!$A$3:$A$26,MATCH(U657,Engine!$A$3:$A$26,1)-1,0,2))</f>
        <v>590.28680526412131</v>
      </c>
    </row>
    <row r="658" spans="1:22" x14ac:dyDescent="0.25">
      <c r="A658">
        <f t="shared" si="153"/>
        <v>163.75</v>
      </c>
      <c r="B658">
        <f t="shared" ca="1" si="164"/>
        <v>16588.490917191626</v>
      </c>
      <c r="C658">
        <f t="shared" ca="1" si="162"/>
        <v>125.61824000000342</v>
      </c>
      <c r="D658">
        <f t="shared" ca="1" si="163"/>
        <v>-3.963359777117148E-2</v>
      </c>
      <c r="E658">
        <f ca="1">MIN(VLOOKUP(C657+0.01,Gearing!$A$2:$F$7,2,TRUE)+1,5)</f>
        <v>5</v>
      </c>
      <c r="F658">
        <f ca="1">Misc!$B$4*V657/Misc!$B$2*VLOOKUP(E657,Gearing!$B$2:$F$7,5,FALSE)</f>
        <v>3346.1692342119304</v>
      </c>
      <c r="G658">
        <f t="shared" ca="1" si="151"/>
        <v>10.307610378633546</v>
      </c>
      <c r="H658">
        <f t="shared" ca="1" si="152"/>
        <v>281.00000000000767</v>
      </c>
      <c r="I658">
        <f t="shared" si="154"/>
        <v>0.19223050000000003</v>
      </c>
      <c r="J658">
        <f t="shared" ca="1" si="155"/>
        <v>434.44649820189443</v>
      </c>
      <c r="K658">
        <f t="shared" ca="1" si="156"/>
        <v>-60318628.631081663</v>
      </c>
      <c r="L658">
        <f t="shared" ca="1" si="165"/>
        <v>16588.499907540499</v>
      </c>
      <c r="M658">
        <f ca="1">2*$Y$1*VLOOKUP(E657,Gearing!$B$3:$D$7,3)+B656</f>
        <v>16588.490917191626</v>
      </c>
      <c r="N658">
        <f ca="1">2*B657-B656+Misc!$B$6*$Y$1^2</f>
        <v>16588.631752591766</v>
      </c>
      <c r="O658">
        <f t="shared" ca="1" si="157"/>
        <v>0</v>
      </c>
      <c r="P658">
        <f t="shared" ca="1" si="158"/>
        <v>0</v>
      </c>
      <c r="Q658">
        <f t="shared" ca="1" si="159"/>
        <v>0</v>
      </c>
      <c r="R658">
        <f t="shared" ca="1" si="160"/>
        <v>0</v>
      </c>
      <c r="S658">
        <f t="shared" ca="1" si="161"/>
        <v>0</v>
      </c>
      <c r="T658">
        <f ca="1">C658/Misc!$B$2*60/2/PI()</f>
        <v>3998.552767700919</v>
      </c>
      <c r="U658">
        <f ca="1">C658/Misc!$B$2*60/2/PI()*VLOOKUP(E658,Gearing!$B$2:$F$7,5,FALSE)</f>
        <v>8000.0000000002174</v>
      </c>
      <c r="V658">
        <f ca="1">FORECAST(U658,OFFSET(Engine!$E$3:$E$26,MATCH(U658,Engine!$A$3:$A$26,1)-1,0,2),OFFSET(Engine!$A$3:$A$26,MATCH(U658,Engine!$A$3:$A$26,1)-1,0,2))</f>
        <v>590.28680526412131</v>
      </c>
    </row>
    <row r="659" spans="1:22" x14ac:dyDescent="0.25">
      <c r="A659">
        <f t="shared" si="153"/>
        <v>164</v>
      </c>
      <c r="B659">
        <f t="shared" ca="1" si="164"/>
        <v>16619.894238641697</v>
      </c>
      <c r="C659">
        <f t="shared" ca="1" si="162"/>
        <v>125.61824000000342</v>
      </c>
      <c r="D659">
        <f t="shared" ca="1" si="163"/>
        <v>3.963359777117148E-2</v>
      </c>
      <c r="E659">
        <f ca="1">MIN(VLOOKUP(C658+0.01,Gearing!$A$2:$F$7,2,TRUE)+1,5)</f>
        <v>5</v>
      </c>
      <c r="F659">
        <f ca="1">Misc!$B$4*V658/Misc!$B$2*VLOOKUP(E658,Gearing!$B$2:$F$7,5,FALSE)</f>
        <v>3346.1692342119304</v>
      </c>
      <c r="G659">
        <f t="shared" ca="1" si="151"/>
        <v>10.327123497923189</v>
      </c>
      <c r="H659">
        <f t="shared" ca="1" si="152"/>
        <v>281.00000000000767</v>
      </c>
      <c r="I659">
        <f t="shared" si="154"/>
        <v>0.19223050000000003</v>
      </c>
      <c r="J659">
        <f t="shared" ca="1" si="155"/>
        <v>422.37219348558938</v>
      </c>
      <c r="K659">
        <f t="shared" ca="1" si="156"/>
        <v>-60332049.480136052</v>
      </c>
      <c r="L659">
        <f t="shared" ca="1" si="165"/>
        <v>16619.908165656369</v>
      </c>
      <c r="M659">
        <f ca="1">2*$Y$1*VLOOKUP(E658,Gearing!$B$3:$D$7,3)+B657</f>
        <v>16619.894238641697</v>
      </c>
      <c r="N659">
        <f ca="1">2*B658-B657+Misc!$B$6*$Y$1^2</f>
        <v>16620.040028241558</v>
      </c>
      <c r="O659">
        <f t="shared" ca="1" si="157"/>
        <v>0</v>
      </c>
      <c r="P659">
        <f t="shared" ca="1" si="158"/>
        <v>0</v>
      </c>
      <c r="Q659">
        <f t="shared" ca="1" si="159"/>
        <v>0</v>
      </c>
      <c r="R659">
        <f t="shared" ca="1" si="160"/>
        <v>0</v>
      </c>
      <c r="S659">
        <f t="shared" ca="1" si="161"/>
        <v>0</v>
      </c>
      <c r="T659">
        <f ca="1">C659/Misc!$B$2*60/2/PI()</f>
        <v>3998.552767700919</v>
      </c>
      <c r="U659">
        <f ca="1">C659/Misc!$B$2*60/2/PI()*VLOOKUP(E659,Gearing!$B$2:$F$7,5,FALSE)</f>
        <v>8000.0000000002174</v>
      </c>
      <c r="V659">
        <f ca="1">FORECAST(U659,OFFSET(Engine!$E$3:$E$26,MATCH(U659,Engine!$A$3:$A$26,1)-1,0,2),OFFSET(Engine!$A$3:$A$26,MATCH(U659,Engine!$A$3:$A$26,1)-1,0,2))</f>
        <v>590.28680526412131</v>
      </c>
    </row>
    <row r="660" spans="1:22" x14ac:dyDescent="0.25">
      <c r="A660">
        <f t="shared" si="153"/>
        <v>164.25</v>
      </c>
      <c r="B660">
        <f t="shared" ca="1" si="164"/>
        <v>16651.300037191628</v>
      </c>
      <c r="C660">
        <f t="shared" ca="1" si="162"/>
        <v>125.61824000000342</v>
      </c>
      <c r="D660">
        <f t="shared" ca="1" si="163"/>
        <v>-3.963359777117148E-2</v>
      </c>
      <c r="E660">
        <f ca="1">MIN(VLOOKUP(C659+0.01,Gearing!$A$2:$F$7,2,TRUE)+1,5)</f>
        <v>5</v>
      </c>
      <c r="F660">
        <f ca="1">Misc!$B$4*V659/Misc!$B$2*VLOOKUP(E659,Gearing!$B$2:$F$7,5,FALSE)</f>
        <v>3346.1692342119304</v>
      </c>
      <c r="G660">
        <f t="shared" ca="1" si="151"/>
        <v>10.346638156411325</v>
      </c>
      <c r="H660">
        <f t="shared" ca="1" si="152"/>
        <v>281.00000000000767</v>
      </c>
      <c r="I660">
        <f t="shared" si="154"/>
        <v>0.19223050000000003</v>
      </c>
      <c r="J660">
        <f t="shared" ca="1" si="155"/>
        <v>410.29884111757383</v>
      </c>
      <c r="K660">
        <f t="shared" ca="1" si="156"/>
        <v>-60345157.486775048</v>
      </c>
      <c r="L660">
        <f t="shared" ca="1" si="165"/>
        <v>16651.309027540501</v>
      </c>
      <c r="M660">
        <f ca="1">2*$Y$1*VLOOKUP(E659,Gearing!$B$3:$D$7,3)+B658</f>
        <v>16651.300037191628</v>
      </c>
      <c r="N660">
        <f ca="1">2*B659-B658+Misc!$B$6*$Y$1^2</f>
        <v>16651.440872591767</v>
      </c>
      <c r="O660">
        <f t="shared" ca="1" si="157"/>
        <v>0</v>
      </c>
      <c r="P660">
        <f t="shared" ca="1" si="158"/>
        <v>0</v>
      </c>
      <c r="Q660">
        <f t="shared" ca="1" si="159"/>
        <v>0</v>
      </c>
      <c r="R660">
        <f t="shared" ca="1" si="160"/>
        <v>0</v>
      </c>
      <c r="S660">
        <f t="shared" ca="1" si="161"/>
        <v>0</v>
      </c>
      <c r="T660">
        <f ca="1">C660/Misc!$B$2*60/2/PI()</f>
        <v>3998.552767700919</v>
      </c>
      <c r="U660">
        <f ca="1">C660/Misc!$B$2*60/2/PI()*VLOOKUP(E660,Gearing!$B$2:$F$7,5,FALSE)</f>
        <v>8000.0000000002174</v>
      </c>
      <c r="V660">
        <f ca="1">FORECAST(U660,OFFSET(Engine!$E$3:$E$26,MATCH(U660,Engine!$A$3:$A$26,1)-1,0,2),OFFSET(Engine!$A$3:$A$26,MATCH(U660,Engine!$A$3:$A$26,1)-1,0,2))</f>
        <v>590.28680526412131</v>
      </c>
    </row>
    <row r="661" spans="1:22" x14ac:dyDescent="0.25">
      <c r="A661">
        <f t="shared" si="153"/>
        <v>164.5</v>
      </c>
      <c r="B661">
        <f t="shared" ca="1" si="164"/>
        <v>16682.703358641698</v>
      </c>
      <c r="C661">
        <f t="shared" ca="1" si="162"/>
        <v>125.61824000000342</v>
      </c>
      <c r="D661">
        <f t="shared" ca="1" si="163"/>
        <v>3.963359777117148E-2</v>
      </c>
      <c r="E661">
        <f ca="1">MIN(VLOOKUP(C660+0.01,Gearing!$A$2:$F$7,2,TRUE)+1,5)</f>
        <v>5</v>
      </c>
      <c r="F661">
        <f ca="1">Misc!$B$4*V660/Misc!$B$2*VLOOKUP(E660,Gearing!$B$2:$F$7,5,FALSE)</f>
        <v>3346.1692342119304</v>
      </c>
      <c r="G661">
        <f t="shared" ca="1" si="151"/>
        <v>10.366151275700966</v>
      </c>
      <c r="H661">
        <f t="shared" ca="1" si="152"/>
        <v>281.00000000000767</v>
      </c>
      <c r="I661">
        <f t="shared" si="154"/>
        <v>0.19223050000000003</v>
      </c>
      <c r="J661">
        <f t="shared" ca="1" si="155"/>
        <v>398.22453640126878</v>
      </c>
      <c r="K661">
        <f t="shared" ca="1" si="156"/>
        <v>-60357819.959375575</v>
      </c>
      <c r="L661">
        <f t="shared" ca="1" si="165"/>
        <v>16682.71728565637</v>
      </c>
      <c r="M661">
        <f ca="1">2*$Y$1*VLOOKUP(E660,Gearing!$B$3:$D$7,3)+B659</f>
        <v>16682.703358641698</v>
      </c>
      <c r="N661">
        <f ca="1">2*B660-B659+Misc!$B$6*$Y$1^2</f>
        <v>16682.849148241559</v>
      </c>
      <c r="O661">
        <f t="shared" ca="1" si="157"/>
        <v>0</v>
      </c>
      <c r="P661">
        <f t="shared" ca="1" si="158"/>
        <v>0</v>
      </c>
      <c r="Q661">
        <f t="shared" ca="1" si="159"/>
        <v>0</v>
      </c>
      <c r="R661">
        <f t="shared" ca="1" si="160"/>
        <v>0</v>
      </c>
      <c r="S661">
        <f t="shared" ca="1" si="161"/>
        <v>0</v>
      </c>
      <c r="T661">
        <f ca="1">C661/Misc!$B$2*60/2/PI()</f>
        <v>3998.552767700919</v>
      </c>
      <c r="U661">
        <f ca="1">C661/Misc!$B$2*60/2/PI()*VLOOKUP(E661,Gearing!$B$2:$F$7,5,FALSE)</f>
        <v>8000.0000000002174</v>
      </c>
      <c r="V661">
        <f ca="1">FORECAST(U661,OFFSET(Engine!$E$3:$E$26,MATCH(U661,Engine!$A$3:$A$26,1)-1,0,2),OFFSET(Engine!$A$3:$A$26,MATCH(U661,Engine!$A$3:$A$26,1)-1,0,2))</f>
        <v>590.28680526412131</v>
      </c>
    </row>
    <row r="662" spans="1:22" x14ac:dyDescent="0.25">
      <c r="A662">
        <f t="shared" si="153"/>
        <v>164.75</v>
      </c>
      <c r="B662">
        <f t="shared" ca="1" si="164"/>
        <v>16714.109157191629</v>
      </c>
      <c r="C662">
        <f t="shared" ca="1" si="162"/>
        <v>125.61824000000342</v>
      </c>
      <c r="D662">
        <f t="shared" ca="1" si="163"/>
        <v>-3.963359777117148E-2</v>
      </c>
      <c r="E662">
        <f ca="1">MIN(VLOOKUP(C661+0.01,Gearing!$A$2:$F$7,2,TRUE)+1,5)</f>
        <v>5</v>
      </c>
      <c r="F662">
        <f ca="1">Misc!$B$4*V661/Misc!$B$2*VLOOKUP(E661,Gearing!$B$2:$F$7,5,FALSE)</f>
        <v>3346.1692342119304</v>
      </c>
      <c r="G662">
        <f t="shared" ca="1" si="151"/>
        <v>10.385665934189102</v>
      </c>
      <c r="H662">
        <f t="shared" ca="1" si="152"/>
        <v>281.00000000000767</v>
      </c>
      <c r="I662">
        <f t="shared" si="154"/>
        <v>0.19223050000000003</v>
      </c>
      <c r="J662">
        <f t="shared" ca="1" si="155"/>
        <v>386.15118403325323</v>
      </c>
      <c r="K662">
        <f t="shared" ca="1" si="156"/>
        <v>-60370169.649376906</v>
      </c>
      <c r="L662">
        <f t="shared" ca="1" si="165"/>
        <v>16714.118147540503</v>
      </c>
      <c r="M662">
        <f ca="1">2*$Y$1*VLOOKUP(E661,Gearing!$B$3:$D$7,3)+B660</f>
        <v>16714.109157191629</v>
      </c>
      <c r="N662">
        <f ca="1">2*B661-B660+Misc!$B$6*$Y$1^2</f>
        <v>16714.249992591769</v>
      </c>
      <c r="O662">
        <f t="shared" ca="1" si="157"/>
        <v>0</v>
      </c>
      <c r="P662">
        <f t="shared" ca="1" si="158"/>
        <v>0</v>
      </c>
      <c r="Q662">
        <f t="shared" ca="1" si="159"/>
        <v>0</v>
      </c>
      <c r="R662">
        <f t="shared" ca="1" si="160"/>
        <v>0</v>
      </c>
      <c r="S662">
        <f t="shared" ca="1" si="161"/>
        <v>0</v>
      </c>
      <c r="T662">
        <f ca="1">C662/Misc!$B$2*60/2/PI()</f>
        <v>3998.552767700919</v>
      </c>
      <c r="U662">
        <f ca="1">C662/Misc!$B$2*60/2/PI()*VLOOKUP(E662,Gearing!$B$2:$F$7,5,FALSE)</f>
        <v>8000.0000000002174</v>
      </c>
      <c r="V662">
        <f ca="1">FORECAST(U662,OFFSET(Engine!$E$3:$E$26,MATCH(U662,Engine!$A$3:$A$26,1)-1,0,2),OFFSET(Engine!$A$3:$A$26,MATCH(U662,Engine!$A$3:$A$26,1)-1,0,2))</f>
        <v>590.28680526412131</v>
      </c>
    </row>
    <row r="663" spans="1:22" x14ac:dyDescent="0.25">
      <c r="A663">
        <f t="shared" si="153"/>
        <v>165</v>
      </c>
      <c r="B663">
        <f t="shared" ca="1" si="164"/>
        <v>16745.5124786417</v>
      </c>
      <c r="C663">
        <f t="shared" ca="1" si="162"/>
        <v>125.61824000000342</v>
      </c>
      <c r="D663">
        <f t="shared" ca="1" si="163"/>
        <v>3.963359777117148E-2</v>
      </c>
      <c r="E663">
        <f ca="1">MIN(VLOOKUP(C662+0.01,Gearing!$A$2:$F$7,2,TRUE)+1,5)</f>
        <v>5</v>
      </c>
      <c r="F663">
        <f ca="1">Misc!$B$4*V662/Misc!$B$2*VLOOKUP(E662,Gearing!$B$2:$F$7,5,FALSE)</f>
        <v>3346.1692342119304</v>
      </c>
      <c r="G663">
        <f t="shared" ca="1" si="151"/>
        <v>10.405179053478747</v>
      </c>
      <c r="H663">
        <f t="shared" ca="1" si="152"/>
        <v>281.00000000000767</v>
      </c>
      <c r="I663">
        <f t="shared" si="154"/>
        <v>0.19223050000000003</v>
      </c>
      <c r="J663">
        <f t="shared" ca="1" si="155"/>
        <v>374.07687931694818</v>
      </c>
      <c r="K663">
        <f t="shared" ca="1" si="156"/>
        <v>-60382073.745523594</v>
      </c>
      <c r="L663">
        <f t="shared" ca="1" si="165"/>
        <v>16745.526405656372</v>
      </c>
      <c r="M663">
        <f ca="1">2*$Y$1*VLOOKUP(E662,Gearing!$B$3:$D$7,3)+B661</f>
        <v>16745.5124786417</v>
      </c>
      <c r="N663">
        <f ca="1">2*B662-B661+Misc!$B$6*$Y$1^2</f>
        <v>16745.658268241561</v>
      </c>
      <c r="O663">
        <f t="shared" ca="1" si="157"/>
        <v>0</v>
      </c>
      <c r="P663">
        <f t="shared" ca="1" si="158"/>
        <v>0</v>
      </c>
      <c r="Q663">
        <f t="shared" ca="1" si="159"/>
        <v>0</v>
      </c>
      <c r="R663">
        <f t="shared" ca="1" si="160"/>
        <v>0</v>
      </c>
      <c r="S663">
        <f t="shared" ca="1" si="161"/>
        <v>0</v>
      </c>
      <c r="T663">
        <f ca="1">C663/Misc!$B$2*60/2/PI()</f>
        <v>3998.552767700919</v>
      </c>
      <c r="U663">
        <f ca="1">C663/Misc!$B$2*60/2/PI()*VLOOKUP(E663,Gearing!$B$2:$F$7,5,FALSE)</f>
        <v>8000.0000000002174</v>
      </c>
      <c r="V663">
        <f ca="1">FORECAST(U663,OFFSET(Engine!$E$3:$E$26,MATCH(U663,Engine!$A$3:$A$26,1)-1,0,2),OFFSET(Engine!$A$3:$A$26,MATCH(U663,Engine!$A$3:$A$26,1)-1,0,2))</f>
        <v>590.28680526412131</v>
      </c>
    </row>
    <row r="664" spans="1:22" x14ac:dyDescent="0.25">
      <c r="A664">
        <f t="shared" si="153"/>
        <v>165.25</v>
      </c>
      <c r="B664">
        <f t="shared" ca="1" si="164"/>
        <v>16776.918277191631</v>
      </c>
      <c r="C664">
        <f t="shared" ca="1" si="162"/>
        <v>125.61824000000342</v>
      </c>
      <c r="D664">
        <f t="shared" ca="1" si="163"/>
        <v>-3.963359777117148E-2</v>
      </c>
      <c r="E664">
        <f ca="1">MIN(VLOOKUP(C663+0.01,Gearing!$A$2:$F$7,2,TRUE)+1,5)</f>
        <v>5</v>
      </c>
      <c r="F664">
        <f ca="1">Misc!$B$4*V663/Misc!$B$2*VLOOKUP(E663,Gearing!$B$2:$F$7,5,FALSE)</f>
        <v>3346.1692342119304</v>
      </c>
      <c r="G664">
        <f t="shared" ca="1" si="151"/>
        <v>10.424693711966883</v>
      </c>
      <c r="H664">
        <f t="shared" ca="1" si="152"/>
        <v>281.00000000000767</v>
      </c>
      <c r="I664">
        <f t="shared" si="154"/>
        <v>0.19223050000000003</v>
      </c>
      <c r="J664">
        <f t="shared" ca="1" si="155"/>
        <v>362.00352694893263</v>
      </c>
      <c r="K664">
        <f t="shared" ca="1" si="156"/>
        <v>-60393665.118887223</v>
      </c>
      <c r="L664">
        <f t="shared" ca="1" si="165"/>
        <v>16776.927267540505</v>
      </c>
      <c r="M664">
        <f ca="1">2*$Y$1*VLOOKUP(E663,Gearing!$B$3:$D$7,3)+B662</f>
        <v>16776.918277191631</v>
      </c>
      <c r="N664">
        <f ca="1">2*B663-B662+Misc!$B$6*$Y$1^2</f>
        <v>16777.059112591771</v>
      </c>
      <c r="O664">
        <f t="shared" ca="1" si="157"/>
        <v>0</v>
      </c>
      <c r="P664">
        <f t="shared" ca="1" si="158"/>
        <v>0</v>
      </c>
      <c r="Q664">
        <f t="shared" ca="1" si="159"/>
        <v>0</v>
      </c>
      <c r="R664">
        <f t="shared" ca="1" si="160"/>
        <v>0</v>
      </c>
      <c r="S664">
        <f t="shared" ca="1" si="161"/>
        <v>0</v>
      </c>
      <c r="T664">
        <f ca="1">C664/Misc!$B$2*60/2/PI()</f>
        <v>3998.552767700919</v>
      </c>
      <c r="U664">
        <f ca="1">C664/Misc!$B$2*60/2/PI()*VLOOKUP(E664,Gearing!$B$2:$F$7,5,FALSE)</f>
        <v>8000.0000000002174</v>
      </c>
      <c r="V664">
        <f ca="1">FORECAST(U664,OFFSET(Engine!$E$3:$E$26,MATCH(U664,Engine!$A$3:$A$26,1)-1,0,2),OFFSET(Engine!$A$3:$A$26,MATCH(U664,Engine!$A$3:$A$26,1)-1,0,2))</f>
        <v>590.28680526412131</v>
      </c>
    </row>
    <row r="665" spans="1:22" x14ac:dyDescent="0.25">
      <c r="A665">
        <f t="shared" si="153"/>
        <v>165.5</v>
      </c>
      <c r="B665">
        <f t="shared" ca="1" si="164"/>
        <v>16808.321598641702</v>
      </c>
      <c r="C665">
        <f t="shared" ca="1" si="162"/>
        <v>125.61824000000342</v>
      </c>
      <c r="D665">
        <f t="shared" ca="1" si="163"/>
        <v>3.963359777117148E-2</v>
      </c>
      <c r="E665">
        <f ca="1">MIN(VLOOKUP(C664+0.01,Gearing!$A$2:$F$7,2,TRUE)+1,5)</f>
        <v>5</v>
      </c>
      <c r="F665">
        <f ca="1">Misc!$B$4*V664/Misc!$B$2*VLOOKUP(E664,Gearing!$B$2:$F$7,5,FALSE)</f>
        <v>3346.1692342119304</v>
      </c>
      <c r="G665">
        <f t="shared" ca="1" si="151"/>
        <v>10.444206831256526</v>
      </c>
      <c r="H665">
        <f t="shared" ca="1" si="152"/>
        <v>281.00000000000767</v>
      </c>
      <c r="I665">
        <f t="shared" si="154"/>
        <v>0.19223050000000003</v>
      </c>
      <c r="J665">
        <f t="shared" ca="1" si="155"/>
        <v>349.92922223262758</v>
      </c>
      <c r="K665">
        <f t="shared" ca="1" si="156"/>
        <v>-60404810.838580064</v>
      </c>
      <c r="L665">
        <f t="shared" ca="1" si="165"/>
        <v>16808.335525656374</v>
      </c>
      <c r="M665">
        <f ca="1">2*$Y$1*VLOOKUP(E664,Gearing!$B$3:$D$7,3)+B663</f>
        <v>16808.321598641702</v>
      </c>
      <c r="N665">
        <f ca="1">2*B664-B663+Misc!$B$6*$Y$1^2</f>
        <v>16808.467388241563</v>
      </c>
      <c r="O665">
        <f t="shared" ca="1" si="157"/>
        <v>0</v>
      </c>
      <c r="P665">
        <f t="shared" ca="1" si="158"/>
        <v>0</v>
      </c>
      <c r="Q665">
        <f t="shared" ca="1" si="159"/>
        <v>0</v>
      </c>
      <c r="R665">
        <f t="shared" ca="1" si="160"/>
        <v>0</v>
      </c>
      <c r="S665">
        <f t="shared" ca="1" si="161"/>
        <v>0</v>
      </c>
      <c r="T665">
        <f ca="1">C665/Misc!$B$2*60/2/PI()</f>
        <v>3998.552767700919</v>
      </c>
      <c r="U665">
        <f ca="1">C665/Misc!$B$2*60/2/PI()*VLOOKUP(E665,Gearing!$B$2:$F$7,5,FALSE)</f>
        <v>8000.0000000002174</v>
      </c>
      <c r="V665">
        <f ca="1">FORECAST(U665,OFFSET(Engine!$E$3:$E$26,MATCH(U665,Engine!$A$3:$A$26,1)-1,0,2),OFFSET(Engine!$A$3:$A$26,MATCH(U665,Engine!$A$3:$A$26,1)-1,0,2))</f>
        <v>590.28680526412131</v>
      </c>
    </row>
    <row r="666" spans="1:22" x14ac:dyDescent="0.25">
      <c r="A666">
        <f t="shared" si="153"/>
        <v>165.75</v>
      </c>
      <c r="B666">
        <f t="shared" ca="1" si="164"/>
        <v>16839.727397191633</v>
      </c>
      <c r="C666">
        <f t="shared" ca="1" si="162"/>
        <v>125.61824000000342</v>
      </c>
      <c r="D666">
        <f t="shared" ca="1" si="163"/>
        <v>-3.963359777117148E-2</v>
      </c>
      <c r="E666">
        <f ca="1">MIN(VLOOKUP(C665+0.01,Gearing!$A$2:$F$7,2,TRUE)+1,5)</f>
        <v>5</v>
      </c>
      <c r="F666">
        <f ca="1">Misc!$B$4*V665/Misc!$B$2*VLOOKUP(E665,Gearing!$B$2:$F$7,5,FALSE)</f>
        <v>3346.1692342119304</v>
      </c>
      <c r="G666">
        <f t="shared" ca="1" si="151"/>
        <v>10.463721489744662</v>
      </c>
      <c r="H666">
        <f t="shared" ca="1" si="152"/>
        <v>281.00000000000767</v>
      </c>
      <c r="I666">
        <f t="shared" si="154"/>
        <v>0.19223050000000003</v>
      </c>
      <c r="J666">
        <f t="shared" ca="1" si="155"/>
        <v>337.85586986461203</v>
      </c>
      <c r="K666">
        <f t="shared" ca="1" si="156"/>
        <v>-60415643.895306028</v>
      </c>
      <c r="L666">
        <f t="shared" ca="1" si="165"/>
        <v>16839.736387540506</v>
      </c>
      <c r="M666">
        <f ca="1">2*$Y$1*VLOOKUP(E665,Gearing!$B$3:$D$7,3)+B664</f>
        <v>16839.727397191633</v>
      </c>
      <c r="N666">
        <f ca="1">2*B665-B664+Misc!$B$6*$Y$1^2</f>
        <v>16839.868232591773</v>
      </c>
      <c r="O666">
        <f t="shared" ca="1" si="157"/>
        <v>0</v>
      </c>
      <c r="P666">
        <f t="shared" ca="1" si="158"/>
        <v>0</v>
      </c>
      <c r="Q666">
        <f t="shared" ca="1" si="159"/>
        <v>0</v>
      </c>
      <c r="R666">
        <f t="shared" ca="1" si="160"/>
        <v>0</v>
      </c>
      <c r="S666">
        <f t="shared" ca="1" si="161"/>
        <v>0</v>
      </c>
      <c r="T666">
        <f ca="1">C666/Misc!$B$2*60/2/PI()</f>
        <v>3998.552767700919</v>
      </c>
      <c r="U666">
        <f ca="1">C666/Misc!$B$2*60/2/PI()*VLOOKUP(E666,Gearing!$B$2:$F$7,5,FALSE)</f>
        <v>8000.0000000002174</v>
      </c>
      <c r="V666">
        <f ca="1">FORECAST(U666,OFFSET(Engine!$E$3:$E$26,MATCH(U666,Engine!$A$3:$A$26,1)-1,0,2),OFFSET(Engine!$A$3:$A$26,MATCH(U666,Engine!$A$3:$A$26,1)-1,0,2))</f>
        <v>590.28680526412131</v>
      </c>
    </row>
    <row r="667" spans="1:22" x14ac:dyDescent="0.25">
      <c r="A667">
        <f t="shared" si="153"/>
        <v>166</v>
      </c>
      <c r="B667">
        <f t="shared" ca="1" si="164"/>
        <v>16871.130718641703</v>
      </c>
      <c r="C667">
        <f t="shared" ca="1" si="162"/>
        <v>125.61824000000342</v>
      </c>
      <c r="D667">
        <f t="shared" ca="1" si="163"/>
        <v>3.963359777117148E-2</v>
      </c>
      <c r="E667">
        <f ca="1">MIN(VLOOKUP(C666+0.01,Gearing!$A$2:$F$7,2,TRUE)+1,5)</f>
        <v>5</v>
      </c>
      <c r="F667">
        <f ca="1">Misc!$B$4*V666/Misc!$B$2*VLOOKUP(E666,Gearing!$B$2:$F$7,5,FALSE)</f>
        <v>3346.1692342119304</v>
      </c>
      <c r="G667">
        <f t="shared" ca="1" si="151"/>
        <v>10.483234609034303</v>
      </c>
      <c r="H667">
        <f t="shared" ca="1" si="152"/>
        <v>281.00000000000767</v>
      </c>
      <c r="I667">
        <f t="shared" si="154"/>
        <v>0.19223050000000003</v>
      </c>
      <c r="J667">
        <f t="shared" ca="1" si="155"/>
        <v>325.78156514830698</v>
      </c>
      <c r="K667">
        <f t="shared" ca="1" si="156"/>
        <v>-60426031.238545023</v>
      </c>
      <c r="L667">
        <f t="shared" ca="1" si="165"/>
        <v>16871.144645656375</v>
      </c>
      <c r="M667">
        <f ca="1">2*$Y$1*VLOOKUP(E666,Gearing!$B$3:$D$7,3)+B665</f>
        <v>16871.130718641703</v>
      </c>
      <c r="N667">
        <f ca="1">2*B666-B665+Misc!$B$6*$Y$1^2</f>
        <v>16871.276508241564</v>
      </c>
      <c r="O667">
        <f t="shared" ca="1" si="157"/>
        <v>0</v>
      </c>
      <c r="P667">
        <f t="shared" ca="1" si="158"/>
        <v>0</v>
      </c>
      <c r="Q667">
        <f t="shared" ca="1" si="159"/>
        <v>0</v>
      </c>
      <c r="R667">
        <f t="shared" ca="1" si="160"/>
        <v>0</v>
      </c>
      <c r="S667">
        <f t="shared" ca="1" si="161"/>
        <v>0</v>
      </c>
      <c r="T667">
        <f ca="1">C667/Misc!$B$2*60/2/PI()</f>
        <v>3998.552767700919</v>
      </c>
      <c r="U667">
        <f ca="1">C667/Misc!$B$2*60/2/PI()*VLOOKUP(E667,Gearing!$B$2:$F$7,5,FALSE)</f>
        <v>8000.0000000002174</v>
      </c>
      <c r="V667">
        <f ca="1">FORECAST(U667,OFFSET(Engine!$E$3:$E$26,MATCH(U667,Engine!$A$3:$A$26,1)-1,0,2),OFFSET(Engine!$A$3:$A$26,MATCH(U667,Engine!$A$3:$A$26,1)-1,0,2))</f>
        <v>590.28680526412131</v>
      </c>
    </row>
    <row r="668" spans="1:22" x14ac:dyDescent="0.25">
      <c r="A668">
        <f t="shared" si="153"/>
        <v>166.25</v>
      </c>
      <c r="B668">
        <f t="shared" ca="1" si="164"/>
        <v>16902.536517191635</v>
      </c>
      <c r="C668">
        <f t="shared" ca="1" si="162"/>
        <v>125.61824000000342</v>
      </c>
      <c r="D668">
        <f t="shared" ca="1" si="163"/>
        <v>-3.963359777117148E-2</v>
      </c>
      <c r="E668">
        <f ca="1">MIN(VLOOKUP(C667+0.01,Gearing!$A$2:$F$7,2,TRUE)+1,5)</f>
        <v>5</v>
      </c>
      <c r="F668">
        <f ca="1">Misc!$B$4*V667/Misc!$B$2*VLOOKUP(E667,Gearing!$B$2:$F$7,5,FALSE)</f>
        <v>3346.1692342119304</v>
      </c>
      <c r="G668">
        <f t="shared" ca="1" si="151"/>
        <v>10.502749267522441</v>
      </c>
      <c r="H668">
        <f t="shared" ca="1" si="152"/>
        <v>281.00000000000767</v>
      </c>
      <c r="I668">
        <f t="shared" si="154"/>
        <v>0.19223050000000003</v>
      </c>
      <c r="J668">
        <f t="shared" ca="1" si="155"/>
        <v>313.70821278029143</v>
      </c>
      <c r="K668">
        <f t="shared" ca="1" si="156"/>
        <v>-60436105.978633285</v>
      </c>
      <c r="L668">
        <f t="shared" ca="1" si="165"/>
        <v>16902.545507540508</v>
      </c>
      <c r="M668">
        <f ca="1">2*$Y$1*VLOOKUP(E667,Gearing!$B$3:$D$7,3)+B666</f>
        <v>16902.536517191635</v>
      </c>
      <c r="N668">
        <f ca="1">2*B667-B666+Misc!$B$6*$Y$1^2</f>
        <v>16902.677352591774</v>
      </c>
      <c r="O668">
        <f t="shared" ca="1" si="157"/>
        <v>0</v>
      </c>
      <c r="P668">
        <f t="shared" ca="1" si="158"/>
        <v>0</v>
      </c>
      <c r="Q668">
        <f t="shared" ca="1" si="159"/>
        <v>0</v>
      </c>
      <c r="R668">
        <f t="shared" ca="1" si="160"/>
        <v>0</v>
      </c>
      <c r="S668">
        <f t="shared" ca="1" si="161"/>
        <v>0</v>
      </c>
      <c r="T668">
        <f ca="1">C668/Misc!$B$2*60/2/PI()</f>
        <v>3998.552767700919</v>
      </c>
      <c r="U668">
        <f ca="1">C668/Misc!$B$2*60/2/PI()*VLOOKUP(E668,Gearing!$B$2:$F$7,5,FALSE)</f>
        <v>8000.0000000002174</v>
      </c>
      <c r="V668">
        <f ca="1">FORECAST(U668,OFFSET(Engine!$E$3:$E$26,MATCH(U668,Engine!$A$3:$A$26,1)-1,0,2),OFFSET(Engine!$A$3:$A$26,MATCH(U668,Engine!$A$3:$A$26,1)-1,0,2))</f>
        <v>590.28680526412131</v>
      </c>
    </row>
    <row r="669" spans="1:22" x14ac:dyDescent="0.25">
      <c r="A669">
        <f t="shared" si="153"/>
        <v>166.5</v>
      </c>
      <c r="B669">
        <f t="shared" ca="1" si="164"/>
        <v>16933.939838641705</v>
      </c>
      <c r="C669">
        <f t="shared" ca="1" si="162"/>
        <v>125.61824000000342</v>
      </c>
      <c r="D669">
        <f t="shared" ca="1" si="163"/>
        <v>3.963359777117148E-2</v>
      </c>
      <c r="E669">
        <f ca="1">MIN(VLOOKUP(C668+0.01,Gearing!$A$2:$F$7,2,TRUE)+1,5)</f>
        <v>5</v>
      </c>
      <c r="F669">
        <f ca="1">Misc!$B$4*V668/Misc!$B$2*VLOOKUP(E668,Gearing!$B$2:$F$7,5,FALSE)</f>
        <v>3346.1692342119304</v>
      </c>
      <c r="G669">
        <f t="shared" ca="1" si="151"/>
        <v>10.522262386812084</v>
      </c>
      <c r="H669">
        <f t="shared" ca="1" si="152"/>
        <v>281.00000000000767</v>
      </c>
      <c r="I669">
        <f t="shared" si="154"/>
        <v>0.19223050000000003</v>
      </c>
      <c r="J669">
        <f t="shared" ca="1" si="155"/>
        <v>301.63390806398638</v>
      </c>
      <c r="K669">
        <f t="shared" ca="1" si="156"/>
        <v>-60445734.945418455</v>
      </c>
      <c r="L669">
        <f t="shared" ca="1" si="165"/>
        <v>16933.953765656377</v>
      </c>
      <c r="M669">
        <f ca="1">2*$Y$1*VLOOKUP(E668,Gearing!$B$3:$D$7,3)+B667</f>
        <v>16933.939838641705</v>
      </c>
      <c r="N669">
        <f ca="1">2*B668-B667+Misc!$B$6*$Y$1^2</f>
        <v>16934.085628241566</v>
      </c>
      <c r="O669">
        <f t="shared" ca="1" si="157"/>
        <v>0</v>
      </c>
      <c r="P669">
        <f t="shared" ca="1" si="158"/>
        <v>0</v>
      </c>
      <c r="Q669">
        <f t="shared" ca="1" si="159"/>
        <v>0</v>
      </c>
      <c r="R669">
        <f t="shared" ca="1" si="160"/>
        <v>0</v>
      </c>
      <c r="S669">
        <f t="shared" ca="1" si="161"/>
        <v>0</v>
      </c>
      <c r="T669">
        <f ca="1">C669/Misc!$B$2*60/2/PI()</f>
        <v>3998.552767700919</v>
      </c>
      <c r="U669">
        <f ca="1">C669/Misc!$B$2*60/2/PI()*VLOOKUP(E669,Gearing!$B$2:$F$7,5,FALSE)</f>
        <v>8000.0000000002174</v>
      </c>
      <c r="V669">
        <f ca="1">FORECAST(U669,OFFSET(Engine!$E$3:$E$26,MATCH(U669,Engine!$A$3:$A$26,1)-1,0,2),OFFSET(Engine!$A$3:$A$26,MATCH(U669,Engine!$A$3:$A$26,1)-1,0,2))</f>
        <v>590.28680526412131</v>
      </c>
    </row>
    <row r="670" spans="1:22" x14ac:dyDescent="0.25">
      <c r="A670">
        <f t="shared" si="153"/>
        <v>166.75</v>
      </c>
      <c r="B670">
        <f t="shared" ca="1" si="164"/>
        <v>16965.345637191636</v>
      </c>
      <c r="C670">
        <f t="shared" ca="1" si="162"/>
        <v>125.61824000000342</v>
      </c>
      <c r="D670">
        <f t="shared" ca="1" si="163"/>
        <v>-3.963359777117148E-2</v>
      </c>
      <c r="E670">
        <f ca="1">MIN(VLOOKUP(C669+0.01,Gearing!$A$2:$F$7,2,TRUE)+1,5)</f>
        <v>5</v>
      </c>
      <c r="F670">
        <f ca="1">Misc!$B$4*V669/Misc!$B$2*VLOOKUP(E669,Gearing!$B$2:$F$7,5,FALSE)</f>
        <v>3346.1692342119304</v>
      </c>
      <c r="G670">
        <f t="shared" ca="1" si="151"/>
        <v>10.54177704530022</v>
      </c>
      <c r="H670">
        <f t="shared" ca="1" si="152"/>
        <v>281.00000000000767</v>
      </c>
      <c r="I670">
        <f t="shared" si="154"/>
        <v>0.19223050000000003</v>
      </c>
      <c r="J670">
        <f t="shared" ca="1" si="155"/>
        <v>289.56055569597083</v>
      </c>
      <c r="K670">
        <f t="shared" ca="1" si="156"/>
        <v>-60455051.368869029</v>
      </c>
      <c r="L670">
        <f t="shared" ca="1" si="165"/>
        <v>16965.35462754051</v>
      </c>
      <c r="M670">
        <f ca="1">2*$Y$1*VLOOKUP(E669,Gearing!$B$3:$D$7,3)+B668</f>
        <v>16965.345637191636</v>
      </c>
      <c r="N670">
        <f ca="1">2*B669-B668+Misc!$B$6*$Y$1^2</f>
        <v>16965.486472591776</v>
      </c>
      <c r="O670">
        <f t="shared" ca="1" si="157"/>
        <v>0</v>
      </c>
      <c r="P670">
        <f t="shared" ca="1" si="158"/>
        <v>0</v>
      </c>
      <c r="Q670">
        <f t="shared" ca="1" si="159"/>
        <v>0</v>
      </c>
      <c r="R670">
        <f t="shared" ca="1" si="160"/>
        <v>0</v>
      </c>
      <c r="S670">
        <f t="shared" ca="1" si="161"/>
        <v>0</v>
      </c>
      <c r="T670">
        <f ca="1">C670/Misc!$B$2*60/2/PI()</f>
        <v>3998.552767700919</v>
      </c>
      <c r="U670">
        <f ca="1">C670/Misc!$B$2*60/2/PI()*VLOOKUP(E670,Gearing!$B$2:$F$7,5,FALSE)</f>
        <v>8000.0000000002174</v>
      </c>
      <c r="V670">
        <f ca="1">FORECAST(U670,OFFSET(Engine!$E$3:$E$26,MATCH(U670,Engine!$A$3:$A$26,1)-1,0,2),OFFSET(Engine!$A$3:$A$26,MATCH(U670,Engine!$A$3:$A$26,1)-1,0,2))</f>
        <v>590.28680526412131</v>
      </c>
    </row>
    <row r="671" spans="1:22" x14ac:dyDescent="0.25">
      <c r="A671">
        <f t="shared" si="153"/>
        <v>167</v>
      </c>
      <c r="B671">
        <f t="shared" ca="1" si="164"/>
        <v>16996.748958641707</v>
      </c>
      <c r="C671">
        <f t="shared" ca="1" si="162"/>
        <v>125.61824000000342</v>
      </c>
      <c r="D671">
        <f t="shared" ca="1" si="163"/>
        <v>3.963359777117148E-2</v>
      </c>
      <c r="E671">
        <f ca="1">MIN(VLOOKUP(C670+0.01,Gearing!$A$2:$F$7,2,TRUE)+1,5)</f>
        <v>5</v>
      </c>
      <c r="F671">
        <f ca="1">Misc!$B$4*V670/Misc!$B$2*VLOOKUP(E670,Gearing!$B$2:$F$7,5,FALSE)</f>
        <v>3346.1692342119304</v>
      </c>
      <c r="G671">
        <f t="shared" ca="1" si="151"/>
        <v>10.561290164589861</v>
      </c>
      <c r="H671">
        <f t="shared" ca="1" si="152"/>
        <v>281.00000000000767</v>
      </c>
      <c r="I671">
        <f t="shared" si="154"/>
        <v>0.19223050000000003</v>
      </c>
      <c r="J671">
        <f t="shared" ca="1" si="155"/>
        <v>277.48625097966578</v>
      </c>
      <c r="K671">
        <f t="shared" ca="1" si="156"/>
        <v>-60463921.959200345</v>
      </c>
      <c r="L671">
        <f t="shared" ca="1" si="165"/>
        <v>16996.762885656379</v>
      </c>
      <c r="M671">
        <f ca="1">2*$Y$1*VLOOKUP(E670,Gearing!$B$3:$D$7,3)+B669</f>
        <v>16996.748958641707</v>
      </c>
      <c r="N671">
        <f ca="1">2*B670-B669+Misc!$B$6*$Y$1^2</f>
        <v>16996.894748241568</v>
      </c>
      <c r="O671">
        <f t="shared" ca="1" si="157"/>
        <v>0</v>
      </c>
      <c r="P671">
        <f t="shared" ca="1" si="158"/>
        <v>0</v>
      </c>
      <c r="Q671">
        <f t="shared" ca="1" si="159"/>
        <v>0</v>
      </c>
      <c r="R671">
        <f t="shared" ca="1" si="160"/>
        <v>0</v>
      </c>
      <c r="S671">
        <f t="shared" ca="1" si="161"/>
        <v>0</v>
      </c>
      <c r="T671">
        <f ca="1">C671/Misc!$B$2*60/2/PI()</f>
        <v>3998.552767700919</v>
      </c>
      <c r="U671">
        <f ca="1">C671/Misc!$B$2*60/2/PI()*VLOOKUP(E671,Gearing!$B$2:$F$7,5,FALSE)</f>
        <v>8000.0000000002174</v>
      </c>
      <c r="V671">
        <f ca="1">FORECAST(U671,OFFSET(Engine!$E$3:$E$26,MATCH(U671,Engine!$A$3:$A$26,1)-1,0,2),OFFSET(Engine!$A$3:$A$26,MATCH(U671,Engine!$A$3:$A$26,1)-1,0,2))</f>
        <v>590.28680526412131</v>
      </c>
    </row>
    <row r="672" spans="1:22" x14ac:dyDescent="0.25">
      <c r="A672">
        <f t="shared" si="153"/>
        <v>167.25</v>
      </c>
      <c r="B672">
        <f t="shared" ca="1" si="164"/>
        <v>17028.154757191638</v>
      </c>
      <c r="C672">
        <f t="shared" ca="1" si="162"/>
        <v>125.61824000000342</v>
      </c>
      <c r="D672">
        <f t="shared" ca="1" si="163"/>
        <v>-3.963359777117148E-2</v>
      </c>
      <c r="E672">
        <f ca="1">MIN(VLOOKUP(C671+0.01,Gearing!$A$2:$F$7,2,TRUE)+1,5)</f>
        <v>5</v>
      </c>
      <c r="F672">
        <f ca="1">Misc!$B$4*V671/Misc!$B$2*VLOOKUP(E671,Gearing!$B$2:$F$7,5,FALSE)</f>
        <v>3346.1692342119304</v>
      </c>
      <c r="G672">
        <f t="shared" ca="1" si="151"/>
        <v>10.580804823077997</v>
      </c>
      <c r="H672">
        <f t="shared" ca="1" si="152"/>
        <v>281.00000000000767</v>
      </c>
      <c r="I672">
        <f t="shared" si="154"/>
        <v>0.19223050000000003</v>
      </c>
      <c r="J672">
        <f t="shared" ca="1" si="155"/>
        <v>265.41289861165023</v>
      </c>
      <c r="K672">
        <f t="shared" ca="1" si="156"/>
        <v>-60472480.066013247</v>
      </c>
      <c r="L672">
        <f t="shared" ca="1" si="165"/>
        <v>17028.163747540511</v>
      </c>
      <c r="M672">
        <f ca="1">2*$Y$1*VLOOKUP(E671,Gearing!$B$3:$D$7,3)+B670</f>
        <v>17028.154757191638</v>
      </c>
      <c r="N672">
        <f ca="1">2*B671-B670+Misc!$B$6*$Y$1^2</f>
        <v>17028.295592591778</v>
      </c>
      <c r="O672">
        <f t="shared" ca="1" si="157"/>
        <v>0</v>
      </c>
      <c r="P672">
        <f t="shared" ca="1" si="158"/>
        <v>0</v>
      </c>
      <c r="Q672">
        <f t="shared" ca="1" si="159"/>
        <v>0</v>
      </c>
      <c r="R672">
        <f t="shared" ca="1" si="160"/>
        <v>0</v>
      </c>
      <c r="S672">
        <f t="shared" ca="1" si="161"/>
        <v>0</v>
      </c>
      <c r="T672">
        <f ca="1">C672/Misc!$B$2*60/2/PI()</f>
        <v>3998.552767700919</v>
      </c>
      <c r="U672">
        <f ca="1">C672/Misc!$B$2*60/2/PI()*VLOOKUP(E672,Gearing!$B$2:$F$7,5,FALSE)</f>
        <v>8000.0000000002174</v>
      </c>
      <c r="V672">
        <f ca="1">FORECAST(U672,OFFSET(Engine!$E$3:$E$26,MATCH(U672,Engine!$A$3:$A$26,1)-1,0,2),OFFSET(Engine!$A$3:$A$26,MATCH(U672,Engine!$A$3:$A$26,1)-1,0,2))</f>
        <v>590.28680526412131</v>
      </c>
    </row>
    <row r="673" spans="1:22" x14ac:dyDescent="0.25">
      <c r="A673">
        <f t="shared" si="153"/>
        <v>167.5</v>
      </c>
      <c r="B673">
        <f t="shared" ca="1" si="164"/>
        <v>17059.558078641709</v>
      </c>
      <c r="C673">
        <f t="shared" ca="1" si="162"/>
        <v>125.61824000000342</v>
      </c>
      <c r="D673">
        <f t="shared" ca="1" si="163"/>
        <v>3.963359777117148E-2</v>
      </c>
      <c r="E673">
        <f ca="1">MIN(VLOOKUP(C672+0.01,Gearing!$A$2:$F$7,2,TRUE)+1,5)</f>
        <v>5</v>
      </c>
      <c r="F673">
        <f ca="1">Misc!$B$4*V672/Misc!$B$2*VLOOKUP(E672,Gearing!$B$2:$F$7,5,FALSE)</f>
        <v>3346.1692342119304</v>
      </c>
      <c r="G673">
        <f t="shared" ca="1" si="151"/>
        <v>10.600317942367642</v>
      </c>
      <c r="H673">
        <f t="shared" ca="1" si="152"/>
        <v>281.00000000000767</v>
      </c>
      <c r="I673">
        <f t="shared" si="154"/>
        <v>0.19223050000000003</v>
      </c>
      <c r="J673">
        <f t="shared" ca="1" si="155"/>
        <v>253.33859389534518</v>
      </c>
      <c r="K673">
        <f t="shared" ca="1" si="156"/>
        <v>-60480592.279890716</v>
      </c>
      <c r="L673">
        <f t="shared" ca="1" si="165"/>
        <v>17059.57200565638</v>
      </c>
      <c r="M673">
        <f ca="1">2*$Y$1*VLOOKUP(E672,Gearing!$B$3:$D$7,3)+B671</f>
        <v>17059.558078641709</v>
      </c>
      <c r="N673">
        <f ca="1">2*B672-B671+Misc!$B$6*$Y$1^2</f>
        <v>17059.70386824157</v>
      </c>
      <c r="O673">
        <f t="shared" ca="1" si="157"/>
        <v>0</v>
      </c>
      <c r="P673">
        <f t="shared" ca="1" si="158"/>
        <v>0</v>
      </c>
      <c r="Q673">
        <f t="shared" ca="1" si="159"/>
        <v>0</v>
      </c>
      <c r="R673">
        <f t="shared" ca="1" si="160"/>
        <v>0</v>
      </c>
      <c r="S673">
        <f t="shared" ca="1" si="161"/>
        <v>0</v>
      </c>
      <c r="T673">
        <f ca="1">C673/Misc!$B$2*60/2/PI()</f>
        <v>3998.552767700919</v>
      </c>
      <c r="U673">
        <f ca="1">C673/Misc!$B$2*60/2/PI()*VLOOKUP(E673,Gearing!$B$2:$F$7,5,FALSE)</f>
        <v>8000.0000000002174</v>
      </c>
      <c r="V673">
        <f ca="1">FORECAST(U673,OFFSET(Engine!$E$3:$E$26,MATCH(U673,Engine!$A$3:$A$26,1)-1,0,2),OFFSET(Engine!$A$3:$A$26,MATCH(U673,Engine!$A$3:$A$26,1)-1,0,2))</f>
        <v>590.28680526412131</v>
      </c>
    </row>
    <row r="674" spans="1:22" x14ac:dyDescent="0.25">
      <c r="A674">
        <f t="shared" si="153"/>
        <v>167.75</v>
      </c>
      <c r="B674">
        <f t="shared" ca="1" si="164"/>
        <v>17090.96387719164</v>
      </c>
      <c r="C674">
        <f t="shared" ca="1" si="162"/>
        <v>125.61824000000342</v>
      </c>
      <c r="D674">
        <f t="shared" ca="1" si="163"/>
        <v>-3.963359777117148E-2</v>
      </c>
      <c r="E674">
        <f ca="1">MIN(VLOOKUP(C673+0.01,Gearing!$A$2:$F$7,2,TRUE)+1,5)</f>
        <v>5</v>
      </c>
      <c r="F674">
        <f ca="1">Misc!$B$4*V673/Misc!$B$2*VLOOKUP(E673,Gearing!$B$2:$F$7,5,FALSE)</f>
        <v>3346.1692342119304</v>
      </c>
      <c r="G674">
        <f t="shared" ca="1" si="151"/>
        <v>10.619832600855778</v>
      </c>
      <c r="H674">
        <f t="shared" ca="1" si="152"/>
        <v>281.00000000000767</v>
      </c>
      <c r="I674">
        <f t="shared" si="154"/>
        <v>0.19223050000000003</v>
      </c>
      <c r="J674">
        <f t="shared" ca="1" si="155"/>
        <v>241.26524152732964</v>
      </c>
      <c r="K674">
        <f t="shared" ca="1" si="156"/>
        <v>-60488392.070065923</v>
      </c>
      <c r="L674">
        <f t="shared" ca="1" si="165"/>
        <v>17090.972867540513</v>
      </c>
      <c r="M674">
        <f ca="1">2*$Y$1*VLOOKUP(E673,Gearing!$B$3:$D$7,3)+B672</f>
        <v>17090.96387719164</v>
      </c>
      <c r="N674">
        <f ca="1">2*B673-B672+Misc!$B$6*$Y$1^2</f>
        <v>17091.104712591779</v>
      </c>
      <c r="O674">
        <f t="shared" ca="1" si="157"/>
        <v>0</v>
      </c>
      <c r="P674">
        <f t="shared" ca="1" si="158"/>
        <v>0</v>
      </c>
      <c r="Q674">
        <f t="shared" ca="1" si="159"/>
        <v>0</v>
      </c>
      <c r="R674">
        <f t="shared" ca="1" si="160"/>
        <v>0</v>
      </c>
      <c r="S674">
        <f t="shared" ca="1" si="161"/>
        <v>0</v>
      </c>
      <c r="T674">
        <f ca="1">C674/Misc!$B$2*60/2/PI()</f>
        <v>3998.552767700919</v>
      </c>
      <c r="U674">
        <f ca="1">C674/Misc!$B$2*60/2/PI()*VLOOKUP(E674,Gearing!$B$2:$F$7,5,FALSE)</f>
        <v>8000.0000000002174</v>
      </c>
      <c r="V674">
        <f ca="1">FORECAST(U674,OFFSET(Engine!$E$3:$E$26,MATCH(U674,Engine!$A$3:$A$26,1)-1,0,2),OFFSET(Engine!$A$3:$A$26,MATCH(U674,Engine!$A$3:$A$26,1)-1,0,2))</f>
        <v>590.28680526412131</v>
      </c>
    </row>
    <row r="675" spans="1:22" x14ac:dyDescent="0.25">
      <c r="A675">
        <f t="shared" si="153"/>
        <v>168</v>
      </c>
      <c r="B675">
        <f t="shared" ca="1" si="164"/>
        <v>17122.36719864171</v>
      </c>
      <c r="C675">
        <f t="shared" ca="1" si="162"/>
        <v>125.61824000000342</v>
      </c>
      <c r="D675">
        <f t="shared" ca="1" si="163"/>
        <v>3.963359777117148E-2</v>
      </c>
      <c r="E675">
        <f ca="1">MIN(VLOOKUP(C674+0.01,Gearing!$A$2:$F$7,2,TRUE)+1,5)</f>
        <v>5</v>
      </c>
      <c r="F675">
        <f ca="1">Misc!$B$4*V674/Misc!$B$2*VLOOKUP(E674,Gearing!$B$2:$F$7,5,FALSE)</f>
        <v>3346.1692342119304</v>
      </c>
      <c r="G675">
        <f t="shared" ca="1" si="151"/>
        <v>10.639345720145419</v>
      </c>
      <c r="H675">
        <f t="shared" ca="1" si="152"/>
        <v>281.00000000000767</v>
      </c>
      <c r="I675">
        <f t="shared" si="154"/>
        <v>0.19223050000000003</v>
      </c>
      <c r="J675">
        <f t="shared" ca="1" si="155"/>
        <v>229.19093681102368</v>
      </c>
      <c r="K675">
        <f t="shared" ca="1" si="156"/>
        <v>-60495745.907489538</v>
      </c>
      <c r="L675">
        <f t="shared" ca="1" si="165"/>
        <v>17122.381125656382</v>
      </c>
      <c r="M675">
        <f ca="1">2*$Y$1*VLOOKUP(E674,Gearing!$B$3:$D$7,3)+B673</f>
        <v>17122.36719864171</v>
      </c>
      <c r="N675">
        <f ca="1">2*B674-B673+Misc!$B$6*$Y$1^2</f>
        <v>17122.512988241571</v>
      </c>
      <c r="O675">
        <f t="shared" ca="1" si="157"/>
        <v>0</v>
      </c>
      <c r="P675">
        <f t="shared" ca="1" si="158"/>
        <v>0</v>
      </c>
      <c r="Q675">
        <f t="shared" ca="1" si="159"/>
        <v>0</v>
      </c>
      <c r="R675">
        <f t="shared" ca="1" si="160"/>
        <v>0</v>
      </c>
      <c r="S675">
        <f t="shared" ca="1" si="161"/>
        <v>0</v>
      </c>
      <c r="T675">
        <f ca="1">C675/Misc!$B$2*60/2/PI()</f>
        <v>3998.552767700919</v>
      </c>
      <c r="U675">
        <f ca="1">C675/Misc!$B$2*60/2/PI()*VLOOKUP(E675,Gearing!$B$2:$F$7,5,FALSE)</f>
        <v>8000.0000000002174</v>
      </c>
      <c r="V675">
        <f ca="1">FORECAST(U675,OFFSET(Engine!$E$3:$E$26,MATCH(U675,Engine!$A$3:$A$26,1)-1,0,2),OFFSET(Engine!$A$3:$A$26,MATCH(U675,Engine!$A$3:$A$26,1)-1,0,2))</f>
        <v>590.28680526412131</v>
      </c>
    </row>
    <row r="676" spans="1:22" x14ac:dyDescent="0.25">
      <c r="A676">
        <f t="shared" si="153"/>
        <v>168.25</v>
      </c>
      <c r="B676">
        <f t="shared" ca="1" si="164"/>
        <v>17153.772997191641</v>
      </c>
      <c r="C676">
        <f t="shared" ca="1" si="162"/>
        <v>125.61824000000342</v>
      </c>
      <c r="D676">
        <f t="shared" ca="1" si="163"/>
        <v>-3.963359777117148E-2</v>
      </c>
      <c r="E676">
        <f ca="1">MIN(VLOOKUP(C675+0.01,Gearing!$A$2:$F$7,2,TRUE)+1,5)</f>
        <v>5</v>
      </c>
      <c r="F676">
        <f ca="1">Misc!$B$4*V675/Misc!$B$2*VLOOKUP(E675,Gearing!$B$2:$F$7,5,FALSE)</f>
        <v>3346.1692342119304</v>
      </c>
      <c r="G676">
        <f t="shared" ca="1" si="151"/>
        <v>10.658860378633555</v>
      </c>
      <c r="H676">
        <f t="shared" ca="1" si="152"/>
        <v>281.00000000000767</v>
      </c>
      <c r="I676">
        <f t="shared" si="154"/>
        <v>0.19223050000000003</v>
      </c>
      <c r="J676">
        <f t="shared" ca="1" si="155"/>
        <v>217.11758444300813</v>
      </c>
      <c r="K676">
        <f t="shared" ca="1" si="156"/>
        <v>-60502787.38102708</v>
      </c>
      <c r="L676">
        <f t="shared" ca="1" si="165"/>
        <v>17153.781987540515</v>
      </c>
      <c r="M676">
        <f ca="1">2*$Y$1*VLOOKUP(E675,Gearing!$B$3:$D$7,3)+B674</f>
        <v>17153.772997191641</v>
      </c>
      <c r="N676">
        <f ca="1">2*B675-B674+Misc!$B$6*$Y$1^2</f>
        <v>17153.913832591781</v>
      </c>
      <c r="O676">
        <f t="shared" ca="1" si="157"/>
        <v>0</v>
      </c>
      <c r="P676">
        <f t="shared" ca="1" si="158"/>
        <v>0</v>
      </c>
      <c r="Q676">
        <f t="shared" ca="1" si="159"/>
        <v>0</v>
      </c>
      <c r="R676">
        <f t="shared" ca="1" si="160"/>
        <v>0</v>
      </c>
      <c r="S676">
        <f t="shared" ca="1" si="161"/>
        <v>0</v>
      </c>
      <c r="T676">
        <f ca="1">C676/Misc!$B$2*60/2/PI()</f>
        <v>3998.552767700919</v>
      </c>
      <c r="U676">
        <f ca="1">C676/Misc!$B$2*60/2/PI()*VLOOKUP(E676,Gearing!$B$2:$F$7,5,FALSE)</f>
        <v>8000.0000000002174</v>
      </c>
      <c r="V676">
        <f ca="1">FORECAST(U676,OFFSET(Engine!$E$3:$E$26,MATCH(U676,Engine!$A$3:$A$26,1)-1,0,2),OFFSET(Engine!$A$3:$A$26,MATCH(U676,Engine!$A$3:$A$26,1)-1,0,2))</f>
        <v>590.28680526412131</v>
      </c>
    </row>
    <row r="677" spans="1:22" x14ac:dyDescent="0.25">
      <c r="A677">
        <f t="shared" si="153"/>
        <v>168.5</v>
      </c>
      <c r="B677">
        <f t="shared" ca="1" si="164"/>
        <v>17185.176318641712</v>
      </c>
      <c r="C677">
        <f t="shared" ca="1" si="162"/>
        <v>125.61824000000342</v>
      </c>
      <c r="D677">
        <f t="shared" ca="1" si="163"/>
        <v>3.963359777117148E-2</v>
      </c>
      <c r="E677">
        <f ca="1">MIN(VLOOKUP(C676+0.01,Gearing!$A$2:$F$7,2,TRUE)+1,5)</f>
        <v>5</v>
      </c>
      <c r="F677">
        <f ca="1">Misc!$B$4*V676/Misc!$B$2*VLOOKUP(E676,Gearing!$B$2:$F$7,5,FALSE)</f>
        <v>3346.1692342119304</v>
      </c>
      <c r="G677">
        <f t="shared" ca="1" si="151"/>
        <v>10.678373497923198</v>
      </c>
      <c r="H677">
        <f t="shared" ca="1" si="152"/>
        <v>281.00000000000767</v>
      </c>
      <c r="I677">
        <f t="shared" si="154"/>
        <v>0.19223050000000003</v>
      </c>
      <c r="J677">
        <f t="shared" ca="1" si="155"/>
        <v>205.04327972670308</v>
      </c>
      <c r="K677">
        <f t="shared" ca="1" si="156"/>
        <v>-60509382.841996863</v>
      </c>
      <c r="L677">
        <f t="shared" ca="1" si="165"/>
        <v>17185.190245656388</v>
      </c>
      <c r="M677">
        <f ca="1">2*$Y$1*VLOOKUP(E676,Gearing!$B$3:$D$7,3)+B675</f>
        <v>17185.176318641712</v>
      </c>
      <c r="N677">
        <f ca="1">2*B676-B675+Misc!$B$6*$Y$1^2</f>
        <v>17185.322108241573</v>
      </c>
      <c r="O677">
        <f t="shared" ca="1" si="157"/>
        <v>0</v>
      </c>
      <c r="P677">
        <f t="shared" ca="1" si="158"/>
        <v>0</v>
      </c>
      <c r="Q677">
        <f t="shared" ca="1" si="159"/>
        <v>0</v>
      </c>
      <c r="R677">
        <f t="shared" ca="1" si="160"/>
        <v>0</v>
      </c>
      <c r="S677">
        <f t="shared" ca="1" si="161"/>
        <v>0</v>
      </c>
      <c r="T677">
        <f ca="1">C677/Misc!$B$2*60/2/PI()</f>
        <v>3998.552767700919</v>
      </c>
      <c r="U677">
        <f ca="1">C677/Misc!$B$2*60/2/PI()*VLOOKUP(E677,Gearing!$B$2:$F$7,5,FALSE)</f>
        <v>8000.0000000002174</v>
      </c>
      <c r="V677">
        <f ca="1">FORECAST(U677,OFFSET(Engine!$E$3:$E$26,MATCH(U677,Engine!$A$3:$A$26,1)-1,0,2),OFFSET(Engine!$A$3:$A$26,MATCH(U677,Engine!$A$3:$A$26,1)-1,0,2))</f>
        <v>590.28680526412131</v>
      </c>
    </row>
    <row r="678" spans="1:22" x14ac:dyDescent="0.25">
      <c r="A678">
        <f t="shared" si="153"/>
        <v>168.75</v>
      </c>
      <c r="B678">
        <f t="shared" ca="1" si="164"/>
        <v>17216.582117191643</v>
      </c>
      <c r="C678">
        <f t="shared" ca="1" si="162"/>
        <v>125.61824000000342</v>
      </c>
      <c r="D678">
        <f t="shared" ca="1" si="163"/>
        <v>-3.963359777117148E-2</v>
      </c>
      <c r="E678">
        <f ca="1">MIN(VLOOKUP(C677+0.01,Gearing!$A$2:$F$7,2,TRUE)+1,5)</f>
        <v>5</v>
      </c>
      <c r="F678">
        <f ca="1">Misc!$B$4*V677/Misc!$B$2*VLOOKUP(E677,Gearing!$B$2:$F$7,5,FALSE)</f>
        <v>3346.1692342119304</v>
      </c>
      <c r="G678">
        <f t="shared" ca="1" si="151"/>
        <v>10.697888156411334</v>
      </c>
      <c r="H678">
        <f t="shared" ca="1" si="152"/>
        <v>281.00000000000767</v>
      </c>
      <c r="I678">
        <f t="shared" si="154"/>
        <v>0.19223050000000003</v>
      </c>
      <c r="J678">
        <f t="shared" ca="1" si="155"/>
        <v>192.96992735868753</v>
      </c>
      <c r="K678">
        <f t="shared" ca="1" si="156"/>
        <v>-60515665.998896696</v>
      </c>
      <c r="L678">
        <f t="shared" ca="1" si="165"/>
        <v>17216.591107540517</v>
      </c>
      <c r="M678">
        <f ca="1">2*$Y$1*VLOOKUP(E677,Gearing!$B$3:$D$7,3)+B676</f>
        <v>17216.582117191643</v>
      </c>
      <c r="N678">
        <f ca="1">2*B677-B676+Misc!$B$6*$Y$1^2</f>
        <v>17216.722952591783</v>
      </c>
      <c r="O678">
        <f t="shared" ca="1" si="157"/>
        <v>0</v>
      </c>
      <c r="P678">
        <f t="shared" ca="1" si="158"/>
        <v>0</v>
      </c>
      <c r="Q678">
        <f t="shared" ca="1" si="159"/>
        <v>0</v>
      </c>
      <c r="R678">
        <f t="shared" ca="1" si="160"/>
        <v>0</v>
      </c>
      <c r="S678">
        <f t="shared" ca="1" si="161"/>
        <v>0</v>
      </c>
      <c r="T678">
        <f ca="1">C678/Misc!$B$2*60/2/PI()</f>
        <v>3998.552767700919</v>
      </c>
      <c r="U678">
        <f ca="1">C678/Misc!$B$2*60/2/PI()*VLOOKUP(E678,Gearing!$B$2:$F$7,5,FALSE)</f>
        <v>8000.0000000002174</v>
      </c>
      <c r="V678">
        <f ca="1">FORECAST(U678,OFFSET(Engine!$E$3:$E$26,MATCH(U678,Engine!$A$3:$A$26,1)-1,0,2),OFFSET(Engine!$A$3:$A$26,MATCH(U678,Engine!$A$3:$A$26,1)-1,0,2))</f>
        <v>590.28680526412131</v>
      </c>
    </row>
    <row r="679" spans="1:22" x14ac:dyDescent="0.25">
      <c r="A679">
        <f t="shared" si="153"/>
        <v>169</v>
      </c>
      <c r="B679">
        <f t="shared" ca="1" si="164"/>
        <v>17247.985438641714</v>
      </c>
      <c r="C679">
        <f t="shared" ca="1" si="162"/>
        <v>125.61824000000342</v>
      </c>
      <c r="D679">
        <f t="shared" ca="1" si="163"/>
        <v>3.963359777117148E-2</v>
      </c>
      <c r="E679">
        <f ca="1">MIN(VLOOKUP(C678+0.01,Gearing!$A$2:$F$7,2,TRUE)+1,5)</f>
        <v>5</v>
      </c>
      <c r="F679">
        <f ca="1">Misc!$B$4*V678/Misc!$B$2*VLOOKUP(E678,Gearing!$B$2:$F$7,5,FALSE)</f>
        <v>3346.1692342119304</v>
      </c>
      <c r="G679">
        <f t="shared" ca="1" si="151"/>
        <v>10.717401275700977</v>
      </c>
      <c r="H679">
        <f t="shared" ca="1" si="152"/>
        <v>281.00000000000767</v>
      </c>
      <c r="I679">
        <f t="shared" si="154"/>
        <v>0.19223050000000003</v>
      </c>
      <c r="J679">
        <f t="shared" ca="1" si="155"/>
        <v>180.89562264238248</v>
      </c>
      <c r="K679">
        <f t="shared" ca="1" si="156"/>
        <v>-60521503.083412647</v>
      </c>
      <c r="L679">
        <f t="shared" ca="1" si="165"/>
        <v>17247.999365656386</v>
      </c>
      <c r="M679">
        <f ca="1">2*$Y$1*VLOOKUP(E678,Gearing!$B$3:$D$7,3)+B677</f>
        <v>17247.985438641714</v>
      </c>
      <c r="N679">
        <f ca="1">2*B678-B677+Misc!$B$6*$Y$1^2</f>
        <v>17248.131228241575</v>
      </c>
      <c r="O679">
        <f t="shared" ca="1" si="157"/>
        <v>0</v>
      </c>
      <c r="P679">
        <f t="shared" ca="1" si="158"/>
        <v>0</v>
      </c>
      <c r="Q679">
        <f t="shared" ca="1" si="159"/>
        <v>0</v>
      </c>
      <c r="R679">
        <f t="shared" ca="1" si="160"/>
        <v>0</v>
      </c>
      <c r="S679">
        <f t="shared" ca="1" si="161"/>
        <v>0</v>
      </c>
      <c r="T679">
        <f ca="1">C679/Misc!$B$2*60/2/PI()</f>
        <v>3998.552767700919</v>
      </c>
      <c r="U679">
        <f ca="1">C679/Misc!$B$2*60/2/PI()*VLOOKUP(E679,Gearing!$B$2:$F$7,5,FALSE)</f>
        <v>8000.0000000002174</v>
      </c>
      <c r="V679">
        <f ca="1">FORECAST(U679,OFFSET(Engine!$E$3:$E$26,MATCH(U679,Engine!$A$3:$A$26,1)-1,0,2),OFFSET(Engine!$A$3:$A$26,MATCH(U679,Engine!$A$3:$A$26,1)-1,0,2))</f>
        <v>590.28680526412131</v>
      </c>
    </row>
    <row r="680" spans="1:22" x14ac:dyDescent="0.25">
      <c r="A680">
        <f t="shared" si="153"/>
        <v>169.25</v>
      </c>
      <c r="B680">
        <f t="shared" ca="1" si="164"/>
        <v>17279.391237191645</v>
      </c>
      <c r="C680">
        <f t="shared" ca="1" si="162"/>
        <v>125.61824000000342</v>
      </c>
      <c r="D680">
        <f t="shared" ca="1" si="163"/>
        <v>-3.963359777117148E-2</v>
      </c>
      <c r="E680">
        <f ca="1">MIN(VLOOKUP(C679+0.01,Gearing!$A$2:$F$7,2,TRUE)+1,5)</f>
        <v>5</v>
      </c>
      <c r="F680">
        <f ca="1">Misc!$B$4*V679/Misc!$B$2*VLOOKUP(E679,Gearing!$B$2:$F$7,5,FALSE)</f>
        <v>3346.1692342119304</v>
      </c>
      <c r="G680">
        <f t="shared" ca="1" si="151"/>
        <v>10.736915934189113</v>
      </c>
      <c r="H680">
        <f t="shared" ca="1" si="152"/>
        <v>281.00000000000767</v>
      </c>
      <c r="I680">
        <f t="shared" si="154"/>
        <v>0.19223050000000003</v>
      </c>
      <c r="J680">
        <f t="shared" ca="1" si="155"/>
        <v>168.82227027436693</v>
      </c>
      <c r="K680">
        <f t="shared" ca="1" si="156"/>
        <v>-60527027.9236748</v>
      </c>
      <c r="L680">
        <f t="shared" ca="1" si="165"/>
        <v>17279.400227540518</v>
      </c>
      <c r="M680">
        <f ca="1">2*$Y$1*VLOOKUP(E679,Gearing!$B$3:$D$7,3)+B678</f>
        <v>17279.391237191645</v>
      </c>
      <c r="N680">
        <f ca="1">2*B679-B678+Misc!$B$6*$Y$1^2</f>
        <v>17279.532072591785</v>
      </c>
      <c r="O680">
        <f t="shared" ca="1" si="157"/>
        <v>0</v>
      </c>
      <c r="P680">
        <f t="shared" ca="1" si="158"/>
        <v>0</v>
      </c>
      <c r="Q680">
        <f t="shared" ca="1" si="159"/>
        <v>0</v>
      </c>
      <c r="R680">
        <f t="shared" ca="1" si="160"/>
        <v>0</v>
      </c>
      <c r="S680">
        <f t="shared" ca="1" si="161"/>
        <v>0</v>
      </c>
      <c r="T680">
        <f ca="1">C680/Misc!$B$2*60/2/PI()</f>
        <v>3998.552767700919</v>
      </c>
      <c r="U680">
        <f ca="1">C680/Misc!$B$2*60/2/PI()*VLOOKUP(E680,Gearing!$B$2:$F$7,5,FALSE)</f>
        <v>8000.0000000002174</v>
      </c>
      <c r="V680">
        <f ca="1">FORECAST(U680,OFFSET(Engine!$E$3:$E$26,MATCH(U680,Engine!$A$3:$A$26,1)-1,0,2),OFFSET(Engine!$A$3:$A$26,MATCH(U680,Engine!$A$3:$A$26,1)-1,0,2))</f>
        <v>590.28680526412131</v>
      </c>
    </row>
    <row r="681" spans="1:22" x14ac:dyDescent="0.25">
      <c r="A681">
        <f t="shared" si="153"/>
        <v>169.5</v>
      </c>
      <c r="B681">
        <f t="shared" ca="1" si="164"/>
        <v>17310.794558641715</v>
      </c>
      <c r="C681">
        <f t="shared" ca="1" si="162"/>
        <v>125.61824000000342</v>
      </c>
      <c r="D681">
        <f t="shared" ca="1" si="163"/>
        <v>3.963359777117148E-2</v>
      </c>
      <c r="E681">
        <f ca="1">MIN(VLOOKUP(C680+0.01,Gearing!$A$2:$F$7,2,TRUE)+1,5)</f>
        <v>5</v>
      </c>
      <c r="F681">
        <f ca="1">Misc!$B$4*V680/Misc!$B$2*VLOOKUP(E680,Gearing!$B$2:$F$7,5,FALSE)</f>
        <v>3346.1692342119304</v>
      </c>
      <c r="G681">
        <f t="shared" ca="1" si="151"/>
        <v>10.756429053478756</v>
      </c>
      <c r="H681">
        <f t="shared" ca="1" si="152"/>
        <v>281.00000000000767</v>
      </c>
      <c r="I681">
        <f t="shared" si="154"/>
        <v>0.19223050000000003</v>
      </c>
      <c r="J681">
        <f t="shared" ca="1" si="155"/>
        <v>156.74796555806188</v>
      </c>
      <c r="K681">
        <f t="shared" ca="1" si="156"/>
        <v>-60532106.631736897</v>
      </c>
      <c r="L681">
        <f t="shared" ca="1" si="165"/>
        <v>17310.808485656391</v>
      </c>
      <c r="M681">
        <f ca="1">2*$Y$1*VLOOKUP(E680,Gearing!$B$3:$D$7,3)+B679</f>
        <v>17310.794558641715</v>
      </c>
      <c r="N681">
        <f ca="1">2*B680-B679+Misc!$B$6*$Y$1^2</f>
        <v>17310.940348241576</v>
      </c>
      <c r="O681">
        <f t="shared" ca="1" si="157"/>
        <v>0</v>
      </c>
      <c r="P681">
        <f t="shared" ca="1" si="158"/>
        <v>0</v>
      </c>
      <c r="Q681">
        <f t="shared" ca="1" si="159"/>
        <v>0</v>
      </c>
      <c r="R681">
        <f t="shared" ca="1" si="160"/>
        <v>0</v>
      </c>
      <c r="S681">
        <f t="shared" ca="1" si="161"/>
        <v>0</v>
      </c>
      <c r="T681">
        <f ca="1">C681/Misc!$B$2*60/2/PI()</f>
        <v>3998.552767700919</v>
      </c>
      <c r="U681">
        <f ca="1">C681/Misc!$B$2*60/2/PI()*VLOOKUP(E681,Gearing!$B$2:$F$7,5,FALSE)</f>
        <v>8000.0000000002174</v>
      </c>
      <c r="V681">
        <f ca="1">FORECAST(U681,OFFSET(Engine!$E$3:$E$26,MATCH(U681,Engine!$A$3:$A$26,1)-1,0,2),OFFSET(Engine!$A$3:$A$26,MATCH(U681,Engine!$A$3:$A$26,1)-1,0,2))</f>
        <v>590.28680526412131</v>
      </c>
    </row>
    <row r="682" spans="1:22" x14ac:dyDescent="0.25">
      <c r="A682">
        <f t="shared" si="153"/>
        <v>169.75</v>
      </c>
      <c r="B682">
        <f t="shared" ca="1" si="164"/>
        <v>17342.200357191647</v>
      </c>
      <c r="C682">
        <f t="shared" ca="1" si="162"/>
        <v>125.61824000000342</v>
      </c>
      <c r="D682">
        <f t="shared" ca="1" si="163"/>
        <v>-3.963359777117148E-2</v>
      </c>
      <c r="E682">
        <f ca="1">MIN(VLOOKUP(C681+0.01,Gearing!$A$2:$F$7,2,TRUE)+1,5)</f>
        <v>5</v>
      </c>
      <c r="F682">
        <f ca="1">Misc!$B$4*V681/Misc!$B$2*VLOOKUP(E681,Gearing!$B$2:$F$7,5,FALSE)</f>
        <v>3346.1692342119304</v>
      </c>
      <c r="G682">
        <f t="shared" ca="1" si="151"/>
        <v>10.775943711966892</v>
      </c>
      <c r="H682">
        <f t="shared" ca="1" si="152"/>
        <v>281.00000000000767</v>
      </c>
      <c r="I682">
        <f t="shared" si="154"/>
        <v>0.19223050000000003</v>
      </c>
      <c r="J682">
        <f t="shared" ca="1" si="155"/>
        <v>144.67461319004633</v>
      </c>
      <c r="K682">
        <f t="shared" ca="1" si="156"/>
        <v>-60536873.155361377</v>
      </c>
      <c r="L682">
        <f t="shared" ca="1" si="165"/>
        <v>17342.20934754052</v>
      </c>
      <c r="M682">
        <f ca="1">2*$Y$1*VLOOKUP(E681,Gearing!$B$3:$D$7,3)+B680</f>
        <v>17342.200357191647</v>
      </c>
      <c r="N682">
        <f ca="1">2*B681-B680+Misc!$B$6*$Y$1^2</f>
        <v>17342.341192591786</v>
      </c>
      <c r="O682">
        <f t="shared" ca="1" si="157"/>
        <v>0</v>
      </c>
      <c r="P682">
        <f t="shared" ca="1" si="158"/>
        <v>0</v>
      </c>
      <c r="Q682">
        <f t="shared" ca="1" si="159"/>
        <v>0</v>
      </c>
      <c r="R682">
        <f t="shared" ca="1" si="160"/>
        <v>0</v>
      </c>
      <c r="S682">
        <f t="shared" ca="1" si="161"/>
        <v>0</v>
      </c>
      <c r="T682">
        <f ca="1">C682/Misc!$B$2*60/2/PI()</f>
        <v>3998.552767700919</v>
      </c>
      <c r="U682">
        <f ca="1">C682/Misc!$B$2*60/2/PI()*VLOOKUP(E682,Gearing!$B$2:$F$7,5,FALSE)</f>
        <v>8000.0000000002174</v>
      </c>
      <c r="V682">
        <f ca="1">FORECAST(U682,OFFSET(Engine!$E$3:$E$26,MATCH(U682,Engine!$A$3:$A$26,1)-1,0,2),OFFSET(Engine!$A$3:$A$26,MATCH(U682,Engine!$A$3:$A$26,1)-1,0,2))</f>
        <v>590.28680526412131</v>
      </c>
    </row>
    <row r="683" spans="1:22" x14ac:dyDescent="0.25">
      <c r="A683">
        <f t="shared" si="153"/>
        <v>170</v>
      </c>
      <c r="B683">
        <f t="shared" ca="1" si="164"/>
        <v>17373.603678641717</v>
      </c>
      <c r="C683">
        <f t="shared" ca="1" si="162"/>
        <v>125.61824000000342</v>
      </c>
      <c r="D683">
        <f t="shared" ca="1" si="163"/>
        <v>3.963359777117148E-2</v>
      </c>
      <c r="E683">
        <f ca="1">MIN(VLOOKUP(C682+0.01,Gearing!$A$2:$F$7,2,TRUE)+1,5)</f>
        <v>5</v>
      </c>
      <c r="F683">
        <f ca="1">Misc!$B$4*V682/Misc!$B$2*VLOOKUP(E682,Gearing!$B$2:$F$7,5,FALSE)</f>
        <v>3346.1692342119304</v>
      </c>
      <c r="G683">
        <f t="shared" ca="1" si="151"/>
        <v>10.795456831256534</v>
      </c>
      <c r="H683">
        <f t="shared" ca="1" si="152"/>
        <v>281.00000000000767</v>
      </c>
      <c r="I683">
        <f t="shared" si="154"/>
        <v>0.19223050000000003</v>
      </c>
      <c r="J683">
        <f t="shared" ca="1" si="155"/>
        <v>132.60030847374128</v>
      </c>
      <c r="K683">
        <f t="shared" ca="1" si="156"/>
        <v>-60541193.486969635</v>
      </c>
      <c r="L683">
        <f t="shared" ca="1" si="165"/>
        <v>17373.617605656393</v>
      </c>
      <c r="M683">
        <f ca="1">2*$Y$1*VLOOKUP(E682,Gearing!$B$3:$D$7,3)+B681</f>
        <v>17373.603678641717</v>
      </c>
      <c r="N683">
        <f ca="1">2*B682-B681+Misc!$B$6*$Y$1^2</f>
        <v>17373.749468241578</v>
      </c>
      <c r="O683">
        <f t="shared" ca="1" si="157"/>
        <v>0</v>
      </c>
      <c r="P683">
        <f t="shared" ca="1" si="158"/>
        <v>0</v>
      </c>
      <c r="Q683">
        <f t="shared" ca="1" si="159"/>
        <v>0</v>
      </c>
      <c r="R683">
        <f t="shared" ca="1" si="160"/>
        <v>0</v>
      </c>
      <c r="S683">
        <f t="shared" ca="1" si="161"/>
        <v>0</v>
      </c>
      <c r="T683">
        <f ca="1">C683/Misc!$B$2*60/2/PI()</f>
        <v>3998.552767700919</v>
      </c>
      <c r="U683">
        <f ca="1">C683/Misc!$B$2*60/2/PI()*VLOOKUP(E683,Gearing!$B$2:$F$7,5,FALSE)</f>
        <v>8000.0000000002174</v>
      </c>
      <c r="V683">
        <f ca="1">FORECAST(U683,OFFSET(Engine!$E$3:$E$26,MATCH(U683,Engine!$A$3:$A$26,1)-1,0,2),OFFSET(Engine!$A$3:$A$26,MATCH(U683,Engine!$A$3:$A$26,1)-1,0,2))</f>
        <v>590.28680526412131</v>
      </c>
    </row>
    <row r="684" spans="1:22" x14ac:dyDescent="0.25">
      <c r="A684">
        <f t="shared" si="153"/>
        <v>170.25</v>
      </c>
      <c r="B684">
        <f t="shared" ca="1" si="164"/>
        <v>17405.009477191648</v>
      </c>
      <c r="C684">
        <f t="shared" ca="1" si="162"/>
        <v>125.61824000000342</v>
      </c>
      <c r="D684">
        <f t="shared" ca="1" si="163"/>
        <v>-3.963359777117148E-2</v>
      </c>
      <c r="E684">
        <f ca="1">MIN(VLOOKUP(C683+0.01,Gearing!$A$2:$F$7,2,TRUE)+1,5)</f>
        <v>5</v>
      </c>
      <c r="F684">
        <f ca="1">Misc!$B$4*V683/Misc!$B$2*VLOOKUP(E683,Gearing!$B$2:$F$7,5,FALSE)</f>
        <v>3346.1692342119304</v>
      </c>
      <c r="G684">
        <f t="shared" ca="1" si="151"/>
        <v>10.81497148974467</v>
      </c>
      <c r="H684">
        <f t="shared" ca="1" si="152"/>
        <v>281.00000000000767</v>
      </c>
      <c r="I684">
        <f t="shared" si="154"/>
        <v>0.19223050000000003</v>
      </c>
      <c r="J684">
        <f t="shared" ca="1" si="155"/>
        <v>120.52695610572573</v>
      </c>
      <c r="K684">
        <f t="shared" ca="1" si="156"/>
        <v>-60545201.693956412</v>
      </c>
      <c r="L684">
        <f t="shared" ca="1" si="165"/>
        <v>17405.018467540522</v>
      </c>
      <c r="M684">
        <f ca="1">2*$Y$1*VLOOKUP(E683,Gearing!$B$3:$D$7,3)+B682</f>
        <v>17405.009477191648</v>
      </c>
      <c r="N684">
        <f ca="1">2*B683-B682+Misc!$B$6*$Y$1^2</f>
        <v>17405.150312591788</v>
      </c>
      <c r="O684">
        <f t="shared" ca="1" si="157"/>
        <v>0</v>
      </c>
      <c r="P684">
        <f t="shared" ca="1" si="158"/>
        <v>0</v>
      </c>
      <c r="Q684">
        <f t="shared" ca="1" si="159"/>
        <v>0</v>
      </c>
      <c r="R684">
        <f t="shared" ca="1" si="160"/>
        <v>0</v>
      </c>
      <c r="S684">
        <f t="shared" ca="1" si="161"/>
        <v>0</v>
      </c>
      <c r="T684">
        <f ca="1">C684/Misc!$B$2*60/2/PI()</f>
        <v>3998.552767700919</v>
      </c>
      <c r="U684">
        <f ca="1">C684/Misc!$B$2*60/2/PI()*VLOOKUP(E684,Gearing!$B$2:$F$7,5,FALSE)</f>
        <v>8000.0000000002174</v>
      </c>
      <c r="V684">
        <f ca="1">FORECAST(U684,OFFSET(Engine!$E$3:$E$26,MATCH(U684,Engine!$A$3:$A$26,1)-1,0,2),OFFSET(Engine!$A$3:$A$26,MATCH(U684,Engine!$A$3:$A$26,1)-1,0,2))</f>
        <v>590.28680526412131</v>
      </c>
    </row>
    <row r="685" spans="1:22" x14ac:dyDescent="0.25">
      <c r="A685">
        <f t="shared" si="153"/>
        <v>170.5</v>
      </c>
      <c r="B685">
        <f t="shared" ca="1" si="164"/>
        <v>17436.412798641719</v>
      </c>
      <c r="C685">
        <f t="shared" ca="1" si="162"/>
        <v>125.61824000000342</v>
      </c>
      <c r="D685">
        <f t="shared" ca="1" si="163"/>
        <v>3.963359777117148E-2</v>
      </c>
      <c r="E685">
        <f ca="1">MIN(VLOOKUP(C684+0.01,Gearing!$A$2:$F$7,2,TRUE)+1,5)</f>
        <v>5</v>
      </c>
      <c r="F685">
        <f ca="1">Misc!$B$4*V684/Misc!$B$2*VLOOKUP(E684,Gearing!$B$2:$F$7,5,FALSE)</f>
        <v>3346.1692342119304</v>
      </c>
      <c r="G685">
        <f t="shared" ca="1" si="151"/>
        <v>10.834484609034314</v>
      </c>
      <c r="H685">
        <f t="shared" ca="1" si="152"/>
        <v>281.00000000000767</v>
      </c>
      <c r="I685">
        <f t="shared" si="154"/>
        <v>0.19223050000000003</v>
      </c>
      <c r="J685">
        <f t="shared" ca="1" si="155"/>
        <v>108.45265138942068</v>
      </c>
      <c r="K685">
        <f t="shared" ca="1" si="156"/>
        <v>-60548763.649110824</v>
      </c>
      <c r="L685">
        <f t="shared" ca="1" si="165"/>
        <v>17436.426725656394</v>
      </c>
      <c r="M685">
        <f ca="1">2*$Y$1*VLOOKUP(E684,Gearing!$B$3:$D$7,3)+B683</f>
        <v>17436.412798641719</v>
      </c>
      <c r="N685">
        <f ca="1">2*B684-B683+Misc!$B$6*$Y$1^2</f>
        <v>17436.55858824158</v>
      </c>
      <c r="O685">
        <f t="shared" ca="1" si="157"/>
        <v>0</v>
      </c>
      <c r="P685">
        <f t="shared" ca="1" si="158"/>
        <v>0</v>
      </c>
      <c r="Q685">
        <f t="shared" ca="1" si="159"/>
        <v>0</v>
      </c>
      <c r="R685">
        <f t="shared" ca="1" si="160"/>
        <v>0</v>
      </c>
      <c r="S685">
        <f t="shared" ca="1" si="161"/>
        <v>0</v>
      </c>
      <c r="T685">
        <f ca="1">C685/Misc!$B$2*60/2/PI()</f>
        <v>3998.552767700919</v>
      </c>
      <c r="U685">
        <f ca="1">C685/Misc!$B$2*60/2/PI()*VLOOKUP(E685,Gearing!$B$2:$F$7,5,FALSE)</f>
        <v>8000.0000000002174</v>
      </c>
      <c r="V685">
        <f ca="1">FORECAST(U685,OFFSET(Engine!$E$3:$E$26,MATCH(U685,Engine!$A$3:$A$26,1)-1,0,2),OFFSET(Engine!$A$3:$A$26,MATCH(U685,Engine!$A$3:$A$26,1)-1,0,2))</f>
        <v>590.28680526412131</v>
      </c>
    </row>
    <row r="686" spans="1:22" x14ac:dyDescent="0.25">
      <c r="A686">
        <f t="shared" si="153"/>
        <v>170.75</v>
      </c>
      <c r="B686">
        <f t="shared" ca="1" si="164"/>
        <v>17467.81859719165</v>
      </c>
      <c r="C686">
        <f t="shared" ca="1" si="162"/>
        <v>125.61824000000342</v>
      </c>
      <c r="D686">
        <f t="shared" ca="1" si="163"/>
        <v>-3.963359777117148E-2</v>
      </c>
      <c r="E686">
        <f ca="1">MIN(VLOOKUP(C685+0.01,Gearing!$A$2:$F$7,2,TRUE)+1,5)</f>
        <v>5</v>
      </c>
      <c r="F686">
        <f ca="1">Misc!$B$4*V685/Misc!$B$2*VLOOKUP(E685,Gearing!$B$2:$F$7,5,FALSE)</f>
        <v>3346.1692342119304</v>
      </c>
      <c r="G686">
        <f t="shared" ca="1" si="151"/>
        <v>10.85399926752245</v>
      </c>
      <c r="H686">
        <f t="shared" ca="1" si="152"/>
        <v>281.00000000000767</v>
      </c>
      <c r="I686">
        <f t="shared" si="154"/>
        <v>0.19223050000000003</v>
      </c>
      <c r="J686">
        <f t="shared" ca="1" si="155"/>
        <v>96.379299021405131</v>
      </c>
      <c r="K686">
        <f t="shared" ca="1" si="156"/>
        <v>-60552013.539459936</v>
      </c>
      <c r="L686">
        <f t="shared" ca="1" si="165"/>
        <v>17467.827587540523</v>
      </c>
      <c r="M686">
        <f ca="1">2*$Y$1*VLOOKUP(E685,Gearing!$B$3:$D$7,3)+B684</f>
        <v>17467.81859719165</v>
      </c>
      <c r="N686">
        <f ca="1">2*B685-B684+Misc!$B$6*$Y$1^2</f>
        <v>17467.95943259179</v>
      </c>
      <c r="O686">
        <f t="shared" ca="1" si="157"/>
        <v>0</v>
      </c>
      <c r="P686">
        <f t="shared" ca="1" si="158"/>
        <v>0</v>
      </c>
      <c r="Q686">
        <f t="shared" ca="1" si="159"/>
        <v>0</v>
      </c>
      <c r="R686">
        <f t="shared" ca="1" si="160"/>
        <v>0</v>
      </c>
      <c r="S686">
        <f t="shared" ca="1" si="161"/>
        <v>0</v>
      </c>
      <c r="T686">
        <f ca="1">C686/Misc!$B$2*60/2/PI()</f>
        <v>3998.552767700919</v>
      </c>
      <c r="U686">
        <f ca="1">C686/Misc!$B$2*60/2/PI()*VLOOKUP(E686,Gearing!$B$2:$F$7,5,FALSE)</f>
        <v>8000.0000000002174</v>
      </c>
      <c r="V686">
        <f ca="1">FORECAST(U686,OFFSET(Engine!$E$3:$E$26,MATCH(U686,Engine!$A$3:$A$26,1)-1,0,2),OFFSET(Engine!$A$3:$A$26,MATCH(U686,Engine!$A$3:$A$26,1)-1,0,2))</f>
        <v>590.28680526412131</v>
      </c>
    </row>
    <row r="687" spans="1:22" x14ac:dyDescent="0.25">
      <c r="A687">
        <f t="shared" si="153"/>
        <v>171</v>
      </c>
      <c r="B687">
        <f t="shared" ca="1" si="164"/>
        <v>17499.221918641721</v>
      </c>
      <c r="C687">
        <f t="shared" ca="1" si="162"/>
        <v>125.61824000000342</v>
      </c>
      <c r="D687">
        <f t="shared" ca="1" si="163"/>
        <v>3.963359777117148E-2</v>
      </c>
      <c r="E687">
        <f ca="1">MIN(VLOOKUP(C686+0.01,Gearing!$A$2:$F$7,2,TRUE)+1,5)</f>
        <v>5</v>
      </c>
      <c r="F687">
        <f ca="1">Misc!$B$4*V686/Misc!$B$2*VLOOKUP(E686,Gearing!$B$2:$F$7,5,FALSE)</f>
        <v>3346.1692342119304</v>
      </c>
      <c r="G687">
        <f t="shared" ca="1" si="151"/>
        <v>10.873512386812093</v>
      </c>
      <c r="H687">
        <f t="shared" ca="1" si="152"/>
        <v>281.00000000000767</v>
      </c>
      <c r="I687">
        <f t="shared" si="154"/>
        <v>0.19223050000000003</v>
      </c>
      <c r="J687">
        <f t="shared" ca="1" si="155"/>
        <v>84.304994305100081</v>
      </c>
      <c r="K687">
        <f t="shared" ca="1" si="156"/>
        <v>-60554817.118160501</v>
      </c>
      <c r="L687">
        <f t="shared" ca="1" si="165"/>
        <v>17499.235845656392</v>
      </c>
      <c r="M687">
        <f ca="1">2*$Y$1*VLOOKUP(E686,Gearing!$B$3:$D$7,3)+B685</f>
        <v>17499.221918641721</v>
      </c>
      <c r="N687">
        <f ca="1">2*B686-B685+Misc!$B$6*$Y$1^2</f>
        <v>17499.367708241582</v>
      </c>
      <c r="O687">
        <f t="shared" ca="1" si="157"/>
        <v>0</v>
      </c>
      <c r="P687">
        <f t="shared" ca="1" si="158"/>
        <v>0</v>
      </c>
      <c r="Q687">
        <f t="shared" ca="1" si="159"/>
        <v>0</v>
      </c>
      <c r="R687">
        <f t="shared" ca="1" si="160"/>
        <v>0</v>
      </c>
      <c r="S687">
        <f t="shared" ca="1" si="161"/>
        <v>0</v>
      </c>
      <c r="T687">
        <f ca="1">C687/Misc!$B$2*60/2/PI()</f>
        <v>3998.552767700919</v>
      </c>
      <c r="U687">
        <f ca="1">C687/Misc!$B$2*60/2/PI()*VLOOKUP(E687,Gearing!$B$2:$F$7,5,FALSE)</f>
        <v>8000.0000000002174</v>
      </c>
      <c r="V687">
        <f ca="1">FORECAST(U687,OFFSET(Engine!$E$3:$E$26,MATCH(U687,Engine!$A$3:$A$26,1)-1,0,2),OFFSET(Engine!$A$3:$A$26,MATCH(U687,Engine!$A$3:$A$26,1)-1,0,2))</f>
        <v>590.28680526412131</v>
      </c>
    </row>
    <row r="688" spans="1:22" x14ac:dyDescent="0.25">
      <c r="A688">
        <f t="shared" si="153"/>
        <v>171.25</v>
      </c>
      <c r="B688">
        <f t="shared" ca="1" si="164"/>
        <v>17530.627717191652</v>
      </c>
      <c r="C688">
        <f t="shared" ca="1" si="162"/>
        <v>125.61824000000342</v>
      </c>
      <c r="D688">
        <f t="shared" ca="1" si="163"/>
        <v>-3.963359777117148E-2</v>
      </c>
      <c r="E688">
        <f ca="1">MIN(VLOOKUP(C687+0.01,Gearing!$A$2:$F$7,2,TRUE)+1,5)</f>
        <v>5</v>
      </c>
      <c r="F688">
        <f ca="1">Misc!$B$4*V687/Misc!$B$2*VLOOKUP(E687,Gearing!$B$2:$F$7,5,FALSE)</f>
        <v>3346.1692342119304</v>
      </c>
      <c r="G688">
        <f t="shared" ca="1" si="151"/>
        <v>10.893027045300229</v>
      </c>
      <c r="H688">
        <f t="shared" ca="1" si="152"/>
        <v>281.00000000000767</v>
      </c>
      <c r="I688">
        <f t="shared" si="154"/>
        <v>0.19223050000000003</v>
      </c>
      <c r="J688">
        <f t="shared" ca="1" si="155"/>
        <v>72.231641937084532</v>
      </c>
      <c r="K688">
        <f t="shared" ca="1" si="156"/>
        <v>-60557308.691871934</v>
      </c>
      <c r="L688">
        <f t="shared" ca="1" si="165"/>
        <v>17530.636707540525</v>
      </c>
      <c r="M688">
        <f ca="1">2*$Y$1*VLOOKUP(E687,Gearing!$B$3:$D$7,3)+B686</f>
        <v>17530.627717191652</v>
      </c>
      <c r="N688">
        <f ca="1">2*B687-B686+Misc!$B$6*$Y$1^2</f>
        <v>17530.768552591791</v>
      </c>
      <c r="O688">
        <f t="shared" ca="1" si="157"/>
        <v>0</v>
      </c>
      <c r="P688">
        <f t="shared" ca="1" si="158"/>
        <v>0</v>
      </c>
      <c r="Q688">
        <f t="shared" ca="1" si="159"/>
        <v>0</v>
      </c>
      <c r="R688">
        <f t="shared" ca="1" si="160"/>
        <v>0</v>
      </c>
      <c r="S688">
        <f t="shared" ca="1" si="161"/>
        <v>0</v>
      </c>
      <c r="T688">
        <f ca="1">C688/Misc!$B$2*60/2/PI()</f>
        <v>3998.552767700919</v>
      </c>
      <c r="U688">
        <f ca="1">C688/Misc!$B$2*60/2/PI()*VLOOKUP(E688,Gearing!$B$2:$F$7,5,FALSE)</f>
        <v>8000.0000000002174</v>
      </c>
      <c r="V688">
        <f ca="1">FORECAST(U688,OFFSET(Engine!$E$3:$E$26,MATCH(U688,Engine!$A$3:$A$26,1)-1,0,2),OFFSET(Engine!$A$3:$A$26,MATCH(U688,Engine!$A$3:$A$26,1)-1,0,2))</f>
        <v>590.28680526412131</v>
      </c>
    </row>
    <row r="689" spans="1:22" x14ac:dyDescent="0.25">
      <c r="A689">
        <f t="shared" si="153"/>
        <v>171.5</v>
      </c>
      <c r="B689">
        <f t="shared" ca="1" si="164"/>
        <v>17562.031038641722</v>
      </c>
      <c r="C689">
        <f t="shared" ca="1" si="162"/>
        <v>125.61824000000342</v>
      </c>
      <c r="D689">
        <f t="shared" ca="1" si="163"/>
        <v>3.963359777117148E-2</v>
      </c>
      <c r="E689">
        <f ca="1">MIN(VLOOKUP(C688+0.01,Gearing!$A$2:$F$7,2,TRUE)+1,5)</f>
        <v>5</v>
      </c>
      <c r="F689">
        <f ca="1">Misc!$B$4*V688/Misc!$B$2*VLOOKUP(E688,Gearing!$B$2:$F$7,5,FALSE)</f>
        <v>3346.1692342119304</v>
      </c>
      <c r="G689">
        <f t="shared" ca="1" si="151"/>
        <v>10.912540164589871</v>
      </c>
      <c r="H689">
        <f t="shared" ca="1" si="152"/>
        <v>281.00000000000767</v>
      </c>
      <c r="I689">
        <f t="shared" si="154"/>
        <v>0.19223050000000003</v>
      </c>
      <c r="J689">
        <f t="shared" ca="1" si="155"/>
        <v>60.157337220779482</v>
      </c>
      <c r="K689">
        <f t="shared" ca="1" si="156"/>
        <v>-60559353.894118659</v>
      </c>
      <c r="L689">
        <f t="shared" ca="1" si="165"/>
        <v>17562.044965656398</v>
      </c>
      <c r="M689">
        <f ca="1">2*$Y$1*VLOOKUP(E688,Gearing!$B$3:$D$7,3)+B687</f>
        <v>17562.031038641722</v>
      </c>
      <c r="N689">
        <f ca="1">2*B688-B687+Misc!$B$6*$Y$1^2</f>
        <v>17562.176828241583</v>
      </c>
      <c r="O689">
        <f t="shared" ca="1" si="157"/>
        <v>0</v>
      </c>
      <c r="P689">
        <f t="shared" ca="1" si="158"/>
        <v>0</v>
      </c>
      <c r="Q689">
        <f t="shared" ca="1" si="159"/>
        <v>0</v>
      </c>
      <c r="R689">
        <f t="shared" ca="1" si="160"/>
        <v>0</v>
      </c>
      <c r="S689">
        <f t="shared" ca="1" si="161"/>
        <v>0</v>
      </c>
      <c r="T689">
        <f ca="1">C689/Misc!$B$2*60/2/PI()</f>
        <v>3998.552767700919</v>
      </c>
      <c r="U689">
        <f ca="1">C689/Misc!$B$2*60/2/PI()*VLOOKUP(E689,Gearing!$B$2:$F$7,5,FALSE)</f>
        <v>8000.0000000002174</v>
      </c>
      <c r="V689">
        <f ca="1">FORECAST(U689,OFFSET(Engine!$E$3:$E$26,MATCH(U689,Engine!$A$3:$A$26,1)-1,0,2),OFFSET(Engine!$A$3:$A$26,MATCH(U689,Engine!$A$3:$A$26,1)-1,0,2))</f>
        <v>590.28680526412131</v>
      </c>
    </row>
    <row r="690" spans="1:22" x14ac:dyDescent="0.25">
      <c r="A690">
        <f t="shared" si="153"/>
        <v>171.75</v>
      </c>
      <c r="B690">
        <f t="shared" ca="1" si="164"/>
        <v>17593.436837191653</v>
      </c>
      <c r="C690">
        <f t="shared" ca="1" si="162"/>
        <v>125.61824000000342</v>
      </c>
      <c r="D690">
        <f t="shared" ca="1" si="163"/>
        <v>-3.963359777117148E-2</v>
      </c>
      <c r="E690">
        <f ca="1">MIN(VLOOKUP(C689+0.01,Gearing!$A$2:$F$7,2,TRUE)+1,5)</f>
        <v>5</v>
      </c>
      <c r="F690">
        <f ca="1">Misc!$B$4*V689/Misc!$B$2*VLOOKUP(E689,Gearing!$B$2:$F$7,5,FALSE)</f>
        <v>3346.1692342119304</v>
      </c>
      <c r="G690">
        <f t="shared" ca="1" si="151"/>
        <v>10.932054823078008</v>
      </c>
      <c r="H690">
        <f t="shared" ca="1" si="152"/>
        <v>281.00000000000767</v>
      </c>
      <c r="I690">
        <f t="shared" si="154"/>
        <v>0.19223050000000003</v>
      </c>
      <c r="J690">
        <f t="shared" ca="1" si="155"/>
        <v>48.083984852763933</v>
      </c>
      <c r="K690">
        <f t="shared" ca="1" si="156"/>
        <v>-60561087.151192382</v>
      </c>
      <c r="L690">
        <f t="shared" ca="1" si="165"/>
        <v>17593.445827540527</v>
      </c>
      <c r="M690">
        <f ca="1">2*$Y$1*VLOOKUP(E689,Gearing!$B$3:$D$7,3)+B688</f>
        <v>17593.436837191653</v>
      </c>
      <c r="N690">
        <f ca="1">2*B689-B688+Misc!$B$6*$Y$1^2</f>
        <v>17593.577672591793</v>
      </c>
      <c r="O690">
        <f t="shared" ca="1" si="157"/>
        <v>0</v>
      </c>
      <c r="P690">
        <f t="shared" ca="1" si="158"/>
        <v>0</v>
      </c>
      <c r="Q690">
        <f t="shared" ca="1" si="159"/>
        <v>0</v>
      </c>
      <c r="R690">
        <f t="shared" ca="1" si="160"/>
        <v>0</v>
      </c>
      <c r="S690">
        <f t="shared" ca="1" si="161"/>
        <v>0</v>
      </c>
      <c r="T690">
        <f ca="1">C690/Misc!$B$2*60/2/PI()</f>
        <v>3998.552767700919</v>
      </c>
      <c r="U690">
        <f ca="1">C690/Misc!$B$2*60/2/PI()*VLOOKUP(E690,Gearing!$B$2:$F$7,5,FALSE)</f>
        <v>8000.0000000002174</v>
      </c>
      <c r="V690">
        <f ca="1">FORECAST(U690,OFFSET(Engine!$E$3:$E$26,MATCH(U690,Engine!$A$3:$A$26,1)-1,0,2),OFFSET(Engine!$A$3:$A$26,MATCH(U690,Engine!$A$3:$A$26,1)-1,0,2))</f>
        <v>590.28680526412131</v>
      </c>
    </row>
    <row r="691" spans="1:22" x14ac:dyDescent="0.25">
      <c r="A691">
        <f t="shared" si="153"/>
        <v>172</v>
      </c>
      <c r="B691">
        <f t="shared" ca="1" si="164"/>
        <v>17624.840158641724</v>
      </c>
      <c r="C691">
        <f t="shared" ca="1" si="162"/>
        <v>125.61824000000342</v>
      </c>
      <c r="D691">
        <f t="shared" ca="1" si="163"/>
        <v>3.963359777117148E-2</v>
      </c>
      <c r="E691">
        <f ca="1">MIN(VLOOKUP(C690+0.01,Gearing!$A$2:$F$7,2,TRUE)+1,5)</f>
        <v>5</v>
      </c>
      <c r="F691">
        <f ca="1">Misc!$B$4*V690/Misc!$B$2*VLOOKUP(E690,Gearing!$B$2:$F$7,5,FALSE)</f>
        <v>3346.1692342119304</v>
      </c>
      <c r="G691">
        <f t="shared" ca="1" si="151"/>
        <v>10.951567942367651</v>
      </c>
      <c r="H691">
        <f t="shared" ca="1" si="152"/>
        <v>281.00000000000767</v>
      </c>
      <c r="I691">
        <f t="shared" si="154"/>
        <v>0.19223050000000003</v>
      </c>
      <c r="J691">
        <f t="shared" ca="1" si="155"/>
        <v>36.009680136458883</v>
      </c>
      <c r="K691">
        <f t="shared" ca="1" si="156"/>
        <v>-60562373.976985261</v>
      </c>
      <c r="L691">
        <f t="shared" ca="1" si="165"/>
        <v>17624.854085656396</v>
      </c>
      <c r="M691">
        <f ca="1">2*$Y$1*VLOOKUP(E690,Gearing!$B$3:$D$7,3)+B689</f>
        <v>17624.840158641724</v>
      </c>
      <c r="N691">
        <f ca="1">2*B690-B689+Misc!$B$6*$Y$1^2</f>
        <v>17624.985948241585</v>
      </c>
      <c r="O691">
        <f t="shared" ca="1" si="157"/>
        <v>0</v>
      </c>
      <c r="P691">
        <f t="shared" ca="1" si="158"/>
        <v>0</v>
      </c>
      <c r="Q691">
        <f t="shared" ca="1" si="159"/>
        <v>0</v>
      </c>
      <c r="R691">
        <f t="shared" ca="1" si="160"/>
        <v>0</v>
      </c>
      <c r="S691">
        <f t="shared" ca="1" si="161"/>
        <v>0</v>
      </c>
      <c r="T691">
        <f ca="1">C691/Misc!$B$2*60/2/PI()</f>
        <v>3998.552767700919</v>
      </c>
      <c r="U691">
        <f ca="1">C691/Misc!$B$2*60/2/PI()*VLOOKUP(E691,Gearing!$B$2:$F$7,5,FALSE)</f>
        <v>8000.0000000002174</v>
      </c>
      <c r="V691">
        <f ca="1">FORECAST(U691,OFFSET(Engine!$E$3:$E$26,MATCH(U691,Engine!$A$3:$A$26,1)-1,0,2),OFFSET(Engine!$A$3:$A$26,MATCH(U691,Engine!$A$3:$A$26,1)-1,0,2))</f>
        <v>590.28680526412131</v>
      </c>
    </row>
    <row r="692" spans="1:22" x14ac:dyDescent="0.25">
      <c r="A692">
        <f t="shared" si="153"/>
        <v>172.25</v>
      </c>
      <c r="B692">
        <f t="shared" ca="1" si="164"/>
        <v>17656.245957191655</v>
      </c>
      <c r="C692">
        <f t="shared" ca="1" si="162"/>
        <v>125.61824000000342</v>
      </c>
      <c r="D692">
        <f t="shared" ca="1" si="163"/>
        <v>-3.963359777117148E-2</v>
      </c>
      <c r="E692">
        <f ca="1">MIN(VLOOKUP(C691+0.01,Gearing!$A$2:$F$7,2,TRUE)+1,5)</f>
        <v>5</v>
      </c>
      <c r="F692">
        <f ca="1">Misc!$B$4*V691/Misc!$B$2*VLOOKUP(E691,Gearing!$B$2:$F$7,5,FALSE)</f>
        <v>3346.1692342119304</v>
      </c>
      <c r="G692">
        <f t="shared" ca="1" si="151"/>
        <v>10.971082600855787</v>
      </c>
      <c r="H692">
        <f t="shared" ca="1" si="152"/>
        <v>281.00000000000767</v>
      </c>
      <c r="I692">
        <f t="shared" si="154"/>
        <v>0.19223050000000003</v>
      </c>
      <c r="J692">
        <f t="shared" ca="1" si="155"/>
        <v>23.936327768443334</v>
      </c>
      <c r="K692">
        <f t="shared" ca="1" si="156"/>
        <v>-60563348.917421319</v>
      </c>
      <c r="L692">
        <f t="shared" ca="1" si="165"/>
        <v>17656.254947540529</v>
      </c>
      <c r="M692">
        <f ca="1">2*$Y$1*VLOOKUP(E691,Gearing!$B$3:$D$7,3)+B690</f>
        <v>17656.245957191655</v>
      </c>
      <c r="N692">
        <f ca="1">2*B691-B690+Misc!$B$6*$Y$1^2</f>
        <v>17656.386792591795</v>
      </c>
      <c r="O692">
        <f t="shared" ca="1" si="157"/>
        <v>0</v>
      </c>
      <c r="P692">
        <f t="shared" ca="1" si="158"/>
        <v>0</v>
      </c>
      <c r="Q692">
        <f t="shared" ca="1" si="159"/>
        <v>0</v>
      </c>
      <c r="R692">
        <f t="shared" ca="1" si="160"/>
        <v>0</v>
      </c>
      <c r="S692">
        <f t="shared" ca="1" si="161"/>
        <v>0</v>
      </c>
      <c r="T692">
        <f ca="1">C692/Misc!$B$2*60/2/PI()</f>
        <v>3998.552767700919</v>
      </c>
      <c r="U692">
        <f ca="1">C692/Misc!$B$2*60/2/PI()*VLOOKUP(E692,Gearing!$B$2:$F$7,5,FALSE)</f>
        <v>8000.0000000002174</v>
      </c>
      <c r="V692">
        <f ca="1">FORECAST(U692,OFFSET(Engine!$E$3:$E$26,MATCH(U692,Engine!$A$3:$A$26,1)-1,0,2),OFFSET(Engine!$A$3:$A$26,MATCH(U692,Engine!$A$3:$A$26,1)-1,0,2))</f>
        <v>590.28680526412131</v>
      </c>
    </row>
    <row r="693" spans="1:22" x14ac:dyDescent="0.25">
      <c r="A693">
        <f t="shared" si="153"/>
        <v>172.5</v>
      </c>
      <c r="B693">
        <f t="shared" ca="1" si="164"/>
        <v>17687.649278641726</v>
      </c>
      <c r="C693">
        <f t="shared" ca="1" si="162"/>
        <v>125.61824000000342</v>
      </c>
      <c r="D693">
        <f t="shared" ca="1" si="163"/>
        <v>3.963359777117148E-2</v>
      </c>
      <c r="E693">
        <f ca="1">MIN(VLOOKUP(C692+0.01,Gearing!$A$2:$F$7,2,TRUE)+1,5)</f>
        <v>5</v>
      </c>
      <c r="F693">
        <f ca="1">Misc!$B$4*V692/Misc!$B$2*VLOOKUP(E692,Gearing!$B$2:$F$7,5,FALSE)</f>
        <v>3346.1692342119304</v>
      </c>
      <c r="G693">
        <f t="shared" ca="1" si="151"/>
        <v>10.990595720145429</v>
      </c>
      <c r="H693">
        <f t="shared" ca="1" si="152"/>
        <v>281.00000000000767</v>
      </c>
      <c r="I693">
        <f t="shared" si="154"/>
        <v>0.19223050000000003</v>
      </c>
      <c r="J693">
        <f t="shared" ca="1" si="155"/>
        <v>11.862023052138284</v>
      </c>
      <c r="K693">
        <f t="shared" ca="1" si="156"/>
        <v>-60563877.366760358</v>
      </c>
      <c r="L693">
        <f t="shared" ca="1" si="165"/>
        <v>17687.663205656398</v>
      </c>
      <c r="M693">
        <f ca="1">2*$Y$1*VLOOKUP(E692,Gearing!$B$3:$D$7,3)+B691</f>
        <v>17687.649278641726</v>
      </c>
      <c r="N693">
        <f ca="1">2*B692-B691+Misc!$B$6*$Y$1^2</f>
        <v>17687.795068241587</v>
      </c>
      <c r="O693">
        <f t="shared" ca="1" si="157"/>
        <v>0</v>
      </c>
      <c r="P693">
        <f t="shared" ca="1" si="158"/>
        <v>0</v>
      </c>
      <c r="Q693">
        <f t="shared" ca="1" si="159"/>
        <v>0</v>
      </c>
      <c r="R693">
        <f t="shared" ca="1" si="160"/>
        <v>0</v>
      </c>
      <c r="S693">
        <f t="shared" ca="1" si="161"/>
        <v>0</v>
      </c>
      <c r="T693">
        <f ca="1">C693/Misc!$B$2*60/2/PI()</f>
        <v>3998.552767700919</v>
      </c>
      <c r="U693">
        <f ca="1">C693/Misc!$B$2*60/2/PI()*VLOOKUP(E693,Gearing!$B$2:$F$7,5,FALSE)</f>
        <v>8000.0000000002174</v>
      </c>
      <c r="V693">
        <f ca="1">FORECAST(U693,OFFSET(Engine!$E$3:$E$26,MATCH(U693,Engine!$A$3:$A$26,1)-1,0,2),OFFSET(Engine!$A$3:$A$26,MATCH(U693,Engine!$A$3:$A$26,1)-1,0,2))</f>
        <v>590.28680526412131</v>
      </c>
    </row>
    <row r="694" spans="1:22" x14ac:dyDescent="0.25">
      <c r="A694">
        <f t="shared" si="153"/>
        <v>172.75</v>
      </c>
      <c r="B694">
        <f t="shared" ca="1" si="164"/>
        <v>17719.055077191657</v>
      </c>
      <c r="C694">
        <f t="shared" ca="1" si="162"/>
        <v>125.61824000000342</v>
      </c>
      <c r="D694">
        <f t="shared" ca="1" si="163"/>
        <v>-3.963359777117148E-2</v>
      </c>
      <c r="E694">
        <f ca="1">MIN(VLOOKUP(C693+0.01,Gearing!$A$2:$F$7,2,TRUE)+1,5)</f>
        <v>5</v>
      </c>
      <c r="F694">
        <f ca="1">Misc!$B$4*V693/Misc!$B$2*VLOOKUP(E693,Gearing!$B$2:$F$7,5,FALSE)</f>
        <v>3346.1692342119304</v>
      </c>
      <c r="G694">
        <f t="shared" ca="1" si="151"/>
        <v>11.010110378633565</v>
      </c>
      <c r="H694">
        <f t="shared" ca="1" si="152"/>
        <v>281.00000000000767</v>
      </c>
      <c r="I694">
        <f t="shared" si="154"/>
        <v>0.19223050000000003</v>
      </c>
      <c r="J694">
        <f t="shared" ca="1" si="155"/>
        <v>-0.21132931587726489</v>
      </c>
      <c r="K694">
        <f t="shared" ca="1" si="156"/>
        <v>-60564093.990558714</v>
      </c>
      <c r="L694">
        <f t="shared" ca="1" si="165"/>
        <v>17719.06406754053</v>
      </c>
      <c r="M694">
        <f ca="1">2*$Y$1*VLOOKUP(E693,Gearing!$B$3:$D$7,3)+B692</f>
        <v>17719.055077191657</v>
      </c>
      <c r="N694">
        <f ca="1">2*B693-B692+Misc!$B$6*$Y$1^2</f>
        <v>17719.195912591797</v>
      </c>
      <c r="O694">
        <f t="shared" ca="1" si="157"/>
        <v>0</v>
      </c>
      <c r="P694">
        <f t="shared" ca="1" si="158"/>
        <v>0</v>
      </c>
      <c r="Q694">
        <f t="shared" ca="1" si="159"/>
        <v>0</v>
      </c>
      <c r="R694">
        <f t="shared" ca="1" si="160"/>
        <v>0</v>
      </c>
      <c r="S694">
        <f t="shared" ca="1" si="161"/>
        <v>0</v>
      </c>
      <c r="T694">
        <f ca="1">C694/Misc!$B$2*60/2/PI()</f>
        <v>3998.552767700919</v>
      </c>
      <c r="U694">
        <f ca="1">C694/Misc!$B$2*60/2/PI()*VLOOKUP(E694,Gearing!$B$2:$F$7,5,FALSE)</f>
        <v>8000.0000000002174</v>
      </c>
      <c r="V694">
        <f ca="1">FORECAST(U694,OFFSET(Engine!$E$3:$E$26,MATCH(U694,Engine!$A$3:$A$26,1)-1,0,2),OFFSET(Engine!$A$3:$A$26,MATCH(U694,Engine!$A$3:$A$26,1)-1,0,2))</f>
        <v>590.28680526412131</v>
      </c>
    </row>
    <row r="695" spans="1:22" x14ac:dyDescent="0.25">
      <c r="A695">
        <f t="shared" si="153"/>
        <v>173</v>
      </c>
      <c r="B695">
        <f t="shared" ca="1" si="164"/>
        <v>17750.458398641727</v>
      </c>
      <c r="C695">
        <f t="shared" ca="1" si="162"/>
        <v>125.61824000000342</v>
      </c>
      <c r="D695">
        <f t="shared" ca="1" si="163"/>
        <v>3.963359777117148E-2</v>
      </c>
      <c r="E695">
        <f ca="1">MIN(VLOOKUP(C694+0.01,Gearing!$A$2:$F$7,2,TRUE)+1,5)</f>
        <v>5</v>
      </c>
      <c r="F695">
        <f ca="1">Misc!$B$4*V694/Misc!$B$2*VLOOKUP(E694,Gearing!$B$2:$F$7,5,FALSE)</f>
        <v>3346.1692342119304</v>
      </c>
      <c r="G695">
        <f t="shared" ca="1" si="151"/>
        <v>11.029623497923209</v>
      </c>
      <c r="H695">
        <f t="shared" ca="1" si="152"/>
        <v>281.00000000000767</v>
      </c>
      <c r="I695">
        <f t="shared" si="154"/>
        <v>0.19223050000000003</v>
      </c>
      <c r="J695">
        <f t="shared" ca="1" si="155"/>
        <v>-12.285634032182315</v>
      </c>
      <c r="K695">
        <f t="shared" ca="1" si="156"/>
        <v>-60563864.063443914</v>
      </c>
      <c r="L695">
        <f t="shared" ca="1" si="165"/>
        <v>17750.472325656399</v>
      </c>
      <c r="M695">
        <f ca="1">2*$Y$1*VLOOKUP(E694,Gearing!$B$3:$D$7,3)+B693</f>
        <v>17750.458398641727</v>
      </c>
      <c r="N695">
        <f ca="1">2*B694-B693+Misc!$B$6*$Y$1^2</f>
        <v>17750.604188241588</v>
      </c>
      <c r="O695">
        <f t="shared" ca="1" si="157"/>
        <v>0</v>
      </c>
      <c r="P695">
        <f t="shared" ca="1" si="158"/>
        <v>0</v>
      </c>
      <c r="Q695">
        <f t="shared" ca="1" si="159"/>
        <v>0</v>
      </c>
      <c r="R695">
        <f t="shared" ca="1" si="160"/>
        <v>0</v>
      </c>
      <c r="S695">
        <f t="shared" ca="1" si="161"/>
        <v>0</v>
      </c>
      <c r="T695">
        <f ca="1">C695/Misc!$B$2*60/2/PI()</f>
        <v>3998.552767700919</v>
      </c>
      <c r="U695">
        <f ca="1">C695/Misc!$B$2*60/2/PI()*VLOOKUP(E695,Gearing!$B$2:$F$7,5,FALSE)</f>
        <v>8000.0000000002174</v>
      </c>
      <c r="V695">
        <f ca="1">FORECAST(U695,OFFSET(Engine!$E$3:$E$26,MATCH(U695,Engine!$A$3:$A$26,1)-1,0,2),OFFSET(Engine!$A$3:$A$26,MATCH(U695,Engine!$A$3:$A$26,1)-1,0,2))</f>
        <v>590.28680526412131</v>
      </c>
    </row>
    <row r="696" spans="1:22" x14ac:dyDescent="0.25">
      <c r="A696">
        <f t="shared" si="153"/>
        <v>173.25</v>
      </c>
      <c r="B696">
        <f t="shared" ca="1" si="164"/>
        <v>17781.864197191659</v>
      </c>
      <c r="C696">
        <f t="shared" ca="1" si="162"/>
        <v>125.61824000000342</v>
      </c>
      <c r="D696">
        <f t="shared" ca="1" si="163"/>
        <v>-3.963359777117148E-2</v>
      </c>
      <c r="E696">
        <f ca="1">MIN(VLOOKUP(C695+0.01,Gearing!$A$2:$F$7,2,TRUE)+1,5)</f>
        <v>5</v>
      </c>
      <c r="F696">
        <f ca="1">Misc!$B$4*V695/Misc!$B$2*VLOOKUP(E695,Gearing!$B$2:$F$7,5,FALSE)</f>
        <v>3346.1692342119304</v>
      </c>
      <c r="G696">
        <f t="shared" ca="1" si="151"/>
        <v>11.049138156411345</v>
      </c>
      <c r="H696">
        <f t="shared" ca="1" si="152"/>
        <v>281.00000000000767</v>
      </c>
      <c r="I696">
        <f t="shared" si="154"/>
        <v>0.19223050000000003</v>
      </c>
      <c r="J696">
        <f t="shared" ca="1" si="155"/>
        <v>-24.358986400197864</v>
      </c>
      <c r="K696">
        <f t="shared" ca="1" si="156"/>
        <v>-60563322.370604597</v>
      </c>
      <c r="L696">
        <f t="shared" ca="1" si="165"/>
        <v>17781.873187540532</v>
      </c>
      <c r="M696">
        <f ca="1">2*$Y$1*VLOOKUP(E695,Gearing!$B$3:$D$7,3)+B694</f>
        <v>17781.864197191659</v>
      </c>
      <c r="N696">
        <f ca="1">2*B695-B694+Misc!$B$6*$Y$1^2</f>
        <v>17782.005032591798</v>
      </c>
      <c r="O696">
        <f t="shared" ca="1" si="157"/>
        <v>0</v>
      </c>
      <c r="P696">
        <f t="shared" ca="1" si="158"/>
        <v>0</v>
      </c>
      <c r="Q696">
        <f t="shared" ca="1" si="159"/>
        <v>0</v>
      </c>
      <c r="R696">
        <f t="shared" ca="1" si="160"/>
        <v>0</v>
      </c>
      <c r="S696">
        <f t="shared" ca="1" si="161"/>
        <v>0</v>
      </c>
      <c r="T696">
        <f ca="1">C696/Misc!$B$2*60/2/PI()</f>
        <v>3998.552767700919</v>
      </c>
      <c r="U696">
        <f ca="1">C696/Misc!$B$2*60/2/PI()*VLOOKUP(E696,Gearing!$B$2:$F$7,5,FALSE)</f>
        <v>8000.0000000002174</v>
      </c>
      <c r="V696">
        <f ca="1">FORECAST(U696,OFFSET(Engine!$E$3:$E$26,MATCH(U696,Engine!$A$3:$A$26,1)-1,0,2),OFFSET(Engine!$A$3:$A$26,MATCH(U696,Engine!$A$3:$A$26,1)-1,0,2))</f>
        <v>590.28680526412131</v>
      </c>
    </row>
    <row r="697" spans="1:22" x14ac:dyDescent="0.25">
      <c r="A697">
        <f t="shared" si="153"/>
        <v>173.5</v>
      </c>
      <c r="B697">
        <f t="shared" ca="1" si="164"/>
        <v>17813.267518641729</v>
      </c>
      <c r="C697">
        <f t="shared" ca="1" si="162"/>
        <v>125.61824000000342</v>
      </c>
      <c r="D697">
        <f t="shared" ca="1" si="163"/>
        <v>3.963359777117148E-2</v>
      </c>
      <c r="E697">
        <f ca="1">MIN(VLOOKUP(C696+0.01,Gearing!$A$2:$F$7,2,TRUE)+1,5)</f>
        <v>5</v>
      </c>
      <c r="F697">
        <f ca="1">Misc!$B$4*V696/Misc!$B$2*VLOOKUP(E696,Gearing!$B$2:$F$7,5,FALSE)</f>
        <v>3346.1692342119304</v>
      </c>
      <c r="G697">
        <f t="shared" ca="1" si="151"/>
        <v>11.068651275700987</v>
      </c>
      <c r="H697">
        <f t="shared" ca="1" si="152"/>
        <v>281.00000000000767</v>
      </c>
      <c r="I697">
        <f t="shared" si="154"/>
        <v>0.19223050000000003</v>
      </c>
      <c r="J697">
        <f t="shared" ca="1" si="155"/>
        <v>-36.433291116502915</v>
      </c>
      <c r="K697">
        <f t="shared" ca="1" si="156"/>
        <v>-60562334.067035951</v>
      </c>
      <c r="L697">
        <f t="shared" ca="1" si="165"/>
        <v>17813.281445656401</v>
      </c>
      <c r="M697">
        <f ca="1">2*$Y$1*VLOOKUP(E696,Gearing!$B$3:$D$7,3)+B695</f>
        <v>17813.267518641729</v>
      </c>
      <c r="N697">
        <f ca="1">2*B696-B695+Misc!$B$6*$Y$1^2</f>
        <v>17813.41330824159</v>
      </c>
      <c r="O697">
        <f t="shared" ca="1" si="157"/>
        <v>0</v>
      </c>
      <c r="P697">
        <f t="shared" ca="1" si="158"/>
        <v>0</v>
      </c>
      <c r="Q697">
        <f t="shared" ca="1" si="159"/>
        <v>0</v>
      </c>
      <c r="R697">
        <f t="shared" ca="1" si="160"/>
        <v>0</v>
      </c>
      <c r="S697">
        <f t="shared" ca="1" si="161"/>
        <v>0</v>
      </c>
      <c r="T697">
        <f ca="1">C697/Misc!$B$2*60/2/PI()</f>
        <v>3998.552767700919</v>
      </c>
      <c r="U697">
        <f ca="1">C697/Misc!$B$2*60/2/PI()*VLOOKUP(E697,Gearing!$B$2:$F$7,5,FALSE)</f>
        <v>8000.0000000002174</v>
      </c>
      <c r="V697">
        <f ca="1">FORECAST(U697,OFFSET(Engine!$E$3:$E$26,MATCH(U697,Engine!$A$3:$A$26,1)-1,0,2),OFFSET(Engine!$A$3:$A$26,MATCH(U697,Engine!$A$3:$A$26,1)-1,0,2))</f>
        <v>590.28680526412131</v>
      </c>
    </row>
    <row r="698" spans="1:22" x14ac:dyDescent="0.25">
      <c r="A698">
        <f t="shared" si="153"/>
        <v>173.75</v>
      </c>
      <c r="B698">
        <f t="shared" ca="1" si="164"/>
        <v>17844.67331719166</v>
      </c>
      <c r="C698">
        <f t="shared" ca="1" si="162"/>
        <v>125.61824000000342</v>
      </c>
      <c r="D698">
        <f t="shared" ca="1" si="163"/>
        <v>-3.963359777117148E-2</v>
      </c>
      <c r="E698">
        <f ca="1">MIN(VLOOKUP(C697+0.01,Gearing!$A$2:$F$7,2,TRUE)+1,5)</f>
        <v>5</v>
      </c>
      <c r="F698">
        <f ca="1">Misc!$B$4*V697/Misc!$B$2*VLOOKUP(E697,Gearing!$B$2:$F$7,5,FALSE)</f>
        <v>3346.1692342119304</v>
      </c>
      <c r="G698">
        <f t="shared" ca="1" si="151"/>
        <v>11.088165934189123</v>
      </c>
      <c r="H698">
        <f t="shared" ca="1" si="152"/>
        <v>281.00000000000767</v>
      </c>
      <c r="I698">
        <f t="shared" si="154"/>
        <v>0.19223050000000003</v>
      </c>
      <c r="J698">
        <f t="shared" ca="1" si="155"/>
        <v>-48.506643484518463</v>
      </c>
      <c r="K698">
        <f t="shared" ca="1" si="156"/>
        <v>-60561034.057558954</v>
      </c>
      <c r="L698">
        <f t="shared" ca="1" si="165"/>
        <v>17844.682307540534</v>
      </c>
      <c r="M698">
        <f ca="1">2*$Y$1*VLOOKUP(E697,Gearing!$B$3:$D$7,3)+B696</f>
        <v>17844.67331719166</v>
      </c>
      <c r="N698">
        <f ca="1">2*B697-B696+Misc!$B$6*$Y$1^2</f>
        <v>17844.8141525918</v>
      </c>
      <c r="O698">
        <f t="shared" ca="1" si="157"/>
        <v>0</v>
      </c>
      <c r="P698">
        <f t="shared" ca="1" si="158"/>
        <v>0</v>
      </c>
      <c r="Q698">
        <f t="shared" ca="1" si="159"/>
        <v>0</v>
      </c>
      <c r="R698">
        <f t="shared" ca="1" si="160"/>
        <v>0</v>
      </c>
      <c r="S698">
        <f t="shared" ca="1" si="161"/>
        <v>0</v>
      </c>
      <c r="T698">
        <f ca="1">C698/Misc!$B$2*60/2/PI()</f>
        <v>3998.552767700919</v>
      </c>
      <c r="U698">
        <f ca="1">C698/Misc!$B$2*60/2/PI()*VLOOKUP(E698,Gearing!$B$2:$F$7,5,FALSE)</f>
        <v>8000.0000000002174</v>
      </c>
      <c r="V698">
        <f ca="1">FORECAST(U698,OFFSET(Engine!$E$3:$E$26,MATCH(U698,Engine!$A$3:$A$26,1)-1,0,2),OFFSET(Engine!$A$3:$A$26,MATCH(U698,Engine!$A$3:$A$26,1)-1,0,2))</f>
        <v>590.28680526412131</v>
      </c>
    </row>
    <row r="699" spans="1:22" x14ac:dyDescent="0.25">
      <c r="A699">
        <f t="shared" si="153"/>
        <v>174</v>
      </c>
      <c r="B699">
        <f t="shared" ca="1" si="164"/>
        <v>17876.076638641731</v>
      </c>
      <c r="C699">
        <f t="shared" ca="1" si="162"/>
        <v>125.61824000000342</v>
      </c>
      <c r="D699">
        <f t="shared" ca="1" si="163"/>
        <v>3.963359777117148E-2</v>
      </c>
      <c r="E699">
        <f ca="1">MIN(VLOOKUP(C698+0.01,Gearing!$A$2:$F$7,2,TRUE)+1,5)</f>
        <v>5</v>
      </c>
      <c r="F699">
        <f ca="1">Misc!$B$4*V698/Misc!$B$2*VLOOKUP(E698,Gearing!$B$2:$F$7,5,FALSE)</f>
        <v>3346.1692342119304</v>
      </c>
      <c r="G699">
        <f t="shared" ca="1" si="151"/>
        <v>11.107679053478765</v>
      </c>
      <c r="H699">
        <f t="shared" ca="1" si="152"/>
        <v>281.00000000000767</v>
      </c>
      <c r="I699">
        <f t="shared" si="154"/>
        <v>0.19223050000000003</v>
      </c>
      <c r="J699">
        <f t="shared" ca="1" si="155"/>
        <v>-60.580948200823514</v>
      </c>
      <c r="K699">
        <f t="shared" ca="1" si="156"/>
        <v>-60559287.377536461</v>
      </c>
      <c r="L699">
        <f t="shared" ca="1" si="165"/>
        <v>17876.090565656406</v>
      </c>
      <c r="M699">
        <f ca="1">2*$Y$1*VLOOKUP(E698,Gearing!$B$3:$D$7,3)+B697</f>
        <v>17876.076638641731</v>
      </c>
      <c r="N699">
        <f ca="1">2*B698-B697+Misc!$B$6*$Y$1^2</f>
        <v>17876.222428241592</v>
      </c>
      <c r="O699">
        <f t="shared" ca="1" si="157"/>
        <v>0</v>
      </c>
      <c r="P699">
        <f t="shared" ca="1" si="158"/>
        <v>0</v>
      </c>
      <c r="Q699">
        <f t="shared" ca="1" si="159"/>
        <v>0</v>
      </c>
      <c r="R699">
        <f t="shared" ca="1" si="160"/>
        <v>0</v>
      </c>
      <c r="S699">
        <f t="shared" ca="1" si="161"/>
        <v>0</v>
      </c>
      <c r="T699">
        <f ca="1">C699/Misc!$B$2*60/2/PI()</f>
        <v>3998.552767700919</v>
      </c>
      <c r="U699">
        <f ca="1">C699/Misc!$B$2*60/2/PI()*VLOOKUP(E699,Gearing!$B$2:$F$7,5,FALSE)</f>
        <v>8000.0000000002174</v>
      </c>
      <c r="V699">
        <f ca="1">FORECAST(U699,OFFSET(Engine!$E$3:$E$26,MATCH(U699,Engine!$A$3:$A$26,1)-1,0,2),OFFSET(Engine!$A$3:$A$26,MATCH(U699,Engine!$A$3:$A$26,1)-1,0,2))</f>
        <v>590.28680526412131</v>
      </c>
    </row>
    <row r="700" spans="1:22" x14ac:dyDescent="0.25">
      <c r="A700">
        <f t="shared" si="153"/>
        <v>174.25</v>
      </c>
      <c r="B700">
        <f t="shared" ca="1" si="164"/>
        <v>17907.482437191662</v>
      </c>
      <c r="C700">
        <f t="shared" ca="1" si="162"/>
        <v>125.61824000000342</v>
      </c>
      <c r="D700">
        <f t="shared" ca="1" si="163"/>
        <v>-3.963359777117148E-2</v>
      </c>
      <c r="E700">
        <f ca="1">MIN(VLOOKUP(C699+0.01,Gearing!$A$2:$F$7,2,TRUE)+1,5)</f>
        <v>5</v>
      </c>
      <c r="F700">
        <f ca="1">Misc!$B$4*V699/Misc!$B$2*VLOOKUP(E699,Gearing!$B$2:$F$7,5,FALSE)</f>
        <v>3346.1692342119304</v>
      </c>
      <c r="G700">
        <f t="shared" ca="1" si="151"/>
        <v>11.127193711966902</v>
      </c>
      <c r="H700">
        <f t="shared" ca="1" si="152"/>
        <v>281.00000000000767</v>
      </c>
      <c r="I700">
        <f t="shared" si="154"/>
        <v>0.19223050000000003</v>
      </c>
      <c r="J700">
        <f t="shared" ca="1" si="155"/>
        <v>-72.654300568839062</v>
      </c>
      <c r="K700">
        <f t="shared" ca="1" si="156"/>
        <v>-60557229.051421762</v>
      </c>
      <c r="L700">
        <f t="shared" ca="1" si="165"/>
        <v>17907.491427540535</v>
      </c>
      <c r="M700">
        <f ca="1">2*$Y$1*VLOOKUP(E699,Gearing!$B$3:$D$7,3)+B698</f>
        <v>17907.482437191662</v>
      </c>
      <c r="N700">
        <f ca="1">2*B699-B698+Misc!$B$6*$Y$1^2</f>
        <v>17907.623272591802</v>
      </c>
      <c r="O700">
        <f t="shared" ca="1" si="157"/>
        <v>0</v>
      </c>
      <c r="P700">
        <f t="shared" ca="1" si="158"/>
        <v>0</v>
      </c>
      <c r="Q700">
        <f t="shared" ca="1" si="159"/>
        <v>0</v>
      </c>
      <c r="R700">
        <f t="shared" ca="1" si="160"/>
        <v>0</v>
      </c>
      <c r="S700">
        <f t="shared" ca="1" si="161"/>
        <v>0</v>
      </c>
      <c r="T700">
        <f ca="1">C700/Misc!$B$2*60/2/PI()</f>
        <v>3998.552767700919</v>
      </c>
      <c r="U700">
        <f ca="1">C700/Misc!$B$2*60/2/PI()*VLOOKUP(E700,Gearing!$B$2:$F$7,5,FALSE)</f>
        <v>8000.0000000002174</v>
      </c>
      <c r="V700">
        <f ca="1">FORECAST(U700,OFFSET(Engine!$E$3:$E$26,MATCH(U700,Engine!$A$3:$A$26,1)-1,0,2),OFFSET(Engine!$A$3:$A$26,MATCH(U700,Engine!$A$3:$A$26,1)-1,0,2))</f>
        <v>590.28680526412131</v>
      </c>
    </row>
    <row r="701" spans="1:22" x14ac:dyDescent="0.25">
      <c r="A701">
        <f t="shared" si="153"/>
        <v>174.5</v>
      </c>
      <c r="B701">
        <f t="shared" ca="1" si="164"/>
        <v>17938.885758641733</v>
      </c>
      <c r="C701">
        <f t="shared" ca="1" si="162"/>
        <v>-35814.964874383324</v>
      </c>
      <c r="D701">
        <f t="shared" ca="1" si="163"/>
        <v>-287524.62528146885</v>
      </c>
      <c r="E701">
        <f ca="1">MIN(VLOOKUP(C700+0.01,Gearing!$A$2:$F$7,2,TRUE)+1,5)</f>
        <v>5</v>
      </c>
      <c r="F701">
        <f ca="1">Misc!$B$4*V700/Misc!$B$2*VLOOKUP(E700,Gearing!$B$2:$F$7,5,FALSE)</f>
        <v>3346.1692342119304</v>
      </c>
      <c r="G701">
        <f t="shared" ca="1" si="151"/>
        <v>11.146706831256544</v>
      </c>
      <c r="H701">
        <f t="shared" ca="1" si="152"/>
        <v>-80115.794726161694</v>
      </c>
      <c r="I701">
        <f t="shared" si="154"/>
        <v>0.19223050000000003</v>
      </c>
      <c r="J701">
        <f t="shared" ca="1" si="155"/>
        <v>-84.728605285144113</v>
      </c>
      <c r="K701">
        <f t="shared" ca="1" si="156"/>
        <v>-60554723.994945429</v>
      </c>
      <c r="L701">
        <f t="shared" ca="1" si="165"/>
        <v>17938.899685656404</v>
      </c>
      <c r="M701">
        <f ca="1">2*$Y$1*VLOOKUP(E700,Gearing!$B$3:$D$7,3)+B699</f>
        <v>17938.885758641733</v>
      </c>
      <c r="N701">
        <f ca="1">2*B700-B699+Misc!$B$6*$Y$1^2</f>
        <v>17939.031548241594</v>
      </c>
      <c r="O701">
        <f t="shared" ca="1" si="157"/>
        <v>0</v>
      </c>
      <c r="P701">
        <f t="shared" ca="1" si="158"/>
        <v>0</v>
      </c>
      <c r="Q701">
        <f t="shared" ca="1" si="159"/>
        <v>0</v>
      </c>
      <c r="R701">
        <f t="shared" ca="1" si="160"/>
        <v>0</v>
      </c>
      <c r="S701">
        <f t="shared" ca="1" si="161"/>
        <v>0</v>
      </c>
      <c r="T701">
        <f ca="1">C701/Misc!$B$2*60/2/PI()</f>
        <v>-1140025.7392841419</v>
      </c>
      <c r="U701">
        <f ca="1">C701/Misc!$B$2*60/2/PI()*VLOOKUP(E701,Gearing!$B$2:$F$7,5,FALSE)</f>
        <v>-2280876.7181825396</v>
      </c>
      <c r="V701" t="e">
        <f ca="1">FORECAST(U701,OFFSET(Engine!$E$3:$E$26,MATCH(U701,Engine!$A$3:$A$26,1)-1,0,2),OFFSET(Engine!$A$3:$A$26,MATCH(U701,Engine!$A$3:$A$26,1)-1,0,2))</f>
        <v>#N/A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701"/>
  <sheetViews>
    <sheetView workbookViewId="0">
      <pane ySplit="2" topLeftCell="A3" activePane="bottomLeft" state="frozen"/>
      <selection pane="bottomLeft" activeCell="Y6" sqref="Y6"/>
    </sheetView>
  </sheetViews>
  <sheetFormatPr defaultColWidth="8.85546875" defaultRowHeight="15" x14ac:dyDescent="0.25"/>
  <cols>
    <col min="12" max="12" width="12.28515625" bestFit="1" customWidth="1"/>
    <col min="13" max="13" width="12" bestFit="1" customWidth="1"/>
    <col min="14" max="14" width="9.5703125" bestFit="1" customWidth="1"/>
    <col min="15" max="23" width="9.5703125" customWidth="1"/>
  </cols>
  <sheetData>
    <row r="1" spans="1:27" x14ac:dyDescent="0.25">
      <c r="B1" t="s">
        <v>31</v>
      </c>
      <c r="C1" t="s">
        <v>24</v>
      </c>
      <c r="D1" t="s">
        <v>32</v>
      </c>
      <c r="G1" t="s">
        <v>33</v>
      </c>
      <c r="H1" t="s">
        <v>5</v>
      </c>
      <c r="O1">
        <f>SUM(O3:O701)</f>
        <v>74</v>
      </c>
      <c r="P1">
        <f t="shared" ref="P1:S1" si="0">SUM(P3:P701)</f>
        <v>34</v>
      </c>
      <c r="Q1">
        <f t="shared" si="0"/>
        <v>57</v>
      </c>
      <c r="R1">
        <f t="shared" si="0"/>
        <v>60</v>
      </c>
      <c r="S1">
        <f t="shared" si="0"/>
        <v>153</v>
      </c>
      <c r="T1" t="s">
        <v>55</v>
      </c>
      <c r="U1" t="s">
        <v>55</v>
      </c>
      <c r="V1" t="s">
        <v>56</v>
      </c>
      <c r="X1" s="7" t="s">
        <v>34</v>
      </c>
      <c r="Y1">
        <v>0.25</v>
      </c>
      <c r="Z1" s="6" t="s">
        <v>35</v>
      </c>
    </row>
    <row r="2" spans="1:27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37</v>
      </c>
      <c r="H2" t="s">
        <v>38</v>
      </c>
      <c r="I2" s="7" t="s">
        <v>45</v>
      </c>
      <c r="J2" s="7" t="s">
        <v>46</v>
      </c>
      <c r="K2" s="7" t="s">
        <v>47</v>
      </c>
      <c r="L2" s="7" t="s">
        <v>48</v>
      </c>
      <c r="M2" s="7" t="s">
        <v>49</v>
      </c>
      <c r="N2" s="7" t="s">
        <v>50</v>
      </c>
      <c r="O2" s="7" t="s">
        <v>57</v>
      </c>
      <c r="P2" s="7" t="s">
        <v>58</v>
      </c>
      <c r="Q2" s="7" t="s">
        <v>59</v>
      </c>
      <c r="R2" s="7" t="s">
        <v>60</v>
      </c>
      <c r="S2" s="7" t="s">
        <v>61</v>
      </c>
      <c r="T2" s="7" t="s">
        <v>62</v>
      </c>
      <c r="U2" s="7" t="s">
        <v>63</v>
      </c>
      <c r="V2" s="7" t="s">
        <v>64</v>
      </c>
      <c r="W2" s="7"/>
      <c r="X2" t="s">
        <v>31</v>
      </c>
      <c r="Y2">
        <f>Misc!B8</f>
        <v>1700</v>
      </c>
    </row>
    <row r="3" spans="1:27" x14ac:dyDescent="0.25">
      <c r="A3">
        <v>0</v>
      </c>
      <c r="B3">
        <v>0</v>
      </c>
      <c r="C3">
        <v>0</v>
      </c>
      <c r="D3">
        <f>MIN(F3/$Y$2,Misc!$B$6)</f>
        <v>2.2930000000000001</v>
      </c>
      <c r="E3">
        <f>MIN(VLOOKUP(C3,Gearing!$A$2:$F$7,2,TRUE)+1,5)</f>
        <v>1</v>
      </c>
      <c r="F3">
        <f>Misc!$B$4*Misc!$B$5/Misc!$B$2*VLOOKUP(E3,Gearing!$B$2:$F$7,5,FALSE)</f>
        <v>10883.169876805334</v>
      </c>
      <c r="G3">
        <f t="shared" ref="G3:G66" si="1">CONVERT(B3,$B$1,$G$1)</f>
        <v>0</v>
      </c>
      <c r="H3">
        <f t="shared" ref="H3:H66" si="2">CONVERT(C3,$C$1,$H$1)</f>
        <v>0</v>
      </c>
      <c r="O3">
        <f>IF(AND(E3=1,G3&lt;=5),1,0)</f>
        <v>1</v>
      </c>
      <c r="P3">
        <f>IF(AND(E3=2,G3&lt;=5),1,0)</f>
        <v>0</v>
      </c>
      <c r="Q3">
        <f>IF(AND(E3=3,G3&lt;=5),1,0)</f>
        <v>0</v>
      </c>
      <c r="R3">
        <f>IF(AND(E3=4,G3&lt;=5),1,0)</f>
        <v>0</v>
      </c>
      <c r="S3">
        <f>IF(AND(E3=5,G3&lt;=5),1,0)</f>
        <v>0</v>
      </c>
      <c r="T3">
        <f>C3/Misc!$B$2*60/2/PI()</f>
        <v>0</v>
      </c>
      <c r="U3">
        <f>C3/Misc!$B$2*60/2/PI()*VLOOKUP(E3,Gearing!$B$2:$F$7,5,FALSE)</f>
        <v>0</v>
      </c>
      <c r="X3" t="s">
        <v>42</v>
      </c>
      <c r="Y3">
        <f>Misc!B9</f>
        <v>0.19223050000000003</v>
      </c>
    </row>
    <row r="4" spans="1:27" x14ac:dyDescent="0.25">
      <c r="A4">
        <f t="shared" ref="A4:A67" si="3">A3+$Y$1</f>
        <v>0.25</v>
      </c>
      <c r="B4">
        <f>0.5*D3*A4^2</f>
        <v>7.1656250000000005E-2</v>
      </c>
      <c r="C4">
        <f>C3+D3*A4</f>
        <v>0.57325000000000004</v>
      </c>
      <c r="D4">
        <f>(C4-C3)/$Y$1</f>
        <v>2.2930000000000001</v>
      </c>
      <c r="E4">
        <f>MIN(VLOOKUP(C3,Gearing!$A$2:$F$7,2,TRUE)+1,5)</f>
        <v>1</v>
      </c>
      <c r="F4">
        <f>Misc!$B$4*Misc!$B$5/Misc!$B$2*VLOOKUP(E4,Gearing!$B$2:$F$7,5,FALSE)</f>
        <v>10883.169876805334</v>
      </c>
      <c r="G4">
        <f t="shared" si="1"/>
        <v>4.4525129493756462E-5</v>
      </c>
      <c r="H4">
        <f t="shared" si="2"/>
        <v>1.2823237294201861</v>
      </c>
      <c r="I4">
        <f t="shared" ref="I4:I67" si="4">$Y$3</f>
        <v>0.19223050000000003</v>
      </c>
      <c r="J4">
        <f t="shared" ref="J4:J67" si="5">(4*$Y$2-2*$Y$3*B3)</f>
        <v>6800</v>
      </c>
      <c r="K4">
        <f t="shared" ref="K4:K67" si="6">4*$Y$2*(B3-2*B4)+$Y$3*B3*B3-4*F4*$Y$1*$Y$1</f>
        <v>-3695.3174692013336</v>
      </c>
      <c r="O4">
        <f t="shared" ref="O4:O67" si="7">IF(AND(E4=1,G4&lt;=5),1,0)</f>
        <v>1</v>
      </c>
      <c r="P4">
        <f t="shared" ref="P4:P67" si="8">IF(AND(E4=2,G4&lt;=5),1,0)</f>
        <v>0</v>
      </c>
      <c r="Q4">
        <f t="shared" ref="Q4:Q67" si="9">IF(AND(E4=3,G4&lt;=5),1,0)</f>
        <v>0</v>
      </c>
      <c r="R4">
        <f t="shared" ref="R4:R67" si="10">IF(AND(E4=4,G4&lt;=5),1,0)</f>
        <v>0</v>
      </c>
      <c r="S4">
        <f t="shared" ref="S4:S67" si="11">IF(AND(E4=5,G4&lt;=5),1,0)</f>
        <v>0</v>
      </c>
      <c r="T4">
        <f>C4/Misc!$B$2*60/2/PI()</f>
        <v>18.247114225485806</v>
      </c>
      <c r="U4">
        <f>C4/Misc!$B$2*60/2/PI()*VLOOKUP(E4,Gearing!$B$2:$F$7,5,FALSE)</f>
        <v>110.30741758453216</v>
      </c>
      <c r="V4">
        <f ca="1">FORECAST(U4,OFFSET(Engine!$E$3:$E$26,MATCH(U4,Engine!$A$3:$A$26,1)-1,0,2),OFFSET(Engine!$A$3:$A$26,MATCH(U4,Engine!$A$3:$A$26,1)-1,0,2))</f>
        <v>43.276237423794953</v>
      </c>
    </row>
    <row r="5" spans="1:27" x14ac:dyDescent="0.25">
      <c r="A5">
        <f t="shared" si="3"/>
        <v>0.5</v>
      </c>
      <c r="B5">
        <f>MIN(L5:N5)</f>
        <v>0.28662500000000002</v>
      </c>
      <c r="C5">
        <f t="shared" ref="C5:C68" si="12">(B6-B4)/2/$Y$1</f>
        <v>1.1465000000000001</v>
      </c>
      <c r="D5">
        <f t="shared" ref="D5:D68" si="13">(B6-2*B5+B4)/$Y$1^2</f>
        <v>2.2929999999999997</v>
      </c>
      <c r="E5">
        <f>MIN(VLOOKUP(C4+0.01,Gearing!$A$2:$F$7,2,TRUE)+1,5)</f>
        <v>1</v>
      </c>
      <c r="F5">
        <f>Misc!$B$4*Misc!$B$5/Misc!$B$2*VLOOKUP(E5,Gearing!$B$2:$F$7,5,FALSE)</f>
        <v>10883.169876805334</v>
      </c>
      <c r="G5">
        <f t="shared" si="1"/>
        <v>1.7810051797502585E-4</v>
      </c>
      <c r="H5">
        <f t="shared" si="2"/>
        <v>2.5646474588403723</v>
      </c>
      <c r="I5">
        <f t="shared" si="4"/>
        <v>0.19223050000000003</v>
      </c>
      <c r="J5">
        <f t="shared" si="5"/>
        <v>6799.9724509664684</v>
      </c>
      <c r="K5">
        <f t="shared" si="6"/>
        <v>-6131.6289821711171</v>
      </c>
      <c r="L5">
        <f>(-J4+SQRT(J4^2-4*I4*K4))/2/I4</f>
        <v>0.54342069152549743</v>
      </c>
      <c r="M5">
        <f>2*$Y$1*VLOOKUP(E4,Gearing!$B$3:$D$7,3)+B3</f>
        <v>20.78736</v>
      </c>
      <c r="N5">
        <f>2*B4-B3+Misc!$B$6*$Y$1^2</f>
        <v>0.28662500000000002</v>
      </c>
      <c r="O5">
        <f t="shared" si="7"/>
        <v>1</v>
      </c>
      <c r="P5">
        <f t="shared" si="8"/>
        <v>0</v>
      </c>
      <c r="Q5">
        <f t="shared" si="9"/>
        <v>0</v>
      </c>
      <c r="R5">
        <f t="shared" si="10"/>
        <v>0</v>
      </c>
      <c r="S5">
        <f t="shared" si="11"/>
        <v>0</v>
      </c>
      <c r="T5">
        <f>C5/Misc!$B$2*60/2/PI()</f>
        <v>36.494228450971612</v>
      </c>
      <c r="U5">
        <f>C5/Misc!$B$2*60/2/PI()*VLOOKUP(E5,Gearing!$B$2:$F$7,5,FALSE)</f>
        <v>220.61483516906432</v>
      </c>
      <c r="V5">
        <f ca="1">FORECAST(U5,OFFSET(Engine!$E$3:$E$26,MATCH(U5,Engine!$A$3:$A$26,1)-1,0,2),OFFSET(Engine!$A$3:$A$26,MATCH(U5,Engine!$A$3:$A$26,1)-1,0,2))</f>
        <v>86.552474847589906</v>
      </c>
      <c r="X5" t="s">
        <v>40</v>
      </c>
      <c r="Y5" t="s">
        <v>51</v>
      </c>
      <c r="Z5" t="s">
        <v>52</v>
      </c>
      <c r="AA5" t="s">
        <v>53</v>
      </c>
    </row>
    <row r="6" spans="1:27" x14ac:dyDescent="0.25">
      <c r="A6">
        <f t="shared" si="3"/>
        <v>0.75</v>
      </c>
      <c r="B6">
        <f t="shared" ref="B6:B69" si="14">MIN(L6:N6)</f>
        <v>0.64490625000000001</v>
      </c>
      <c r="C6">
        <f t="shared" si="12"/>
        <v>1.7197500000000001</v>
      </c>
      <c r="D6">
        <f t="shared" si="13"/>
        <v>2.293000000000001</v>
      </c>
      <c r="E6">
        <f>MIN(VLOOKUP(C5+0.01,Gearing!$A$2:$F$7,2,TRUE)+1,5)</f>
        <v>1</v>
      </c>
      <c r="F6">
        <f>Misc!$B$4*Misc!$B$5/Misc!$B$2*VLOOKUP(E6,Gearing!$B$2:$F$7,5,FALSE)</f>
        <v>10883.169876805334</v>
      </c>
      <c r="G6">
        <f t="shared" si="1"/>
        <v>4.0072616544380813E-4</v>
      </c>
      <c r="H6">
        <f t="shared" si="2"/>
        <v>3.8469711882605586</v>
      </c>
      <c r="I6">
        <f t="shared" si="4"/>
        <v>0.19223050000000003</v>
      </c>
      <c r="J6">
        <f t="shared" si="5"/>
        <v>6799.8898038658754</v>
      </c>
      <c r="K6">
        <f t="shared" si="6"/>
        <v>-9542.4516767178629</v>
      </c>
      <c r="L6">
        <f t="shared" ref="L6:L69" si="15">(-J5+SQRT(J5^2-4*I5*K5))/2/I5</f>
        <v>0.90169081332161083</v>
      </c>
      <c r="M6">
        <f>2*$Y$1*VLOOKUP(E5,Gearing!$B$3:$D$7,3)+B4</f>
        <v>20.85901625</v>
      </c>
      <c r="N6">
        <f>2*B5-B4+Misc!$B$6*$Y$1^2</f>
        <v>0.64490625000000001</v>
      </c>
      <c r="O6">
        <f t="shared" si="7"/>
        <v>1</v>
      </c>
      <c r="P6">
        <f t="shared" si="8"/>
        <v>0</v>
      </c>
      <c r="Q6">
        <f t="shared" si="9"/>
        <v>0</v>
      </c>
      <c r="R6">
        <f t="shared" si="10"/>
        <v>0</v>
      </c>
      <c r="S6">
        <f t="shared" si="11"/>
        <v>0</v>
      </c>
      <c r="T6">
        <f>C6/Misc!$B$2*60/2/PI()</f>
        <v>54.741342676457407</v>
      </c>
      <c r="U6">
        <f>C6/Misc!$B$2*60/2/PI()*VLOOKUP(E6,Gearing!$B$2:$F$7,5,FALSE)</f>
        <v>330.92225275359641</v>
      </c>
      <c r="V6">
        <f ca="1">FORECAST(U6,OFFSET(Engine!$E$3:$E$26,MATCH(U6,Engine!$A$3:$A$26,1)-1,0,2),OFFSET(Engine!$A$3:$A$26,MATCH(U6,Engine!$A$3:$A$26,1)-1,0,2))</f>
        <v>129.82871227138483</v>
      </c>
      <c r="X6">
        <v>1</v>
      </c>
      <c r="Y6">
        <v>105</v>
      </c>
      <c r="Z6">
        <v>7800</v>
      </c>
      <c r="AA6">
        <f>Gearing!$H3</f>
        <v>93</v>
      </c>
    </row>
    <row r="7" spans="1:27" x14ac:dyDescent="0.25">
      <c r="A7">
        <f t="shared" si="3"/>
        <v>1</v>
      </c>
      <c r="B7">
        <f t="shared" si="14"/>
        <v>1.1465000000000001</v>
      </c>
      <c r="C7">
        <f t="shared" si="12"/>
        <v>2.2930000000000001</v>
      </c>
      <c r="D7">
        <f t="shared" si="13"/>
        <v>2.2929999999999993</v>
      </c>
      <c r="E7">
        <f>MIN(VLOOKUP(C6+0.01,Gearing!$A$2:$F$7,2,TRUE)+1,5)</f>
        <v>1</v>
      </c>
      <c r="F7">
        <f>Misc!$B$4*Misc!$B$5/Misc!$B$2*VLOOKUP(E7,Gearing!$B$2:$F$7,5,FALSE)</f>
        <v>10883.169876805334</v>
      </c>
      <c r="G7">
        <f t="shared" si="1"/>
        <v>7.1240207190010338E-4</v>
      </c>
      <c r="H7">
        <f t="shared" si="2"/>
        <v>5.1292949176807445</v>
      </c>
      <c r="I7">
        <f t="shared" si="4"/>
        <v>0.19223050000000003</v>
      </c>
      <c r="J7">
        <f t="shared" si="5"/>
        <v>6799.7520586982191</v>
      </c>
      <c r="K7">
        <f t="shared" si="6"/>
        <v>-13927.750019753757</v>
      </c>
      <c r="L7">
        <f t="shared" si="15"/>
        <v>1.4032687909199903</v>
      </c>
      <c r="M7">
        <f>2*$Y$1*VLOOKUP(E6,Gearing!$B$3:$D$7,3)+B5</f>
        <v>21.073985</v>
      </c>
      <c r="N7">
        <f>2*B6-B5+Misc!$B$6*$Y$1^2</f>
        <v>1.1465000000000001</v>
      </c>
      <c r="O7">
        <f t="shared" si="7"/>
        <v>1</v>
      </c>
      <c r="P7">
        <f t="shared" si="8"/>
        <v>0</v>
      </c>
      <c r="Q7">
        <f t="shared" si="9"/>
        <v>0</v>
      </c>
      <c r="R7">
        <f t="shared" si="10"/>
        <v>0</v>
      </c>
      <c r="S7">
        <f t="shared" si="11"/>
        <v>0</v>
      </c>
      <c r="T7">
        <f>C7/Misc!$B$2*60/2/PI()</f>
        <v>72.988456901943223</v>
      </c>
      <c r="U7">
        <f>C7/Misc!$B$2*60/2/PI()*VLOOKUP(E7,Gearing!$B$2:$F$7,5,FALSE)</f>
        <v>441.22967033812864</v>
      </c>
      <c r="V7">
        <f ca="1">FORECAST(U7,OFFSET(Engine!$E$3:$E$26,MATCH(U7,Engine!$A$3:$A$26,1)-1,0,2),OFFSET(Engine!$A$3:$A$26,MATCH(U7,Engine!$A$3:$A$26,1)-1,0,2))</f>
        <v>173.10494969517981</v>
      </c>
      <c r="X7">
        <v>2</v>
      </c>
      <c r="Y7">
        <v>170</v>
      </c>
      <c r="Z7">
        <v>7800</v>
      </c>
      <c r="AA7">
        <f>Gearing!$H4</f>
        <v>136</v>
      </c>
    </row>
    <row r="8" spans="1:27" x14ac:dyDescent="0.25">
      <c r="A8">
        <f t="shared" si="3"/>
        <v>1.25</v>
      </c>
      <c r="B8">
        <f t="shared" si="14"/>
        <v>1.7914062500000001</v>
      </c>
      <c r="C8">
        <f t="shared" si="12"/>
        <v>2.86625</v>
      </c>
      <c r="D8">
        <f t="shared" si="13"/>
        <v>2.2929999999999993</v>
      </c>
      <c r="E8">
        <f>MIN(VLOOKUP(C7+0.01,Gearing!$A$2:$F$7,2,TRUE)+1,5)</f>
        <v>1</v>
      </c>
      <c r="F8">
        <f>Misc!$B$4*Misc!$B$5/Misc!$B$2*VLOOKUP(E8,Gearing!$B$2:$F$7,5,FALSE)</f>
        <v>10883.169876805334</v>
      </c>
      <c r="G8">
        <f t="shared" si="1"/>
        <v>1.1131282373439116E-3</v>
      </c>
      <c r="H8">
        <f t="shared" si="2"/>
        <v>6.4116186471009309</v>
      </c>
      <c r="I8">
        <f t="shared" si="4"/>
        <v>0.19223050000000003</v>
      </c>
      <c r="J8">
        <f t="shared" si="5"/>
        <v>6799.5592154634996</v>
      </c>
      <c r="K8">
        <f t="shared" si="6"/>
        <v>-19287.464789465783</v>
      </c>
      <c r="L8">
        <f t="shared" si="15"/>
        <v>2.0481546245548339</v>
      </c>
      <c r="M8">
        <f>2*$Y$1*VLOOKUP(E7,Gearing!$B$3:$D$7,3)+B6</f>
        <v>21.432266249999998</v>
      </c>
      <c r="N8">
        <f>2*B7-B6+Misc!$B$6*$Y$1^2</f>
        <v>1.7914062500000001</v>
      </c>
      <c r="O8">
        <f t="shared" si="7"/>
        <v>1</v>
      </c>
      <c r="P8">
        <f t="shared" si="8"/>
        <v>0</v>
      </c>
      <c r="Q8">
        <f t="shared" si="9"/>
        <v>0</v>
      </c>
      <c r="R8">
        <f t="shared" si="10"/>
        <v>0</v>
      </c>
      <c r="S8">
        <f t="shared" si="11"/>
        <v>0</v>
      </c>
      <c r="T8">
        <f>C8/Misc!$B$2*60/2/PI()</f>
        <v>91.235571127429012</v>
      </c>
      <c r="U8">
        <f>C8/Misc!$B$2*60/2/PI()*VLOOKUP(E8,Gearing!$B$2:$F$7,5,FALSE)</f>
        <v>551.5370879226607</v>
      </c>
      <c r="V8">
        <f ca="1">FORECAST(U8,OFFSET(Engine!$E$3:$E$26,MATCH(U8,Engine!$A$3:$A$26,1)-1,0,2),OFFSET(Engine!$A$3:$A$26,MATCH(U8,Engine!$A$3:$A$26,1)-1,0,2))</f>
        <v>216.38118711897474</v>
      </c>
      <c r="X8">
        <v>3</v>
      </c>
      <c r="Y8">
        <v>210</v>
      </c>
      <c r="Z8">
        <v>7800</v>
      </c>
      <c r="AA8">
        <f>Gearing!$H5</f>
        <v>205</v>
      </c>
    </row>
    <row r="9" spans="1:27" x14ac:dyDescent="0.25">
      <c r="A9">
        <f t="shared" si="3"/>
        <v>1.5</v>
      </c>
      <c r="B9">
        <f t="shared" si="14"/>
        <v>2.5796250000000001</v>
      </c>
      <c r="C9">
        <f t="shared" si="12"/>
        <v>3.4394999999999998</v>
      </c>
      <c r="D9">
        <f t="shared" si="13"/>
        <v>2.2929999999999993</v>
      </c>
      <c r="E9">
        <f>MIN(VLOOKUP(C8+0.01,Gearing!$A$2:$F$7,2,TRUE)+1,5)</f>
        <v>1</v>
      </c>
      <c r="F9">
        <f>Misc!$B$4*Misc!$B$5/Misc!$B$2*VLOOKUP(E9,Gearing!$B$2:$F$7,5,FALSE)</f>
        <v>10883.169876805334</v>
      </c>
      <c r="G9">
        <f t="shared" si="1"/>
        <v>1.6029046617752325E-3</v>
      </c>
      <c r="H9">
        <f t="shared" si="2"/>
        <v>7.6939423765211163</v>
      </c>
      <c r="I9">
        <f t="shared" si="4"/>
        <v>0.19223050000000003</v>
      </c>
      <c r="J9">
        <f t="shared" si="5"/>
        <v>6799.3112741617188</v>
      </c>
      <c r="K9">
        <f t="shared" si="6"/>
        <v>-25621.513075315717</v>
      </c>
      <c r="L9">
        <f t="shared" si="15"/>
        <v>2.8363483144437796</v>
      </c>
      <c r="M9">
        <f>2*$Y$1*VLOOKUP(E8,Gearing!$B$3:$D$7,3)+B7</f>
        <v>21.933859999999999</v>
      </c>
      <c r="N9">
        <f>2*B8-B7+Misc!$B$6*$Y$1^2</f>
        <v>2.5796250000000001</v>
      </c>
      <c r="O9">
        <f t="shared" si="7"/>
        <v>1</v>
      </c>
      <c r="P9">
        <f t="shared" si="8"/>
        <v>0</v>
      </c>
      <c r="Q9">
        <f t="shared" si="9"/>
        <v>0</v>
      </c>
      <c r="R9">
        <f t="shared" si="10"/>
        <v>0</v>
      </c>
      <c r="S9">
        <f t="shared" si="11"/>
        <v>0</v>
      </c>
      <c r="T9">
        <f>C9/Misc!$B$2*60/2/PI()</f>
        <v>109.4826853529148</v>
      </c>
      <c r="U9">
        <f>C9/Misc!$B$2*60/2/PI()*VLOOKUP(E9,Gearing!$B$2:$F$7,5,FALSE)</f>
        <v>661.84450550719282</v>
      </c>
      <c r="V9">
        <f ca="1">FORECAST(U9,OFFSET(Engine!$E$3:$E$26,MATCH(U9,Engine!$A$3:$A$26,1)-1,0,2),OFFSET(Engine!$A$3:$A$26,MATCH(U9,Engine!$A$3:$A$26,1)-1,0,2))</f>
        <v>259.65742454276966</v>
      </c>
      <c r="X9">
        <v>4</v>
      </c>
      <c r="Y9">
        <v>235</v>
      </c>
      <c r="Z9">
        <v>7800</v>
      </c>
      <c r="AA9">
        <f>Gearing!$H6</f>
        <v>246</v>
      </c>
    </row>
    <row r="10" spans="1:27" x14ac:dyDescent="0.25">
      <c r="A10">
        <f t="shared" si="3"/>
        <v>1.75</v>
      </c>
      <c r="B10">
        <f t="shared" si="14"/>
        <v>3.51115625</v>
      </c>
      <c r="C10">
        <f t="shared" si="12"/>
        <v>4.0127500000000005</v>
      </c>
      <c r="D10">
        <f t="shared" si="13"/>
        <v>2.2930000000000064</v>
      </c>
      <c r="E10">
        <f>MIN(VLOOKUP(C9+0.01,Gearing!$A$2:$F$7,2,TRUE)+1,5)</f>
        <v>1</v>
      </c>
      <c r="F10">
        <f>Misc!$B$4*Misc!$B$5/Misc!$B$2*VLOOKUP(E10,Gearing!$B$2:$F$7,5,FALSE)</f>
        <v>10883.169876805334</v>
      </c>
      <c r="G10">
        <f t="shared" si="1"/>
        <v>2.1817313451940666E-3</v>
      </c>
      <c r="H10">
        <f t="shared" si="2"/>
        <v>8.9762661059413045</v>
      </c>
      <c r="I10">
        <f t="shared" si="4"/>
        <v>0.19223050000000003</v>
      </c>
      <c r="J10">
        <f t="shared" si="5"/>
        <v>6799.0082347928746</v>
      </c>
      <c r="K10">
        <f t="shared" si="6"/>
        <v>-32929.78827804012</v>
      </c>
      <c r="L10">
        <f t="shared" si="15"/>
        <v>3.7678498608162947</v>
      </c>
      <c r="M10">
        <f>2*$Y$1*VLOOKUP(E9,Gearing!$B$3:$D$7,3)+B8</f>
        <v>22.578766250000001</v>
      </c>
      <c r="N10">
        <f>2*B9-B8+Misc!$B$6*$Y$1^2</f>
        <v>3.51115625</v>
      </c>
      <c r="O10">
        <f t="shared" si="7"/>
        <v>1</v>
      </c>
      <c r="P10">
        <f t="shared" si="8"/>
        <v>0</v>
      </c>
      <c r="Q10">
        <f t="shared" si="9"/>
        <v>0</v>
      </c>
      <c r="R10">
        <f t="shared" si="10"/>
        <v>0</v>
      </c>
      <c r="S10">
        <f t="shared" si="11"/>
        <v>0</v>
      </c>
      <c r="T10">
        <f>C10/Misc!$B$2*60/2/PI()</f>
        <v>127.72979957840063</v>
      </c>
      <c r="U10">
        <f>C10/Misc!$B$2*60/2/PI()*VLOOKUP(E10,Gearing!$B$2:$F$7,5,FALSE)</f>
        <v>772.15192309172505</v>
      </c>
      <c r="V10">
        <f ca="1">FORECAST(U10,OFFSET(Engine!$E$3:$E$26,MATCH(U10,Engine!$A$3:$A$26,1)-1,0,2),OFFSET(Engine!$A$3:$A$26,MATCH(U10,Engine!$A$3:$A$26,1)-1,0,2))</f>
        <v>302.93366196656467</v>
      </c>
      <c r="X10">
        <v>5</v>
      </c>
      <c r="Y10">
        <v>248</v>
      </c>
      <c r="Z10">
        <v>7800</v>
      </c>
      <c r="AA10">
        <f>Gearing!$H7</f>
        <v>281</v>
      </c>
    </row>
    <row r="11" spans="1:27" x14ac:dyDescent="0.25">
      <c r="A11">
        <f t="shared" si="3"/>
        <v>2</v>
      </c>
      <c r="B11">
        <f t="shared" si="14"/>
        <v>4.5860000000000003</v>
      </c>
      <c r="C11">
        <f t="shared" si="12"/>
        <v>4.5860000000000021</v>
      </c>
      <c r="D11">
        <f t="shared" si="13"/>
        <v>2.2930000000000064</v>
      </c>
      <c r="E11">
        <f>MIN(VLOOKUP(C10+0.01,Gearing!$A$2:$F$7,2,TRUE)+1,5)</f>
        <v>1</v>
      </c>
      <c r="F11">
        <f>Misc!$B$4*Misc!$B$5/Misc!$B$2*VLOOKUP(E11,Gearing!$B$2:$F$7,5,FALSE)</f>
        <v>10883.169876805334</v>
      </c>
      <c r="G11">
        <f t="shared" si="1"/>
        <v>2.8496082876004135E-3</v>
      </c>
      <c r="H11">
        <f t="shared" si="2"/>
        <v>10.258589835361494</v>
      </c>
      <c r="I11">
        <f t="shared" si="4"/>
        <v>0.19223050000000003</v>
      </c>
      <c r="J11">
        <f t="shared" si="5"/>
        <v>6798.6500973569691</v>
      </c>
      <c r="K11">
        <f t="shared" si="6"/>
        <v>-41212.160109650351</v>
      </c>
      <c r="L11">
        <f t="shared" si="15"/>
        <v>4.8426592638994803</v>
      </c>
      <c r="M11">
        <f>2*$Y$1*VLOOKUP(E10,Gearing!$B$3:$D$7,3)+B9</f>
        <v>23.366985</v>
      </c>
      <c r="N11">
        <f>2*B10-B9+Misc!$B$6*$Y$1^2</f>
        <v>4.5860000000000003</v>
      </c>
      <c r="O11">
        <f t="shared" si="7"/>
        <v>1</v>
      </c>
      <c r="P11">
        <f t="shared" si="8"/>
        <v>0</v>
      </c>
      <c r="Q11">
        <f t="shared" si="9"/>
        <v>0</v>
      </c>
      <c r="R11">
        <f t="shared" si="10"/>
        <v>0</v>
      </c>
      <c r="S11">
        <f t="shared" si="11"/>
        <v>0</v>
      </c>
      <c r="T11">
        <f>C11/Misc!$B$2*60/2/PI()</f>
        <v>145.97691380388648</v>
      </c>
      <c r="U11">
        <f>C11/Misc!$B$2*60/2/PI()*VLOOKUP(E11,Gearing!$B$2:$F$7,5,FALSE)</f>
        <v>882.45934067625751</v>
      </c>
      <c r="V11">
        <f ca="1">FORECAST(U11,OFFSET(Engine!$E$3:$E$26,MATCH(U11,Engine!$A$3:$A$26,1)-1,0,2),OFFSET(Engine!$A$3:$A$26,MATCH(U11,Engine!$A$3:$A$26,1)-1,0,2))</f>
        <v>346.20989939035974</v>
      </c>
    </row>
    <row r="12" spans="1:27" x14ac:dyDescent="0.25">
      <c r="A12">
        <f t="shared" si="3"/>
        <v>2.25</v>
      </c>
      <c r="B12">
        <f t="shared" si="14"/>
        <v>5.804156250000001</v>
      </c>
      <c r="C12">
        <f t="shared" si="12"/>
        <v>5.1592500000000037</v>
      </c>
      <c r="D12">
        <f t="shared" si="13"/>
        <v>2.2930000000000064</v>
      </c>
      <c r="E12">
        <f>MIN(VLOOKUP(C11+0.01,Gearing!$A$2:$F$7,2,TRUE)+1,5)</f>
        <v>1</v>
      </c>
      <c r="F12">
        <f>Misc!$B$4*Misc!$B$5/Misc!$B$2*VLOOKUP(E12,Gearing!$B$2:$F$7,5,FALSE)</f>
        <v>10883.169876805334</v>
      </c>
      <c r="G12">
        <f t="shared" si="1"/>
        <v>3.606535488994274E-3</v>
      </c>
      <c r="H12">
        <f t="shared" si="2"/>
        <v>11.540913564781684</v>
      </c>
      <c r="I12">
        <f t="shared" si="4"/>
        <v>0.19223050000000003</v>
      </c>
      <c r="J12">
        <f t="shared" si="5"/>
        <v>6798.2368618540004</v>
      </c>
      <c r="K12">
        <f t="shared" si="6"/>
        <v>-50468.474593432569</v>
      </c>
      <c r="L12">
        <f t="shared" si="15"/>
        <v>6.0607765239157052</v>
      </c>
      <c r="M12">
        <f>2*$Y$1*VLOOKUP(E11,Gearing!$B$3:$D$7,3)+B10</f>
        <v>24.298516249999999</v>
      </c>
      <c r="N12">
        <f>2*B11-B10+Misc!$B$6*$Y$1^2</f>
        <v>5.804156250000001</v>
      </c>
      <c r="O12">
        <f t="shared" si="7"/>
        <v>1</v>
      </c>
      <c r="P12">
        <f t="shared" si="8"/>
        <v>0</v>
      </c>
      <c r="Q12">
        <f t="shared" si="9"/>
        <v>0</v>
      </c>
      <c r="R12">
        <f t="shared" si="10"/>
        <v>0</v>
      </c>
      <c r="S12">
        <f t="shared" si="11"/>
        <v>0</v>
      </c>
      <c r="T12">
        <f>C12/Misc!$B$2*60/2/PI()</f>
        <v>164.22402802937233</v>
      </c>
      <c r="U12">
        <f>C12/Misc!$B$2*60/2/PI()*VLOOKUP(E12,Gearing!$B$2:$F$7,5,FALSE)</f>
        <v>992.76675826078997</v>
      </c>
      <c r="V12">
        <f ca="1">FORECAST(U12,OFFSET(Engine!$E$3:$E$26,MATCH(U12,Engine!$A$3:$A$26,1)-1,0,2),OFFSET(Engine!$A$3:$A$26,MATCH(U12,Engine!$A$3:$A$26,1)-1,0,2))</f>
        <v>389.4861368141548</v>
      </c>
      <c r="X12" t="s">
        <v>54</v>
      </c>
      <c r="Y12">
        <f>VLOOKUP(5,G3:H701,2,TRUE)</f>
        <v>280.99999999999955</v>
      </c>
    </row>
    <row r="13" spans="1:27" x14ac:dyDescent="0.25">
      <c r="A13">
        <f t="shared" si="3"/>
        <v>2.5</v>
      </c>
      <c r="B13">
        <f t="shared" si="14"/>
        <v>7.1656250000000021</v>
      </c>
      <c r="C13">
        <f t="shared" si="12"/>
        <v>5.7325000000000035</v>
      </c>
      <c r="D13">
        <f t="shared" si="13"/>
        <v>2.2929999999999922</v>
      </c>
      <c r="E13">
        <f>MIN(VLOOKUP(C12+0.01,Gearing!$A$2:$F$7,2,TRUE)+1,5)</f>
        <v>1</v>
      </c>
      <c r="F13">
        <f>Misc!$B$4*Misc!$B$5/Misc!$B$2*VLOOKUP(E13,Gearing!$B$2:$F$7,5,FALSE)</f>
        <v>10883.169876805334</v>
      </c>
      <c r="G13">
        <f t="shared" si="1"/>
        <v>4.4525129493756472E-3</v>
      </c>
      <c r="H13">
        <f t="shared" si="2"/>
        <v>12.823237294201869</v>
      </c>
      <c r="I13">
        <f t="shared" si="4"/>
        <v>0.19223050000000003</v>
      </c>
      <c r="J13">
        <f t="shared" si="5"/>
        <v>6797.7685282839684</v>
      </c>
      <c r="K13">
        <f t="shared" si="6"/>
        <v>-60698.554063947697</v>
      </c>
      <c r="L13">
        <f t="shared" si="15"/>
        <v>7.4222016410897051</v>
      </c>
      <c r="M13">
        <f>2*$Y$1*VLOOKUP(E12,Gearing!$B$3:$D$7,3)+B11</f>
        <v>25.373359999999998</v>
      </c>
      <c r="N13">
        <f>2*B12-B11+Misc!$B$6*$Y$1^2</f>
        <v>7.1656250000000021</v>
      </c>
      <c r="O13">
        <f t="shared" si="7"/>
        <v>1</v>
      </c>
      <c r="P13">
        <f t="shared" si="8"/>
        <v>0</v>
      </c>
      <c r="Q13">
        <f t="shared" si="9"/>
        <v>0</v>
      </c>
      <c r="R13">
        <f t="shared" si="10"/>
        <v>0</v>
      </c>
      <c r="S13">
        <f t="shared" si="11"/>
        <v>0</v>
      </c>
      <c r="T13">
        <f>C13/Misc!$B$2*60/2/PI()</f>
        <v>182.47114225485811</v>
      </c>
      <c r="U13">
        <f>C13/Misc!$B$2*60/2/PI()*VLOOKUP(E13,Gearing!$B$2:$F$7,5,FALSE)</f>
        <v>1103.0741758453219</v>
      </c>
      <c r="V13">
        <f ca="1">FORECAST(U13,OFFSET(Engine!$E$3:$E$26,MATCH(U13,Engine!$A$3:$A$26,1)-1,0,2),OFFSET(Engine!$A$3:$A$26,MATCH(U13,Engine!$A$3:$A$26,1)-1,0,2))</f>
        <v>404.32443253475304</v>
      </c>
    </row>
    <row r="14" spans="1:27" x14ac:dyDescent="0.25">
      <c r="A14">
        <f t="shared" si="3"/>
        <v>2.75</v>
      </c>
      <c r="B14">
        <f t="shared" si="14"/>
        <v>8.6704062500000028</v>
      </c>
      <c r="C14">
        <f t="shared" si="12"/>
        <v>6.3057500000000033</v>
      </c>
      <c r="D14">
        <f t="shared" si="13"/>
        <v>2.2930000000000064</v>
      </c>
      <c r="E14">
        <f>MIN(VLOOKUP(C13+0.01,Gearing!$A$2:$F$7,2,TRUE)+1,5)</f>
        <v>1</v>
      </c>
      <c r="F14">
        <f>Misc!$B$4*Misc!$B$5/Misc!$B$2*VLOOKUP(E14,Gearing!$B$2:$F$7,5,FALSE)</f>
        <v>10883.169876805334</v>
      </c>
      <c r="G14">
        <f t="shared" si="1"/>
        <v>5.3875406687445334E-3</v>
      </c>
      <c r="H14">
        <f t="shared" si="2"/>
        <v>14.105561023622055</v>
      </c>
      <c r="I14">
        <f t="shared" si="4"/>
        <v>0.19223050000000003</v>
      </c>
      <c r="J14">
        <f t="shared" si="5"/>
        <v>6797.245096646875</v>
      </c>
      <c r="K14">
        <f t="shared" si="6"/>
        <v>-71902.197167031482</v>
      </c>
      <c r="L14">
        <f t="shared" si="15"/>
        <v>8.9269346156509481</v>
      </c>
      <c r="M14">
        <f>2*$Y$1*VLOOKUP(E13,Gearing!$B$3:$D$7,3)+B12</f>
        <v>26.591516250000002</v>
      </c>
      <c r="N14">
        <f>2*B13-B12+Misc!$B$6*$Y$1^2</f>
        <v>8.6704062500000028</v>
      </c>
      <c r="O14">
        <f t="shared" si="7"/>
        <v>1</v>
      </c>
      <c r="P14">
        <f t="shared" si="8"/>
        <v>0</v>
      </c>
      <c r="Q14">
        <f t="shared" si="9"/>
        <v>0</v>
      </c>
      <c r="R14">
        <f t="shared" si="10"/>
        <v>0</v>
      </c>
      <c r="S14">
        <f t="shared" si="11"/>
        <v>0</v>
      </c>
      <c r="T14">
        <f>C14/Misc!$B$2*60/2/PI()</f>
        <v>200.71825648034391</v>
      </c>
      <c r="U14">
        <f>C14/Misc!$B$2*60/2/PI()*VLOOKUP(E14,Gearing!$B$2:$F$7,5,FALSE)</f>
        <v>1213.3815934298541</v>
      </c>
      <c r="V14">
        <f ca="1">FORECAST(U14,OFFSET(Engine!$E$3:$E$26,MATCH(U14,Engine!$A$3:$A$26,1)-1,0,2),OFFSET(Engine!$A$3:$A$26,MATCH(U14,Engine!$A$3:$A$26,1)-1,0,2))</f>
        <v>417.16709253750219</v>
      </c>
      <c r="Y14">
        <v>127</v>
      </c>
      <c r="Z14">
        <v>50</v>
      </c>
      <c r="AA14">
        <v>105</v>
      </c>
    </row>
    <row r="15" spans="1:27" x14ac:dyDescent="0.25">
      <c r="A15">
        <f t="shared" si="3"/>
        <v>3</v>
      </c>
      <c r="B15">
        <f t="shared" si="14"/>
        <v>10.318500000000004</v>
      </c>
      <c r="C15">
        <f t="shared" si="12"/>
        <v>6.8790000000000049</v>
      </c>
      <c r="D15">
        <f t="shared" si="13"/>
        <v>2.2930000000000064</v>
      </c>
      <c r="E15">
        <f>MIN(VLOOKUP(C14+0.01,Gearing!$A$2:$F$7,2,TRUE)+1,5)</f>
        <v>1</v>
      </c>
      <c r="F15">
        <f>Misc!$B$4*Misc!$B$5/Misc!$B$2*VLOOKUP(E15,Gearing!$B$2:$F$7,5,FALSE)</f>
        <v>10883.169876805334</v>
      </c>
      <c r="G15">
        <f t="shared" si="1"/>
        <v>6.4116186471009327E-3</v>
      </c>
      <c r="H15">
        <f t="shared" si="2"/>
        <v>15.387884753042245</v>
      </c>
      <c r="I15">
        <f t="shared" si="4"/>
        <v>0.19223050000000003</v>
      </c>
      <c r="J15">
        <f t="shared" si="5"/>
        <v>6796.6665669427184</v>
      </c>
      <c r="K15">
        <f t="shared" si="6"/>
        <v>-84079.178859794469</v>
      </c>
      <c r="L15">
        <f t="shared" si="15"/>
        <v>10.574975447824167</v>
      </c>
      <c r="M15">
        <f>2*$Y$1*VLOOKUP(E14,Gearing!$B$3:$D$7,3)+B13</f>
        <v>27.952985000000002</v>
      </c>
      <c r="N15">
        <f>2*B14-B13+Misc!$B$6*$Y$1^2</f>
        <v>10.318500000000004</v>
      </c>
      <c r="O15">
        <f t="shared" si="7"/>
        <v>1</v>
      </c>
      <c r="P15">
        <f t="shared" si="8"/>
        <v>0</v>
      </c>
      <c r="Q15">
        <f t="shared" si="9"/>
        <v>0</v>
      </c>
      <c r="R15">
        <f t="shared" si="10"/>
        <v>0</v>
      </c>
      <c r="S15">
        <f t="shared" si="11"/>
        <v>0</v>
      </c>
      <c r="T15">
        <f>C15/Misc!$B$2*60/2/PI()</f>
        <v>218.9653707058298</v>
      </c>
      <c r="U15">
        <f>C15/Misc!$B$2*60/2/PI()*VLOOKUP(E15,Gearing!$B$2:$F$7,5,FALSE)</f>
        <v>1323.6890110143868</v>
      </c>
      <c r="V15">
        <f ca="1">FORECAST(U15,OFFSET(Engine!$E$3:$E$26,MATCH(U15,Engine!$A$3:$A$26,1)-1,0,2),OFFSET(Engine!$A$3:$A$26,MATCH(U15,Engine!$A$3:$A$26,1)-1,0,2))</f>
        <v>430.00975254025138</v>
      </c>
      <c r="Y15">
        <v>117</v>
      </c>
      <c r="Z15">
        <v>174</v>
      </c>
      <c r="AA15">
        <v>160</v>
      </c>
    </row>
    <row r="16" spans="1:27" x14ac:dyDescent="0.25">
      <c r="A16">
        <f t="shared" si="3"/>
        <v>3.25</v>
      </c>
      <c r="B16">
        <f t="shared" si="14"/>
        <v>12.109906250000005</v>
      </c>
      <c r="C16">
        <f t="shared" si="12"/>
        <v>7.4522500000000065</v>
      </c>
      <c r="D16">
        <f t="shared" si="13"/>
        <v>2.2930000000000064</v>
      </c>
      <c r="E16">
        <f>MIN(VLOOKUP(C15+0.01,Gearing!$A$2:$F$7,2,TRUE)+1,5)</f>
        <v>1</v>
      </c>
      <c r="F16">
        <f>Misc!$B$4*Misc!$B$5/Misc!$B$2*VLOOKUP(E16,Gearing!$B$2:$F$7,5,FALSE)</f>
        <v>10883.169876805334</v>
      </c>
      <c r="G16">
        <f t="shared" si="1"/>
        <v>7.5247468844448452E-3</v>
      </c>
      <c r="H16">
        <f t="shared" si="2"/>
        <v>16.670208482462435</v>
      </c>
      <c r="I16">
        <f t="shared" si="4"/>
        <v>0.19223050000000003</v>
      </c>
      <c r="J16">
        <f t="shared" si="5"/>
        <v>6796.0329391715004</v>
      </c>
      <c r="K16">
        <f t="shared" si="6"/>
        <v>-97229.250410621942</v>
      </c>
      <c r="L16">
        <f t="shared" si="15"/>
        <v>12.3663241378341</v>
      </c>
      <c r="M16">
        <f>2*$Y$1*VLOOKUP(E15,Gearing!$B$3:$D$7,3)+B14</f>
        <v>29.457766250000002</v>
      </c>
      <c r="N16">
        <f>2*B15-B14+Misc!$B$6*$Y$1^2</f>
        <v>12.109906250000005</v>
      </c>
      <c r="O16">
        <f t="shared" si="7"/>
        <v>1</v>
      </c>
      <c r="P16">
        <f t="shared" si="8"/>
        <v>0</v>
      </c>
      <c r="Q16">
        <f t="shared" si="9"/>
        <v>0</v>
      </c>
      <c r="R16">
        <f t="shared" si="10"/>
        <v>0</v>
      </c>
      <c r="S16">
        <f t="shared" si="11"/>
        <v>0</v>
      </c>
      <c r="T16">
        <f>C16/Misc!$B$2*60/2/PI()</f>
        <v>237.21248493131563</v>
      </c>
      <c r="U16">
        <f>C16/Misc!$B$2*60/2/PI()*VLOOKUP(E16,Gearing!$B$2:$F$7,5,FALSE)</f>
        <v>1433.996428598919</v>
      </c>
      <c r="V16">
        <f ca="1">FORECAST(U16,OFFSET(Engine!$E$3:$E$26,MATCH(U16,Engine!$A$3:$A$26,1)-1,0,2),OFFSET(Engine!$A$3:$A$26,MATCH(U16,Engine!$A$3:$A$26,1)-1,0,2))</f>
        <v>442.85241254300047</v>
      </c>
      <c r="Y16">
        <v>181</v>
      </c>
      <c r="Z16">
        <v>240</v>
      </c>
      <c r="AA16">
        <v>200</v>
      </c>
    </row>
    <row r="17" spans="1:27" x14ac:dyDescent="0.25">
      <c r="A17">
        <f t="shared" si="3"/>
        <v>3.5</v>
      </c>
      <c r="B17">
        <f t="shared" si="14"/>
        <v>14.044625000000007</v>
      </c>
      <c r="C17">
        <f t="shared" si="12"/>
        <v>8.0255000000000081</v>
      </c>
      <c r="D17">
        <f t="shared" si="13"/>
        <v>2.2930000000000064</v>
      </c>
      <c r="E17">
        <f>MIN(VLOOKUP(C16+0.01,Gearing!$A$2:$F$7,2,TRUE)+1,5)</f>
        <v>1</v>
      </c>
      <c r="F17">
        <f>Misc!$B$4*Misc!$B$5/Misc!$B$2*VLOOKUP(E17,Gearing!$B$2:$F$7,5,FALSE)</f>
        <v>10883.169876805334</v>
      </c>
      <c r="G17">
        <f t="shared" si="1"/>
        <v>8.7269253807762698E-3</v>
      </c>
      <c r="H17">
        <f t="shared" si="2"/>
        <v>17.952532211882623</v>
      </c>
      <c r="I17">
        <f t="shared" si="4"/>
        <v>0.19223050000000003</v>
      </c>
      <c r="J17">
        <f t="shared" si="5"/>
        <v>6795.3442133332192</v>
      </c>
      <c r="K17">
        <f t="shared" si="6"/>
        <v>-111352.13939917403</v>
      </c>
      <c r="L17">
        <f t="shared" si="15"/>
        <v>14.300980685907847</v>
      </c>
      <c r="M17">
        <f>2*$Y$1*VLOOKUP(E16,Gearing!$B$3:$D$7,3)+B15</f>
        <v>31.105860000000003</v>
      </c>
      <c r="N17">
        <f>2*B16-B15+Misc!$B$6*$Y$1^2</f>
        <v>14.044625000000007</v>
      </c>
      <c r="O17">
        <f t="shared" si="7"/>
        <v>1</v>
      </c>
      <c r="P17">
        <f t="shared" si="8"/>
        <v>0</v>
      </c>
      <c r="Q17">
        <f t="shared" si="9"/>
        <v>0</v>
      </c>
      <c r="R17">
        <f t="shared" si="10"/>
        <v>0</v>
      </c>
      <c r="S17">
        <f t="shared" si="11"/>
        <v>0</v>
      </c>
      <c r="T17">
        <f>C17/Misc!$B$2*60/2/PI()</f>
        <v>255.45959915680149</v>
      </c>
      <c r="U17">
        <f>C17/Misc!$B$2*60/2/PI()*VLOOKUP(E17,Gearing!$B$2:$F$7,5,FALSE)</f>
        <v>1544.3038461834515</v>
      </c>
      <c r="V17">
        <f ca="1">FORECAST(U17,OFFSET(Engine!$E$3:$E$26,MATCH(U17,Engine!$A$3:$A$26,1)-1,0,2),OFFSET(Engine!$A$3:$A$26,MATCH(U17,Engine!$A$3:$A$26,1)-1,0,2))</f>
        <v>455.69507254574961</v>
      </c>
      <c r="Y17">
        <v>230</v>
      </c>
      <c r="Z17">
        <v>271</v>
      </c>
      <c r="AA17">
        <v>235</v>
      </c>
    </row>
    <row r="18" spans="1:27" x14ac:dyDescent="0.25">
      <c r="A18">
        <f t="shared" si="3"/>
        <v>3.75</v>
      </c>
      <c r="B18">
        <f t="shared" si="14"/>
        <v>16.122656250000009</v>
      </c>
      <c r="C18">
        <f t="shared" si="12"/>
        <v>8.5987500000000097</v>
      </c>
      <c r="D18">
        <f t="shared" si="13"/>
        <v>2.2930000000000064</v>
      </c>
      <c r="E18">
        <f>MIN(VLOOKUP(C17+0.01,Gearing!$A$2:$F$7,2,TRUE)+1,5)</f>
        <v>1</v>
      </c>
      <c r="F18">
        <f>Misc!$B$4*Misc!$B$5/Misc!$B$2*VLOOKUP(E18,Gearing!$B$2:$F$7,5,FALSE)</f>
        <v>10883.169876805334</v>
      </c>
      <c r="G18">
        <f t="shared" si="1"/>
        <v>1.0018154136095209E-2</v>
      </c>
      <c r="H18">
        <f t="shared" si="2"/>
        <v>19.234855941302815</v>
      </c>
      <c r="I18">
        <f t="shared" si="4"/>
        <v>0.19223050000000003</v>
      </c>
      <c r="J18">
        <f t="shared" si="5"/>
        <v>6794.6003894278747</v>
      </c>
      <c r="K18">
        <f t="shared" si="6"/>
        <v>-126447.54971638565</v>
      </c>
      <c r="L18">
        <f t="shared" si="15"/>
        <v>16.378945092267777</v>
      </c>
      <c r="M18">
        <f>2*$Y$1*VLOOKUP(E17,Gearing!$B$3:$D$7,3)+B16</f>
        <v>32.897266250000001</v>
      </c>
      <c r="N18">
        <f>2*B17-B16+Misc!$B$6*$Y$1^2</f>
        <v>16.122656250000009</v>
      </c>
      <c r="O18">
        <f t="shared" si="7"/>
        <v>1</v>
      </c>
      <c r="P18">
        <f t="shared" si="8"/>
        <v>0</v>
      </c>
      <c r="Q18">
        <f t="shared" si="9"/>
        <v>0</v>
      </c>
      <c r="R18">
        <f t="shared" si="10"/>
        <v>0</v>
      </c>
      <c r="S18">
        <f t="shared" si="11"/>
        <v>0</v>
      </c>
      <c r="T18">
        <f>C18/Misc!$B$2*60/2/PI()</f>
        <v>273.70671338228732</v>
      </c>
      <c r="U18">
        <f>C18/Misc!$B$2*60/2/PI()*VLOOKUP(E18,Gearing!$B$2:$F$7,5,FALSE)</f>
        <v>1654.6112637679839</v>
      </c>
      <c r="V18">
        <f ca="1">FORECAST(U18,OFFSET(Engine!$E$3:$E$26,MATCH(U18,Engine!$A$3:$A$26,1)-1,0,2),OFFSET(Engine!$A$3:$A$26,MATCH(U18,Engine!$A$3:$A$26,1)-1,0,2))</f>
        <v>468.53773254849875</v>
      </c>
      <c r="Y18">
        <v>275</v>
      </c>
      <c r="Z18">
        <v>279</v>
      </c>
      <c r="AA18">
        <v>248</v>
      </c>
    </row>
    <row r="19" spans="1:27" x14ac:dyDescent="0.25">
      <c r="A19">
        <f t="shared" si="3"/>
        <v>4</v>
      </c>
      <c r="B19">
        <f t="shared" si="14"/>
        <v>18.344000000000012</v>
      </c>
      <c r="C19">
        <f t="shared" si="12"/>
        <v>9.1720000000000113</v>
      </c>
      <c r="D19">
        <f t="shared" si="13"/>
        <v>2.2930000000000064</v>
      </c>
      <c r="E19">
        <f>MIN(VLOOKUP(C18+0.01,Gearing!$A$2:$F$7,2,TRUE)+1,5)</f>
        <v>1</v>
      </c>
      <c r="F19">
        <f>Misc!$B$4*Misc!$B$5/Misc!$B$2*VLOOKUP(E19,Gearing!$B$2:$F$7,5,FALSE)</f>
        <v>10883.169876805334</v>
      </c>
      <c r="G19">
        <f t="shared" si="1"/>
        <v>1.1398433150401661E-2</v>
      </c>
      <c r="H19">
        <f t="shared" si="2"/>
        <v>20.517179670723003</v>
      </c>
      <c r="I19">
        <f t="shared" si="4"/>
        <v>0.19223050000000003</v>
      </c>
      <c r="J19">
        <f t="shared" si="5"/>
        <v>6793.8014674554688</v>
      </c>
      <c r="K19">
        <f t="shared" si="6"/>
        <v>-142515.16156446651</v>
      </c>
      <c r="L19">
        <f t="shared" si="15"/>
        <v>18.600217357140991</v>
      </c>
      <c r="M19">
        <f>2*$Y$1*VLOOKUP(E18,Gearing!$B$3:$D$7,3)+B17</f>
        <v>34.831985000000003</v>
      </c>
      <c r="N19">
        <f>2*B18-B17+Misc!$B$6*$Y$1^2</f>
        <v>18.344000000000012</v>
      </c>
      <c r="O19">
        <f t="shared" si="7"/>
        <v>1</v>
      </c>
      <c r="P19">
        <f t="shared" si="8"/>
        <v>0</v>
      </c>
      <c r="Q19">
        <f t="shared" si="9"/>
        <v>0</v>
      </c>
      <c r="R19">
        <f t="shared" si="10"/>
        <v>0</v>
      </c>
      <c r="S19">
        <f t="shared" si="11"/>
        <v>0</v>
      </c>
      <c r="T19">
        <f>C19/Misc!$B$2*60/2/PI()</f>
        <v>291.95382760777318</v>
      </c>
      <c r="U19">
        <f>C19/Misc!$B$2*60/2/PI()*VLOOKUP(E19,Gearing!$B$2:$F$7,5,FALSE)</f>
        <v>1764.9186813525164</v>
      </c>
      <c r="V19">
        <f ca="1">FORECAST(U19,OFFSET(Engine!$E$3:$E$26,MATCH(U19,Engine!$A$3:$A$26,1)-1,0,2),OFFSET(Engine!$A$3:$A$26,MATCH(U19,Engine!$A$3:$A$26,1)-1,0,2))</f>
        <v>481.38039255124795</v>
      </c>
    </row>
    <row r="20" spans="1:27" x14ac:dyDescent="0.25">
      <c r="A20">
        <f t="shared" si="3"/>
        <v>4.25</v>
      </c>
      <c r="B20">
        <f t="shared" si="14"/>
        <v>20.708656250000015</v>
      </c>
      <c r="C20">
        <f t="shared" si="12"/>
        <v>9.7452500000000128</v>
      </c>
      <c r="D20">
        <f t="shared" si="13"/>
        <v>2.2930000000000064</v>
      </c>
      <c r="E20">
        <f>MIN(VLOOKUP(C19+0.01,Gearing!$A$2:$F$7,2,TRUE)+1,5)</f>
        <v>1</v>
      </c>
      <c r="F20">
        <f>Misc!$B$4*Misc!$B$5/Misc!$B$2*VLOOKUP(E20,Gearing!$B$2:$F$7,5,FALSE)</f>
        <v>10883.169876805334</v>
      </c>
      <c r="G20">
        <f t="shared" si="1"/>
        <v>1.2867762423695627E-2</v>
      </c>
      <c r="H20">
        <f t="shared" si="2"/>
        <v>21.799503400143195</v>
      </c>
      <c r="I20">
        <f t="shared" si="4"/>
        <v>0.19223050000000003</v>
      </c>
      <c r="J20">
        <f t="shared" si="5"/>
        <v>6792.9474474159997</v>
      </c>
      <c r="K20">
        <f t="shared" si="6"/>
        <v>-159554.631456901</v>
      </c>
      <c r="L20">
        <f t="shared" si="15"/>
        <v>20.964797480754591</v>
      </c>
      <c r="M20">
        <f>2*$Y$1*VLOOKUP(E19,Gearing!$B$3:$D$7,3)+B18</f>
        <v>36.910016250000012</v>
      </c>
      <c r="N20">
        <f>2*B19-B18+Misc!$B$6*$Y$1^2</f>
        <v>20.708656250000015</v>
      </c>
      <c r="O20">
        <f t="shared" si="7"/>
        <v>1</v>
      </c>
      <c r="P20">
        <f t="shared" si="8"/>
        <v>0</v>
      </c>
      <c r="Q20">
        <f t="shared" si="9"/>
        <v>0</v>
      </c>
      <c r="R20">
        <f t="shared" si="10"/>
        <v>0</v>
      </c>
      <c r="S20">
        <f t="shared" si="11"/>
        <v>0</v>
      </c>
      <c r="T20">
        <f>C20/Misc!$B$2*60/2/PI()</f>
        <v>310.20094183325898</v>
      </c>
      <c r="U20">
        <f>C20/Misc!$B$2*60/2/PI()*VLOOKUP(E20,Gearing!$B$2:$F$7,5,FALSE)</f>
        <v>1875.2260989370484</v>
      </c>
      <c r="V20">
        <f ca="1">FORECAST(U20,OFFSET(Engine!$E$3:$E$26,MATCH(U20,Engine!$A$3:$A$26,1)-1,0,2),OFFSET(Engine!$A$3:$A$26,MATCH(U20,Engine!$A$3:$A$26,1)-1,0,2))</f>
        <v>494.22305255399704</v>
      </c>
    </row>
    <row r="21" spans="1:27" x14ac:dyDescent="0.25">
      <c r="A21">
        <f t="shared" si="3"/>
        <v>4.5</v>
      </c>
      <c r="B21">
        <f t="shared" si="14"/>
        <v>23.216625000000018</v>
      </c>
      <c r="C21">
        <f t="shared" si="12"/>
        <v>10.318500000000014</v>
      </c>
      <c r="D21">
        <f t="shared" si="13"/>
        <v>2.2930000000000064</v>
      </c>
      <c r="E21">
        <f>MIN(VLOOKUP(C20+0.01,Gearing!$A$2:$F$7,2,TRUE)+1,5)</f>
        <v>1</v>
      </c>
      <c r="F21">
        <f>Misc!$B$4*Misc!$B$5/Misc!$B$2*VLOOKUP(E21,Gearing!$B$2:$F$7,5,FALSE)</f>
        <v>10883.169876805334</v>
      </c>
      <c r="G21">
        <f t="shared" si="1"/>
        <v>1.4426141955977105E-2</v>
      </c>
      <c r="H21">
        <f t="shared" si="2"/>
        <v>23.081827129563383</v>
      </c>
      <c r="I21">
        <f t="shared" si="4"/>
        <v>0.19223050000000003</v>
      </c>
      <c r="J21">
        <f t="shared" si="5"/>
        <v>6792.0383293094692</v>
      </c>
      <c r="K21">
        <f t="shared" si="6"/>
        <v>-177565.59221844852</v>
      </c>
      <c r="L21">
        <f t="shared" si="15"/>
        <v>23.472685463333313</v>
      </c>
      <c r="M21">
        <f>2*$Y$1*VLOOKUP(E20,Gearing!$B$3:$D$7,3)+B19</f>
        <v>39.131360000000015</v>
      </c>
      <c r="N21">
        <f>2*B20-B19+Misc!$B$6*$Y$1^2</f>
        <v>23.216625000000018</v>
      </c>
      <c r="O21">
        <f t="shared" si="7"/>
        <v>1</v>
      </c>
      <c r="P21">
        <f t="shared" si="8"/>
        <v>0</v>
      </c>
      <c r="Q21">
        <f t="shared" si="9"/>
        <v>0</v>
      </c>
      <c r="R21">
        <f t="shared" si="10"/>
        <v>0</v>
      </c>
      <c r="S21">
        <f t="shared" si="11"/>
        <v>0</v>
      </c>
      <c r="T21">
        <f>C21/Misc!$B$2*60/2/PI()</f>
        <v>328.4480560587449</v>
      </c>
      <c r="U21">
        <f>C21/Misc!$B$2*60/2/PI()*VLOOKUP(E21,Gearing!$B$2:$F$7,5,FALSE)</f>
        <v>1985.5335165215813</v>
      </c>
      <c r="V21">
        <f ca="1">FORECAST(U21,OFFSET(Engine!$E$3:$E$26,MATCH(U21,Engine!$A$3:$A$26,1)-1,0,2),OFFSET(Engine!$A$3:$A$26,MATCH(U21,Engine!$A$3:$A$26,1)-1,0,2))</f>
        <v>507.06571255674623</v>
      </c>
      <c r="X21" t="s">
        <v>65</v>
      </c>
      <c r="Y21">
        <f>SUMPRODUCT(D3:D701,O3:O701)/SUM(O3:O701)</f>
        <v>2.2635372972973626</v>
      </c>
    </row>
    <row r="22" spans="1:27" x14ac:dyDescent="0.25">
      <c r="A22">
        <f t="shared" si="3"/>
        <v>4.75</v>
      </c>
      <c r="B22">
        <f t="shared" si="14"/>
        <v>25.867906250000022</v>
      </c>
      <c r="C22">
        <f t="shared" si="12"/>
        <v>10.891750000000016</v>
      </c>
      <c r="D22">
        <f t="shared" si="13"/>
        <v>2.2930000000000064</v>
      </c>
      <c r="E22">
        <f>MIN(VLOOKUP(C21+0.01,Gearing!$A$2:$F$7,2,TRUE)+1,5)</f>
        <v>1</v>
      </c>
      <c r="F22">
        <f>Misc!$B$4*Misc!$B$5/Misc!$B$2*VLOOKUP(E22,Gearing!$B$2:$F$7,5,FALSE)</f>
        <v>10883.169876805334</v>
      </c>
      <c r="G22">
        <f t="shared" si="1"/>
        <v>1.6073571747246097E-2</v>
      </c>
      <c r="H22">
        <f t="shared" si="2"/>
        <v>24.364150858983571</v>
      </c>
      <c r="I22">
        <f t="shared" si="4"/>
        <v>0.19223050000000003</v>
      </c>
      <c r="J22">
        <f t="shared" si="5"/>
        <v>6791.0741131358745</v>
      </c>
      <c r="K22">
        <f t="shared" si="6"/>
        <v>-196547.65298514313</v>
      </c>
      <c r="L22">
        <f t="shared" si="15"/>
        <v>26.123881305099527</v>
      </c>
      <c r="M22">
        <f>2*$Y$1*VLOOKUP(E21,Gearing!$B$3:$D$7,3)+B20</f>
        <v>41.496016250000011</v>
      </c>
      <c r="N22">
        <f>2*B21-B20+Misc!$B$6*$Y$1^2</f>
        <v>25.867906250000022</v>
      </c>
      <c r="O22">
        <f t="shared" si="7"/>
        <v>1</v>
      </c>
      <c r="P22">
        <f t="shared" si="8"/>
        <v>0</v>
      </c>
      <c r="Q22">
        <f t="shared" si="9"/>
        <v>0</v>
      </c>
      <c r="R22">
        <f t="shared" si="10"/>
        <v>0</v>
      </c>
      <c r="S22">
        <f t="shared" si="11"/>
        <v>0</v>
      </c>
      <c r="T22">
        <f>C22/Misc!$B$2*60/2/PI()</f>
        <v>346.69517028423076</v>
      </c>
      <c r="U22">
        <f>C22/Misc!$B$2*60/2/PI()*VLOOKUP(E22,Gearing!$B$2:$F$7,5,FALSE)</f>
        <v>2095.8409341061138</v>
      </c>
      <c r="V22">
        <f ca="1">FORECAST(U22,OFFSET(Engine!$E$3:$E$26,MATCH(U22,Engine!$A$3:$A$26,1)-1,0,2),OFFSET(Engine!$A$3:$A$26,MATCH(U22,Engine!$A$3:$A$26,1)-1,0,2))</f>
        <v>513.28571631590137</v>
      </c>
      <c r="X22" t="s">
        <v>66</v>
      </c>
      <c r="Y22">
        <f>SUMPRODUCT(D3:D701,P3:P701)/SUM(P3:P701)</f>
        <v>2.292999999999692</v>
      </c>
    </row>
    <row r="23" spans="1:27" x14ac:dyDescent="0.25">
      <c r="A23">
        <f t="shared" si="3"/>
        <v>5</v>
      </c>
      <c r="B23">
        <f t="shared" si="14"/>
        <v>28.662500000000026</v>
      </c>
      <c r="C23">
        <f t="shared" si="12"/>
        <v>11.465000000000018</v>
      </c>
      <c r="D23">
        <f t="shared" si="13"/>
        <v>2.2930000000000064</v>
      </c>
      <c r="E23">
        <f>MIN(VLOOKUP(C22+0.01,Gearing!$A$2:$F$7,2,TRUE)+1,5)</f>
        <v>1</v>
      </c>
      <c r="F23">
        <f>Misc!$B$4*Misc!$B$5/Misc!$B$2*VLOOKUP(E23,Gearing!$B$2:$F$7,5,FALSE)</f>
        <v>10883.169876805334</v>
      </c>
      <c r="G23">
        <f t="shared" si="1"/>
        <v>1.7810051797502599E-2</v>
      </c>
      <c r="H23">
        <f t="shared" si="2"/>
        <v>25.646474588403763</v>
      </c>
      <c r="I23">
        <f t="shared" si="4"/>
        <v>0.19223050000000003</v>
      </c>
      <c r="J23">
        <f t="shared" si="5"/>
        <v>6790.0547988952185</v>
      </c>
      <c r="K23">
        <f t="shared" si="6"/>
        <v>-216500.39920429362</v>
      </c>
      <c r="L23">
        <f t="shared" si="15"/>
        <v>28.91838500628506</v>
      </c>
      <c r="M23">
        <f>2*$Y$1*VLOOKUP(E22,Gearing!$B$3:$D$7,3)+B21</f>
        <v>44.003985000000014</v>
      </c>
      <c r="N23">
        <f>2*B22-B21+Misc!$B$6*$Y$1^2</f>
        <v>28.662500000000026</v>
      </c>
      <c r="O23">
        <f t="shared" si="7"/>
        <v>1</v>
      </c>
      <c r="P23">
        <f t="shared" si="8"/>
        <v>0</v>
      </c>
      <c r="Q23">
        <f t="shared" si="9"/>
        <v>0</v>
      </c>
      <c r="R23">
        <f t="shared" si="10"/>
        <v>0</v>
      </c>
      <c r="S23">
        <f t="shared" si="11"/>
        <v>0</v>
      </c>
      <c r="T23">
        <f>C23/Misc!$B$2*60/2/PI()</f>
        <v>364.94228450971661</v>
      </c>
      <c r="U23">
        <f>C23/Misc!$B$2*60/2/PI()*VLOOKUP(E23,Gearing!$B$2:$F$7,5,FALSE)</f>
        <v>2206.1483516906465</v>
      </c>
      <c r="V23">
        <f ca="1">FORECAST(U23,OFFSET(Engine!$E$3:$E$26,MATCH(U23,Engine!$A$3:$A$26,1)-1,0,2),OFFSET(Engine!$A$3:$A$26,MATCH(U23,Engine!$A$3:$A$26,1)-1,0,2))</f>
        <v>518.50607886720786</v>
      </c>
      <c r="X23" t="s">
        <v>67</v>
      </c>
      <c r="Y23">
        <f>SUMPRODUCT(D3:D701,Q3:Q701)/SUM(Q3:Q701)</f>
        <v>2.1382500704167207</v>
      </c>
    </row>
    <row r="24" spans="1:27" x14ac:dyDescent="0.25">
      <c r="A24">
        <f t="shared" si="3"/>
        <v>5.25</v>
      </c>
      <c r="B24">
        <f t="shared" si="14"/>
        <v>31.600406250000031</v>
      </c>
      <c r="C24">
        <f t="shared" si="12"/>
        <v>12.038250000000012</v>
      </c>
      <c r="D24">
        <f t="shared" si="13"/>
        <v>2.2929999999999495</v>
      </c>
      <c r="E24">
        <f>MIN(VLOOKUP(C23+0.01,Gearing!$A$2:$F$7,2,TRUE)+1,5)</f>
        <v>1</v>
      </c>
      <c r="F24">
        <f>Misc!$B$4*Misc!$B$5/Misc!$B$2*VLOOKUP(E24,Gearing!$B$2:$F$7,5,FALSE)</f>
        <v>10883.169876805334</v>
      </c>
      <c r="G24">
        <f t="shared" si="1"/>
        <v>1.9635582106746617E-2</v>
      </c>
      <c r="H24">
        <f t="shared" si="2"/>
        <v>26.928798317823937</v>
      </c>
      <c r="I24">
        <f t="shared" si="4"/>
        <v>0.19223050000000003</v>
      </c>
      <c r="J24">
        <f t="shared" si="5"/>
        <v>6788.9803865875001</v>
      </c>
      <c r="K24">
        <f t="shared" si="6"/>
        <v>-237423.39263448369</v>
      </c>
      <c r="L24">
        <f t="shared" si="15"/>
        <v>31.856196567109926</v>
      </c>
      <c r="M24">
        <f>2*$Y$1*VLOOKUP(E23,Gearing!$B$3:$D$7,3)+B22</f>
        <v>46.655266250000025</v>
      </c>
      <c r="N24">
        <f>2*B23-B22+Misc!$B$6*$Y$1^2</f>
        <v>31.600406250000031</v>
      </c>
      <c r="O24">
        <f t="shared" si="7"/>
        <v>1</v>
      </c>
      <c r="P24">
        <f t="shared" si="8"/>
        <v>0</v>
      </c>
      <c r="Q24">
        <f t="shared" si="9"/>
        <v>0</v>
      </c>
      <c r="R24">
        <f t="shared" si="10"/>
        <v>0</v>
      </c>
      <c r="S24">
        <f t="shared" si="11"/>
        <v>0</v>
      </c>
      <c r="T24">
        <f>C24/Misc!$B$2*60/2/PI()</f>
        <v>383.18939873520219</v>
      </c>
      <c r="U24">
        <f>C24/Misc!$B$2*60/2/PI()*VLOOKUP(E24,Gearing!$B$2:$F$7,5,FALSE)</f>
        <v>2316.4557692751769</v>
      </c>
      <c r="V24">
        <f ca="1">FORECAST(U24,OFFSET(Engine!$E$3:$E$26,MATCH(U24,Engine!$A$3:$A$26,1)-1,0,2),OFFSET(Engine!$A$3:$A$26,MATCH(U24,Engine!$A$3:$A$26,1)-1,0,2))</f>
        <v>523.72644141851413</v>
      </c>
      <c r="X24" t="s">
        <v>68</v>
      </c>
      <c r="Y24">
        <f>SUMPRODUCT(D3:D701,R3:R701)/SUM(R3:R701)</f>
        <v>1.2213621264783796</v>
      </c>
    </row>
    <row r="25" spans="1:27" x14ac:dyDescent="0.25">
      <c r="A25">
        <f t="shared" si="3"/>
        <v>5.5</v>
      </c>
      <c r="B25">
        <f t="shared" si="14"/>
        <v>34.681625000000032</v>
      </c>
      <c r="C25">
        <f t="shared" si="12"/>
        <v>12.611499999999999</v>
      </c>
      <c r="D25">
        <f t="shared" si="13"/>
        <v>2.2929999999999495</v>
      </c>
      <c r="E25">
        <f>MIN(VLOOKUP(C24+0.01,Gearing!$A$2:$F$7,2,TRUE)+1,5)</f>
        <v>1</v>
      </c>
      <c r="F25">
        <f>Misc!$B$4*Misc!$B$5/Misc!$B$2*VLOOKUP(E25,Gearing!$B$2:$F$7,5,FALSE)</f>
        <v>10883.169876805334</v>
      </c>
      <c r="G25">
        <f t="shared" si="1"/>
        <v>2.1550162674978147E-2</v>
      </c>
      <c r="H25">
        <f t="shared" si="2"/>
        <v>28.211122047244093</v>
      </c>
      <c r="I25">
        <f t="shared" si="4"/>
        <v>0.19223050000000003</v>
      </c>
      <c r="J25">
        <f t="shared" si="5"/>
        <v>6787.8508762127185</v>
      </c>
      <c r="K25">
        <f t="shared" si="6"/>
        <v>-259316.17134557173</v>
      </c>
      <c r="L25">
        <f t="shared" si="15"/>
        <v>34.937315987801213</v>
      </c>
      <c r="M25">
        <f>2*$Y$1*VLOOKUP(E24,Gearing!$B$3:$D$7,3)+B23</f>
        <v>49.449860000000029</v>
      </c>
      <c r="N25">
        <f>2*B24-B23+Misc!$B$6*$Y$1^2</f>
        <v>34.681625000000032</v>
      </c>
      <c r="O25">
        <f t="shared" si="7"/>
        <v>1</v>
      </c>
      <c r="P25">
        <f t="shared" si="8"/>
        <v>0</v>
      </c>
      <c r="Q25">
        <f t="shared" si="9"/>
        <v>0</v>
      </c>
      <c r="R25">
        <f t="shared" si="10"/>
        <v>0</v>
      </c>
      <c r="S25">
        <f t="shared" si="11"/>
        <v>0</v>
      </c>
      <c r="T25">
        <f>C25/Misc!$B$2*60/2/PI()</f>
        <v>401.43651296068765</v>
      </c>
      <c r="U25">
        <f>C25/Misc!$B$2*60/2/PI()*VLOOKUP(E25,Gearing!$B$2:$F$7,5,FALSE)</f>
        <v>2426.7631868597073</v>
      </c>
      <c r="V25">
        <f ca="1">FORECAST(U25,OFFSET(Engine!$E$3:$E$26,MATCH(U25,Engine!$A$3:$A$26,1)-1,0,2),OFFSET(Engine!$A$3:$A$26,MATCH(U25,Engine!$A$3:$A$26,1)-1,0,2))</f>
        <v>528.94680396982051</v>
      </c>
      <c r="X25" t="s">
        <v>69</v>
      </c>
      <c r="Y25">
        <f>SUMPRODUCT(D3:D700,S3:S700)/SUM(S3:S700)</f>
        <v>0.41173064142312082</v>
      </c>
    </row>
    <row r="26" spans="1:27" x14ac:dyDescent="0.25">
      <c r="A26">
        <f t="shared" si="3"/>
        <v>5.75</v>
      </c>
      <c r="B26">
        <f t="shared" si="14"/>
        <v>37.906156250000031</v>
      </c>
      <c r="C26">
        <f t="shared" si="12"/>
        <v>13.184749999999994</v>
      </c>
      <c r="D26">
        <f t="shared" si="13"/>
        <v>2.2930000000000064</v>
      </c>
      <c r="E26">
        <f>MIN(VLOOKUP(C25+0.01,Gearing!$A$2:$F$7,2,TRUE)+1,5)</f>
        <v>1</v>
      </c>
      <c r="F26">
        <f>Misc!$B$4*Misc!$B$5/Misc!$B$2*VLOOKUP(E26,Gearing!$B$2:$F$7,5,FALSE)</f>
        <v>10883.169876805334</v>
      </c>
      <c r="G26">
        <f t="shared" si="1"/>
        <v>2.3553793502197187E-2</v>
      </c>
      <c r="H26">
        <f t="shared" si="2"/>
        <v>29.493445776664267</v>
      </c>
      <c r="I26">
        <f t="shared" si="4"/>
        <v>0.19223050000000003</v>
      </c>
      <c r="J26">
        <f t="shared" si="5"/>
        <v>6786.6662677708746</v>
      </c>
      <c r="K26">
        <f t="shared" si="6"/>
        <v>-282178.24971869105</v>
      </c>
      <c r="L26">
        <f t="shared" si="15"/>
        <v>38.16174326858367</v>
      </c>
      <c r="M26">
        <f>2*$Y$1*VLOOKUP(E25,Gearing!$B$3:$D$7,3)+B24</f>
        <v>52.387766250000027</v>
      </c>
      <c r="N26">
        <f>2*B25-B24+Misc!$B$6*$Y$1^2</f>
        <v>37.906156250000031</v>
      </c>
      <c r="O26">
        <f t="shared" si="7"/>
        <v>1</v>
      </c>
      <c r="P26">
        <f t="shared" si="8"/>
        <v>0</v>
      </c>
      <c r="Q26">
        <f t="shared" si="9"/>
        <v>0</v>
      </c>
      <c r="R26">
        <f t="shared" si="10"/>
        <v>0</v>
      </c>
      <c r="S26">
        <f t="shared" si="11"/>
        <v>0</v>
      </c>
      <c r="T26">
        <f>C26/Misc!$B$2*60/2/PI()</f>
        <v>419.68362718617323</v>
      </c>
      <c r="U26">
        <f>C26/Misc!$B$2*60/2/PI()*VLOOKUP(E26,Gearing!$B$2:$F$7,5,FALSE)</f>
        <v>2537.0706044442377</v>
      </c>
      <c r="V26">
        <f ca="1">FORECAST(U26,OFFSET(Engine!$E$3:$E$26,MATCH(U26,Engine!$A$3:$A$26,1)-1,0,2),OFFSET(Engine!$A$3:$A$26,MATCH(U26,Engine!$A$3:$A$26,1)-1,0,2))</f>
        <v>534.16716652112677</v>
      </c>
    </row>
    <row r="27" spans="1:27" x14ac:dyDescent="0.25">
      <c r="A27">
        <f t="shared" si="3"/>
        <v>6</v>
      </c>
      <c r="B27">
        <f t="shared" si="14"/>
        <v>41.274000000000029</v>
      </c>
      <c r="C27">
        <f t="shared" si="12"/>
        <v>13.757999999999996</v>
      </c>
      <c r="D27">
        <f t="shared" si="13"/>
        <v>2.2930000000000064</v>
      </c>
      <c r="E27">
        <f>MIN(VLOOKUP(C26+0.01,Gearing!$A$2:$F$7,2,TRUE)+1,5)</f>
        <v>1</v>
      </c>
      <c r="F27">
        <f>Misc!$B$4*Misc!$B$5/Misc!$B$2*VLOOKUP(E27,Gearing!$B$2:$F$7,5,FALSE)</f>
        <v>10883.169876805334</v>
      </c>
      <c r="G27">
        <f t="shared" si="1"/>
        <v>2.5646474588403741E-2</v>
      </c>
      <c r="H27">
        <f t="shared" si="2"/>
        <v>30.775769506084458</v>
      </c>
      <c r="I27">
        <f t="shared" si="4"/>
        <v>0.19223050000000003</v>
      </c>
      <c r="J27">
        <f t="shared" si="5"/>
        <v>6785.4265612619683</v>
      </c>
      <c r="K27">
        <f t="shared" si="6"/>
        <v>-306009.11844624975</v>
      </c>
      <c r="L27">
        <f t="shared" si="15"/>
        <v>41.529478409682028</v>
      </c>
      <c r="M27">
        <f>2*$Y$1*VLOOKUP(E26,Gearing!$B$3:$D$7,3)+B25</f>
        <v>55.468985000000032</v>
      </c>
      <c r="N27">
        <f>2*B26-B25+Misc!$B$6*$Y$1^2</f>
        <v>41.274000000000029</v>
      </c>
      <c r="O27">
        <f t="shared" si="7"/>
        <v>1</v>
      </c>
      <c r="P27">
        <f t="shared" si="8"/>
        <v>0</v>
      </c>
      <c r="Q27">
        <f t="shared" si="9"/>
        <v>0</v>
      </c>
      <c r="R27">
        <f t="shared" si="10"/>
        <v>0</v>
      </c>
      <c r="S27">
        <f t="shared" si="11"/>
        <v>0</v>
      </c>
      <c r="T27">
        <f>C27/Misc!$B$2*60/2/PI()</f>
        <v>437.93074141165908</v>
      </c>
      <c r="U27">
        <f>C27/Misc!$B$2*60/2/PI()*VLOOKUP(E27,Gearing!$B$2:$F$7,5,FALSE)</f>
        <v>2647.3780220287704</v>
      </c>
      <c r="V27">
        <f ca="1">FORECAST(U27,OFFSET(Engine!$E$3:$E$26,MATCH(U27,Engine!$A$3:$A$26,1)-1,0,2),OFFSET(Engine!$A$3:$A$26,MATCH(U27,Engine!$A$3:$A$26,1)-1,0,2))</f>
        <v>539.38752907243327</v>
      </c>
    </row>
    <row r="28" spans="1:27" x14ac:dyDescent="0.25">
      <c r="A28">
        <f t="shared" si="3"/>
        <v>6.25</v>
      </c>
      <c r="B28">
        <f t="shared" si="14"/>
        <v>44.785156250000028</v>
      </c>
      <c r="C28">
        <f t="shared" si="12"/>
        <v>14.331249999999997</v>
      </c>
      <c r="D28">
        <f t="shared" si="13"/>
        <v>2.2930000000000064</v>
      </c>
      <c r="E28">
        <f>MIN(VLOOKUP(C27+0.01,Gearing!$A$2:$F$7,2,TRUE)+1,5)</f>
        <v>1</v>
      </c>
      <c r="F28">
        <f>Misc!$B$4*Misc!$B$5/Misc!$B$2*VLOOKUP(E28,Gearing!$B$2:$F$7,5,FALSE)</f>
        <v>10883.169876805334</v>
      </c>
      <c r="G28">
        <f t="shared" si="1"/>
        <v>2.7828205933597808E-2</v>
      </c>
      <c r="H28">
        <f t="shared" si="2"/>
        <v>32.05809323550465</v>
      </c>
      <c r="I28">
        <f t="shared" si="4"/>
        <v>0.19223050000000003</v>
      </c>
      <c r="J28">
        <f t="shared" si="5"/>
        <v>6784.1317566859998</v>
      </c>
      <c r="K28">
        <f t="shared" si="6"/>
        <v>-330808.24453193048</v>
      </c>
      <c r="L28">
        <f t="shared" si="15"/>
        <v>45.040521411328108</v>
      </c>
      <c r="M28">
        <f>2*$Y$1*VLOOKUP(E27,Gearing!$B$3:$D$7,3)+B26</f>
        <v>58.69351625000003</v>
      </c>
      <c r="N28">
        <f>2*B27-B26+Misc!$B$6*$Y$1^2</f>
        <v>44.785156250000028</v>
      </c>
      <c r="O28">
        <f t="shared" si="7"/>
        <v>1</v>
      </c>
      <c r="P28">
        <f t="shared" si="8"/>
        <v>0</v>
      </c>
      <c r="Q28">
        <f t="shared" si="9"/>
        <v>0</v>
      </c>
      <c r="R28">
        <f t="shared" si="10"/>
        <v>0</v>
      </c>
      <c r="S28">
        <f t="shared" si="11"/>
        <v>0</v>
      </c>
      <c r="T28">
        <f>C28/Misc!$B$2*60/2/PI()</f>
        <v>456.17785563714494</v>
      </c>
      <c r="U28">
        <f>C28/Misc!$B$2*60/2/PI()*VLOOKUP(E28,Gearing!$B$2:$F$7,5,FALSE)</f>
        <v>2757.6854396133031</v>
      </c>
      <c r="V28">
        <f ca="1">FORECAST(U28,OFFSET(Engine!$E$3:$E$26,MATCH(U28,Engine!$A$3:$A$26,1)-1,0,2),OFFSET(Engine!$A$3:$A$26,MATCH(U28,Engine!$A$3:$A$26,1)-1,0,2))</f>
        <v>544.60789162373976</v>
      </c>
    </row>
    <row r="29" spans="1:27" x14ac:dyDescent="0.25">
      <c r="A29">
        <f t="shared" si="3"/>
        <v>6.5</v>
      </c>
      <c r="B29">
        <f t="shared" si="14"/>
        <v>48.439625000000028</v>
      </c>
      <c r="C29">
        <f t="shared" si="12"/>
        <v>14.904499999999999</v>
      </c>
      <c r="D29">
        <f t="shared" si="13"/>
        <v>2.2930000000000064</v>
      </c>
      <c r="E29">
        <f>MIN(VLOOKUP(C28+0.01,Gearing!$A$2:$F$7,2,TRUE)+1,5)</f>
        <v>1</v>
      </c>
      <c r="F29">
        <f>Misc!$B$4*Misc!$B$5/Misc!$B$2*VLOOKUP(E29,Gearing!$B$2:$F$7,5,FALSE)</f>
        <v>10883.169876805334</v>
      </c>
      <c r="G29">
        <f t="shared" si="1"/>
        <v>3.0098987537779388E-2</v>
      </c>
      <c r="H29">
        <f t="shared" si="2"/>
        <v>33.340416964924835</v>
      </c>
      <c r="I29">
        <f t="shared" si="4"/>
        <v>0.19223050000000003</v>
      </c>
      <c r="J29">
        <f t="shared" si="5"/>
        <v>6782.7818540429689</v>
      </c>
      <c r="K29">
        <f t="shared" si="6"/>
        <v>-356575.07129069103</v>
      </c>
      <c r="L29">
        <f t="shared" si="15"/>
        <v>48.694872273737197</v>
      </c>
      <c r="M29">
        <f>2*$Y$1*VLOOKUP(E28,Gearing!$B$3:$D$7,3)+B27</f>
        <v>62.061360000000029</v>
      </c>
      <c r="N29">
        <f>2*B28-B27+Misc!$B$6*$Y$1^2</f>
        <v>48.439625000000028</v>
      </c>
      <c r="O29">
        <f t="shared" si="7"/>
        <v>1</v>
      </c>
      <c r="P29">
        <f t="shared" si="8"/>
        <v>0</v>
      </c>
      <c r="Q29">
        <f t="shared" si="9"/>
        <v>0</v>
      </c>
      <c r="R29">
        <f t="shared" si="10"/>
        <v>0</v>
      </c>
      <c r="S29">
        <f t="shared" si="11"/>
        <v>0</v>
      </c>
      <c r="T29">
        <f>C29/Misc!$B$2*60/2/PI()</f>
        <v>474.42496986263086</v>
      </c>
      <c r="U29">
        <f>C29/Misc!$B$2*60/2/PI()*VLOOKUP(E29,Gearing!$B$2:$F$7,5,FALSE)</f>
        <v>2867.9928571978357</v>
      </c>
      <c r="V29">
        <f ca="1">FORECAST(U29,OFFSET(Engine!$E$3:$E$26,MATCH(U29,Engine!$A$3:$A$26,1)-1,0,2),OFFSET(Engine!$A$3:$A$26,MATCH(U29,Engine!$A$3:$A$26,1)-1,0,2))</f>
        <v>549.82825417504614</v>
      </c>
    </row>
    <row r="30" spans="1:27" x14ac:dyDescent="0.25">
      <c r="A30">
        <f t="shared" si="3"/>
        <v>6.75</v>
      </c>
      <c r="B30">
        <f t="shared" si="14"/>
        <v>52.237406250000028</v>
      </c>
      <c r="C30">
        <f t="shared" si="12"/>
        <v>15.47775</v>
      </c>
      <c r="D30">
        <f t="shared" si="13"/>
        <v>2.2930000000000064</v>
      </c>
      <c r="E30">
        <f>MIN(VLOOKUP(C29+0.01,Gearing!$A$2:$F$7,2,TRUE)+1,5)</f>
        <v>1</v>
      </c>
      <c r="F30">
        <f>Misc!$B$4*Misc!$B$5/Misc!$B$2*VLOOKUP(E30,Gearing!$B$2:$F$7,5,FALSE)</f>
        <v>10883.169876805334</v>
      </c>
      <c r="G30">
        <f t="shared" si="1"/>
        <v>3.2458819400948483E-2</v>
      </c>
      <c r="H30">
        <f t="shared" si="2"/>
        <v>34.622740694345026</v>
      </c>
      <c r="I30">
        <f t="shared" si="4"/>
        <v>0.19223050000000003</v>
      </c>
      <c r="J30">
        <f t="shared" si="5"/>
        <v>6781.3768533328748</v>
      </c>
      <c r="K30">
        <f t="shared" si="6"/>
        <v>-383309.01834876376</v>
      </c>
      <c r="L30">
        <f t="shared" si="15"/>
        <v>52.49253099714349</v>
      </c>
      <c r="M30">
        <f>2*$Y$1*VLOOKUP(E29,Gearing!$B$3:$D$7,3)+B28</f>
        <v>65.572516250000035</v>
      </c>
      <c r="N30">
        <f>2*B29-B28+Misc!$B$6*$Y$1^2</f>
        <v>52.237406250000028</v>
      </c>
      <c r="O30">
        <f t="shared" si="7"/>
        <v>1</v>
      </c>
      <c r="P30">
        <f t="shared" si="8"/>
        <v>0</v>
      </c>
      <c r="Q30">
        <f t="shared" si="9"/>
        <v>0</v>
      </c>
      <c r="R30">
        <f t="shared" si="10"/>
        <v>0</v>
      </c>
      <c r="S30">
        <f t="shared" si="11"/>
        <v>0</v>
      </c>
      <c r="T30">
        <f>C30/Misc!$B$2*60/2/PI()</f>
        <v>492.67208408811666</v>
      </c>
      <c r="U30">
        <f>C30/Misc!$B$2*60/2/PI()*VLOOKUP(E30,Gearing!$B$2:$F$7,5,FALSE)</f>
        <v>2978.300274782368</v>
      </c>
      <c r="V30">
        <f ca="1">FORECAST(U30,OFFSET(Engine!$E$3:$E$26,MATCH(U30,Engine!$A$3:$A$26,1)-1,0,2),OFFSET(Engine!$A$3:$A$26,MATCH(U30,Engine!$A$3:$A$26,1)-1,0,2))</f>
        <v>555.04861672635252</v>
      </c>
    </row>
    <row r="31" spans="1:27" x14ac:dyDescent="0.25">
      <c r="A31">
        <f t="shared" si="3"/>
        <v>7</v>
      </c>
      <c r="B31">
        <f t="shared" si="14"/>
        <v>56.178500000000028</v>
      </c>
      <c r="C31">
        <f t="shared" si="12"/>
        <v>16.051000000000002</v>
      </c>
      <c r="D31">
        <f t="shared" si="13"/>
        <v>2.2930000000000064</v>
      </c>
      <c r="E31">
        <f>MIN(VLOOKUP(C30+0.01,Gearing!$A$2:$F$7,2,TRUE)+1,5)</f>
        <v>1</v>
      </c>
      <c r="F31">
        <f>Misc!$B$4*Misc!$B$5/Misc!$B$2*VLOOKUP(E31,Gearing!$B$2:$F$7,5,FALSE)</f>
        <v>10883.169876805334</v>
      </c>
      <c r="G31">
        <f t="shared" si="1"/>
        <v>3.4907701523105079E-2</v>
      </c>
      <c r="H31">
        <f t="shared" si="2"/>
        <v>35.905064423765218</v>
      </c>
      <c r="I31">
        <f t="shared" si="4"/>
        <v>0.19223050000000003</v>
      </c>
      <c r="J31">
        <f t="shared" si="5"/>
        <v>6779.9167545557184</v>
      </c>
      <c r="K31">
        <f t="shared" si="6"/>
        <v>-411009.48164365586</v>
      </c>
      <c r="L31">
        <f t="shared" si="15"/>
        <v>56.433497581766993</v>
      </c>
      <c r="M31">
        <f>2*$Y$1*VLOOKUP(E30,Gearing!$B$3:$D$7,3)+B29</f>
        <v>69.226985000000028</v>
      </c>
      <c r="N31">
        <f>2*B30-B29+Misc!$B$6*$Y$1^2</f>
        <v>56.178500000000028</v>
      </c>
      <c r="O31">
        <f t="shared" si="7"/>
        <v>1</v>
      </c>
      <c r="P31">
        <f t="shared" si="8"/>
        <v>0</v>
      </c>
      <c r="Q31">
        <f t="shared" si="9"/>
        <v>0</v>
      </c>
      <c r="R31">
        <f t="shared" si="10"/>
        <v>0</v>
      </c>
      <c r="S31">
        <f t="shared" si="11"/>
        <v>0</v>
      </c>
      <c r="T31">
        <f>C31/Misc!$B$2*60/2/PI()</f>
        <v>510.91919831360252</v>
      </c>
      <c r="U31">
        <f>C31/Misc!$B$2*60/2/PI()*VLOOKUP(E31,Gearing!$B$2:$F$7,5,FALSE)</f>
        <v>3088.6076923669002</v>
      </c>
      <c r="V31">
        <f ca="1">FORECAST(U31,OFFSET(Engine!$E$3:$E$26,MATCH(U31,Engine!$A$3:$A$26,1)-1,0,2),OFFSET(Engine!$A$3:$A$26,MATCH(U31,Engine!$A$3:$A$26,1)-1,0,2))</f>
        <v>558.6964503542232</v>
      </c>
    </row>
    <row r="32" spans="1:27" x14ac:dyDescent="0.25">
      <c r="A32">
        <f t="shared" si="3"/>
        <v>7.25</v>
      </c>
      <c r="B32">
        <f t="shared" si="14"/>
        <v>60.262906250000029</v>
      </c>
      <c r="C32">
        <f t="shared" si="12"/>
        <v>16.624249999999989</v>
      </c>
      <c r="D32">
        <f t="shared" si="13"/>
        <v>2.2929999999998927</v>
      </c>
      <c r="E32">
        <f>MIN(VLOOKUP(C31+0.01,Gearing!$A$2:$F$7,2,TRUE)+1,5)</f>
        <v>1</v>
      </c>
      <c r="F32">
        <f>Misc!$B$4*Misc!$B$5/Misc!$B$2*VLOOKUP(E32,Gearing!$B$2:$F$7,5,FALSE)</f>
        <v>10883.169876805334</v>
      </c>
      <c r="G32">
        <f t="shared" si="1"/>
        <v>3.7445633904249202E-2</v>
      </c>
      <c r="H32">
        <f t="shared" si="2"/>
        <v>37.187388153185374</v>
      </c>
      <c r="I32">
        <f t="shared" si="4"/>
        <v>0.19223050000000003</v>
      </c>
      <c r="J32">
        <f t="shared" si="5"/>
        <v>6778.4015577114997</v>
      </c>
      <c r="K32">
        <f t="shared" si="6"/>
        <v>-439675.83342414926</v>
      </c>
      <c r="L32">
        <f t="shared" si="15"/>
        <v>60.517772027832429</v>
      </c>
      <c r="M32">
        <f>2*$Y$1*VLOOKUP(E31,Gearing!$B$3:$D$7,3)+B30</f>
        <v>73.024766250000027</v>
      </c>
      <c r="N32">
        <f>2*B31-B30+Misc!$B$6*$Y$1^2</f>
        <v>60.262906250000029</v>
      </c>
      <c r="O32">
        <f t="shared" si="7"/>
        <v>1</v>
      </c>
      <c r="P32">
        <f t="shared" si="8"/>
        <v>0</v>
      </c>
      <c r="Q32">
        <f t="shared" si="9"/>
        <v>0</v>
      </c>
      <c r="R32">
        <f t="shared" si="10"/>
        <v>0</v>
      </c>
      <c r="S32">
        <f t="shared" si="11"/>
        <v>0</v>
      </c>
      <c r="T32">
        <f>C32/Misc!$B$2*60/2/PI()</f>
        <v>529.16631253908781</v>
      </c>
      <c r="U32">
        <f>C32/Misc!$B$2*60/2/PI()*VLOOKUP(E32,Gearing!$B$2:$F$7,5,FALSE)</f>
        <v>3198.9151099514293</v>
      </c>
      <c r="V32">
        <f ca="1">FORECAST(U32,OFFSET(Engine!$E$3:$E$26,MATCH(U32,Engine!$A$3:$A$26,1)-1,0,2),OFFSET(Engine!$A$3:$A$26,MATCH(U32,Engine!$A$3:$A$26,1)-1,0,2))</f>
        <v>561.9591769487896</v>
      </c>
    </row>
    <row r="33" spans="1:22" x14ac:dyDescent="0.25">
      <c r="A33">
        <f t="shared" si="3"/>
        <v>7.5</v>
      </c>
      <c r="B33">
        <f t="shared" si="14"/>
        <v>64.490625000000023</v>
      </c>
      <c r="C33">
        <f t="shared" si="12"/>
        <v>17.197499999999962</v>
      </c>
      <c r="D33">
        <f t="shared" si="13"/>
        <v>2.2929999999998927</v>
      </c>
      <c r="E33">
        <f>MIN(VLOOKUP(C32+0.01,Gearing!$A$2:$F$7,2,TRUE)+1,5)</f>
        <v>1</v>
      </c>
      <c r="F33">
        <f>Misc!$B$4*Misc!$B$5/Misc!$B$2*VLOOKUP(E33,Gearing!$B$2:$F$7,5,FALSE)</f>
        <v>10883.169876805334</v>
      </c>
      <c r="G33">
        <f t="shared" si="1"/>
        <v>4.007261654438083E-2</v>
      </c>
      <c r="H33">
        <f t="shared" si="2"/>
        <v>38.469711882605502</v>
      </c>
      <c r="I33">
        <f t="shared" si="4"/>
        <v>0.19223050000000003</v>
      </c>
      <c r="J33">
        <f t="shared" si="5"/>
        <v>6776.8312628002186</v>
      </c>
      <c r="K33">
        <f t="shared" si="6"/>
        <v>-469307.42225030076</v>
      </c>
      <c r="L33">
        <f t="shared" si="15"/>
        <v>64.745354335569274</v>
      </c>
      <c r="M33">
        <f>2*$Y$1*VLOOKUP(E32,Gearing!$B$3:$D$7,3)+B31</f>
        <v>76.965860000000021</v>
      </c>
      <c r="N33">
        <f>2*B32-B31+Misc!$B$6*$Y$1^2</f>
        <v>64.490625000000023</v>
      </c>
      <c r="O33">
        <f t="shared" si="7"/>
        <v>1</v>
      </c>
      <c r="P33">
        <f t="shared" si="8"/>
        <v>0</v>
      </c>
      <c r="Q33">
        <f t="shared" si="9"/>
        <v>0</v>
      </c>
      <c r="R33">
        <f t="shared" si="10"/>
        <v>0</v>
      </c>
      <c r="S33">
        <f t="shared" si="11"/>
        <v>0</v>
      </c>
      <c r="T33">
        <f>C33/Misc!$B$2*60/2/PI()</f>
        <v>547.41342676457282</v>
      </c>
      <c r="U33">
        <f>C33/Misc!$B$2*60/2/PI()*VLOOKUP(E33,Gearing!$B$2:$F$7,5,FALSE)</f>
        <v>3309.2225275359565</v>
      </c>
      <c r="V33">
        <f ca="1">FORECAST(U33,OFFSET(Engine!$E$3:$E$26,MATCH(U33,Engine!$A$3:$A$26,1)-1,0,2),OFFSET(Engine!$A$3:$A$26,MATCH(U33,Engine!$A$3:$A$26,1)-1,0,2))</f>
        <v>565.22190354335589</v>
      </c>
    </row>
    <row r="34" spans="1:22" x14ac:dyDescent="0.25">
      <c r="A34">
        <f t="shared" si="3"/>
        <v>7.75</v>
      </c>
      <c r="B34">
        <f t="shared" si="14"/>
        <v>68.86165625000001</v>
      </c>
      <c r="C34">
        <f t="shared" si="12"/>
        <v>17.770749999999936</v>
      </c>
      <c r="D34">
        <f t="shared" si="13"/>
        <v>2.2929999999998927</v>
      </c>
      <c r="E34">
        <f>MIN(VLOOKUP(C33+0.01,Gearing!$A$2:$F$7,2,TRUE)+1,5)</f>
        <v>1</v>
      </c>
      <c r="F34">
        <f>Misc!$B$4*Misc!$B$5/Misc!$B$2*VLOOKUP(E34,Gearing!$B$2:$F$7,5,FALSE)</f>
        <v>10883.169876805334</v>
      </c>
      <c r="G34">
        <f t="shared" si="1"/>
        <v>4.2788649443499971E-2</v>
      </c>
      <c r="H34">
        <f t="shared" si="2"/>
        <v>39.75203561202563</v>
      </c>
      <c r="I34">
        <f t="shared" si="4"/>
        <v>0.19223050000000003</v>
      </c>
      <c r="J34">
        <f t="shared" si="5"/>
        <v>6775.2058698218752</v>
      </c>
      <c r="K34">
        <f t="shared" si="6"/>
        <v>-499903.57299344195</v>
      </c>
      <c r="L34">
        <f t="shared" si="15"/>
        <v>69.116244505204634</v>
      </c>
      <c r="M34">
        <f>2*$Y$1*VLOOKUP(E33,Gearing!$B$3:$D$7,3)+B32</f>
        <v>81.050266250000021</v>
      </c>
      <c r="N34">
        <f>2*B33-B32+Misc!$B$6*$Y$1^2</f>
        <v>68.86165625000001</v>
      </c>
      <c r="O34">
        <f t="shared" si="7"/>
        <v>1</v>
      </c>
      <c r="P34">
        <f t="shared" si="8"/>
        <v>0</v>
      </c>
      <c r="Q34">
        <f t="shared" si="9"/>
        <v>0</v>
      </c>
      <c r="R34">
        <f t="shared" si="10"/>
        <v>0</v>
      </c>
      <c r="S34">
        <f t="shared" si="11"/>
        <v>0</v>
      </c>
      <c r="T34">
        <f>C34/Misc!$B$2*60/2/PI()</f>
        <v>565.66054099005771</v>
      </c>
      <c r="U34">
        <f>C34/Misc!$B$2*60/2/PI()*VLOOKUP(E34,Gearing!$B$2:$F$7,5,FALSE)</f>
        <v>3419.5299451204833</v>
      </c>
      <c r="V34">
        <f ca="1">FORECAST(U34,OFFSET(Engine!$E$3:$E$26,MATCH(U34,Engine!$A$3:$A$26,1)-1,0,2),OFFSET(Engine!$A$3:$A$26,MATCH(U34,Engine!$A$3:$A$26,1)-1,0,2))</f>
        <v>568.4846301379223</v>
      </c>
    </row>
    <row r="35" spans="1:22" x14ac:dyDescent="0.25">
      <c r="A35">
        <f t="shared" si="3"/>
        <v>8</v>
      </c>
      <c r="B35">
        <f t="shared" si="14"/>
        <v>73.375999999999991</v>
      </c>
      <c r="C35">
        <f t="shared" si="12"/>
        <v>18.343999999999909</v>
      </c>
      <c r="D35">
        <f t="shared" si="13"/>
        <v>2.2929999999998927</v>
      </c>
      <c r="E35">
        <f>MIN(VLOOKUP(C34+0.01,Gearing!$A$2:$F$7,2,TRUE)+1,5)</f>
        <v>1</v>
      </c>
      <c r="F35">
        <f>Misc!$B$4*Misc!$B$5/Misc!$B$2*VLOOKUP(E35,Gearing!$B$2:$F$7,5,FALSE)</f>
        <v>10883.169876805334</v>
      </c>
      <c r="G35">
        <f t="shared" si="1"/>
        <v>4.559373260160661E-2</v>
      </c>
      <c r="H35">
        <f t="shared" si="2"/>
        <v>41.03435934144575</v>
      </c>
      <c r="I35">
        <f t="shared" si="4"/>
        <v>0.19223050000000003</v>
      </c>
      <c r="J35">
        <f t="shared" si="5"/>
        <v>6773.5253787764686</v>
      </c>
      <c r="K35">
        <f t="shared" si="6"/>
        <v>-531463.58683617925</v>
      </c>
      <c r="L35">
        <f t="shared" si="15"/>
        <v>73.63044253695378</v>
      </c>
      <c r="M35">
        <f>2*$Y$1*VLOOKUP(E34,Gearing!$B$3:$D$7,3)+B33</f>
        <v>85.277985000000029</v>
      </c>
      <c r="N35">
        <f>2*B34-B33+Misc!$B$6*$Y$1^2</f>
        <v>73.375999999999991</v>
      </c>
      <c r="O35">
        <f t="shared" si="7"/>
        <v>1</v>
      </c>
      <c r="P35">
        <f t="shared" si="8"/>
        <v>0</v>
      </c>
      <c r="Q35">
        <f t="shared" si="9"/>
        <v>0</v>
      </c>
      <c r="R35">
        <f t="shared" si="10"/>
        <v>0</v>
      </c>
      <c r="S35">
        <f t="shared" si="11"/>
        <v>0</v>
      </c>
      <c r="T35">
        <f>C35/Misc!$B$2*60/2/PI()</f>
        <v>583.90765521554272</v>
      </c>
      <c r="U35">
        <f>C35/Misc!$B$2*60/2/PI()*VLOOKUP(E35,Gearing!$B$2:$F$7,5,FALSE)</f>
        <v>3529.8373627050105</v>
      </c>
      <c r="V35">
        <f ca="1">FORECAST(U35,OFFSET(Engine!$E$3:$E$26,MATCH(U35,Engine!$A$3:$A$26,1)-1,0,2),OFFSET(Engine!$A$3:$A$26,MATCH(U35,Engine!$A$3:$A$26,1)-1,0,2))</f>
        <v>571.7473567324887</v>
      </c>
    </row>
    <row r="36" spans="1:22" x14ac:dyDescent="0.25">
      <c r="A36">
        <f t="shared" si="3"/>
        <v>8.25</v>
      </c>
      <c r="B36">
        <f t="shared" si="14"/>
        <v>78.033656249999964</v>
      </c>
      <c r="C36">
        <f t="shared" si="12"/>
        <v>18.917249999999882</v>
      </c>
      <c r="D36">
        <f t="shared" si="13"/>
        <v>2.2929999999998927</v>
      </c>
      <c r="E36">
        <f>MIN(VLOOKUP(C35+0.01,Gearing!$A$2:$F$7,2,TRUE)+1,5)</f>
        <v>1</v>
      </c>
      <c r="F36">
        <f>Misc!$B$4*Misc!$B$5/Misc!$B$2*VLOOKUP(E36,Gearing!$B$2:$F$7,5,FALSE)</f>
        <v>10883.169876805334</v>
      </c>
      <c r="G36">
        <f t="shared" si="1"/>
        <v>4.8487866018700768E-2</v>
      </c>
      <c r="H36">
        <f t="shared" si="2"/>
        <v>42.316683070865878</v>
      </c>
      <c r="I36">
        <f t="shared" si="4"/>
        <v>0.19223050000000003</v>
      </c>
      <c r="J36">
        <f t="shared" si="5"/>
        <v>6771.7897896639997</v>
      </c>
      <c r="K36">
        <f t="shared" si="6"/>
        <v>-563986.74127239385</v>
      </c>
      <c r="L36">
        <f t="shared" si="15"/>
        <v>78.287948431050893</v>
      </c>
      <c r="M36">
        <f>2*$Y$1*VLOOKUP(E35,Gearing!$B$3:$D$7,3)+B34</f>
        <v>89.649016250000017</v>
      </c>
      <c r="N36">
        <f>2*B35-B34+Misc!$B$6*$Y$1^2</f>
        <v>78.033656249999964</v>
      </c>
      <c r="O36">
        <f t="shared" si="7"/>
        <v>1</v>
      </c>
      <c r="P36">
        <f t="shared" si="8"/>
        <v>0</v>
      </c>
      <c r="Q36">
        <f t="shared" si="9"/>
        <v>0</v>
      </c>
      <c r="R36">
        <f t="shared" si="10"/>
        <v>0</v>
      </c>
      <c r="S36">
        <f t="shared" si="11"/>
        <v>0</v>
      </c>
      <c r="T36">
        <f>C36/Misc!$B$2*60/2/PI()</f>
        <v>602.15476944102761</v>
      </c>
      <c r="U36">
        <f>C36/Misc!$B$2*60/2/PI()*VLOOKUP(E36,Gearing!$B$2:$F$7,5,FALSE)</f>
        <v>3640.1447802895373</v>
      </c>
      <c r="V36">
        <f ca="1">FORECAST(U36,OFFSET(Engine!$E$3:$E$26,MATCH(U36,Engine!$A$3:$A$26,1)-1,0,2),OFFSET(Engine!$A$3:$A$26,MATCH(U36,Engine!$A$3:$A$26,1)-1,0,2))</f>
        <v>575.0100833270551</v>
      </c>
    </row>
    <row r="37" spans="1:22" x14ac:dyDescent="0.25">
      <c r="A37">
        <f t="shared" si="3"/>
        <v>8.5</v>
      </c>
      <c r="B37">
        <f t="shared" si="14"/>
        <v>82.834624999999932</v>
      </c>
      <c r="C37">
        <f t="shared" si="12"/>
        <v>19.490499999999855</v>
      </c>
      <c r="D37">
        <f t="shared" si="13"/>
        <v>2.2929999999998927</v>
      </c>
      <c r="E37">
        <f>MIN(VLOOKUP(C36+0.01,Gearing!$A$2:$F$7,2,TRUE)+1,5)</f>
        <v>1</v>
      </c>
      <c r="F37">
        <f>Misc!$B$4*Misc!$B$5/Misc!$B$2*VLOOKUP(E37,Gearing!$B$2:$F$7,5,FALSE)</f>
        <v>10883.169876805334</v>
      </c>
      <c r="G37">
        <f t="shared" si="1"/>
        <v>5.1471049694782424E-2</v>
      </c>
      <c r="H37">
        <f t="shared" si="2"/>
        <v>43.599006800286006</v>
      </c>
      <c r="I37">
        <f t="shared" si="4"/>
        <v>0.19223050000000003</v>
      </c>
      <c r="J37">
        <f t="shared" si="5"/>
        <v>6769.9991024844685</v>
      </c>
      <c r="K37">
        <f t="shared" si="6"/>
        <v>-597472.29010724148</v>
      </c>
      <c r="L37">
        <f t="shared" si="15"/>
        <v>83.088762187718373</v>
      </c>
      <c r="M37">
        <f>2*$Y$1*VLOOKUP(E36,Gearing!$B$3:$D$7,3)+B35</f>
        <v>94.163359999999983</v>
      </c>
      <c r="N37">
        <f>2*B36-B35+Misc!$B$6*$Y$1^2</f>
        <v>82.834624999999932</v>
      </c>
      <c r="O37">
        <f t="shared" si="7"/>
        <v>1</v>
      </c>
      <c r="P37">
        <f t="shared" si="8"/>
        <v>0</v>
      </c>
      <c r="Q37">
        <f t="shared" si="9"/>
        <v>0</v>
      </c>
      <c r="R37">
        <f t="shared" si="10"/>
        <v>0</v>
      </c>
      <c r="S37">
        <f t="shared" si="11"/>
        <v>0</v>
      </c>
      <c r="T37">
        <f>C37/Misc!$B$2*60/2/PI()</f>
        <v>620.40188366651262</v>
      </c>
      <c r="U37">
        <f>C37/Misc!$B$2*60/2/PI()*VLOOKUP(E37,Gearing!$B$2:$F$7,5,FALSE)</f>
        <v>3750.4521978740645</v>
      </c>
      <c r="V37">
        <f ca="1">FORECAST(U37,OFFSET(Engine!$E$3:$E$26,MATCH(U37,Engine!$A$3:$A$26,1)-1,0,2),OFFSET(Engine!$A$3:$A$26,MATCH(U37,Engine!$A$3:$A$26,1)-1,0,2))</f>
        <v>578.27280992162139</v>
      </c>
    </row>
    <row r="38" spans="1:22" x14ac:dyDescent="0.25">
      <c r="A38">
        <f t="shared" si="3"/>
        <v>8.75</v>
      </c>
      <c r="B38">
        <f t="shared" si="14"/>
        <v>87.778906249999892</v>
      </c>
      <c r="C38">
        <f t="shared" si="12"/>
        <v>20.063749999999828</v>
      </c>
      <c r="D38">
        <f t="shared" si="13"/>
        <v>2.2929999999998927</v>
      </c>
      <c r="E38">
        <f>MIN(VLOOKUP(C37+0.01,Gearing!$A$2:$F$7,2,TRUE)+1,5)</f>
        <v>1</v>
      </c>
      <c r="F38">
        <f>Misc!$B$4*Misc!$B$5/Misc!$B$2*VLOOKUP(E38,Gearing!$B$2:$F$7,5,FALSE)</f>
        <v>10883.169876805334</v>
      </c>
      <c r="G38">
        <f t="shared" si="1"/>
        <v>5.4543283629851599E-2</v>
      </c>
      <c r="H38">
        <f t="shared" si="2"/>
        <v>44.881330529706133</v>
      </c>
      <c r="I38">
        <f t="shared" si="4"/>
        <v>0.19223050000000003</v>
      </c>
      <c r="J38">
        <f t="shared" si="5"/>
        <v>6768.1533172378749</v>
      </c>
      <c r="K38">
        <f t="shared" si="6"/>
        <v>-631919.46345715306</v>
      </c>
      <c r="L38">
        <f t="shared" si="15"/>
        <v>88.032883807180923</v>
      </c>
      <c r="M38">
        <f>2*$Y$1*VLOOKUP(E37,Gearing!$B$3:$D$7,3)+B36</f>
        <v>98.821016249999957</v>
      </c>
      <c r="N38">
        <f>2*B37-B36+Misc!$B$6*$Y$1^2</f>
        <v>87.778906249999892</v>
      </c>
      <c r="O38">
        <f t="shared" si="7"/>
        <v>1</v>
      </c>
      <c r="P38">
        <f t="shared" si="8"/>
        <v>0</v>
      </c>
      <c r="Q38">
        <f t="shared" si="9"/>
        <v>0</v>
      </c>
      <c r="R38">
        <f t="shared" si="10"/>
        <v>0</v>
      </c>
      <c r="S38">
        <f t="shared" si="11"/>
        <v>0</v>
      </c>
      <c r="T38">
        <f>C38/Misc!$B$2*60/2/PI()</f>
        <v>638.64899789199751</v>
      </c>
      <c r="U38">
        <f>C38/Misc!$B$2*60/2/PI()*VLOOKUP(E38,Gearing!$B$2:$F$7,5,FALSE)</f>
        <v>3860.7596154585913</v>
      </c>
      <c r="V38">
        <f ca="1">FORECAST(U38,OFFSET(Engine!$E$3:$E$26,MATCH(U38,Engine!$A$3:$A$26,1)-1,0,2),OFFSET(Engine!$A$3:$A$26,MATCH(U38,Engine!$A$3:$A$26,1)-1,0,2))</f>
        <v>581.53553651618779</v>
      </c>
    </row>
    <row r="39" spans="1:22" x14ac:dyDescent="0.25">
      <c r="A39">
        <f t="shared" si="3"/>
        <v>9</v>
      </c>
      <c r="B39">
        <f t="shared" si="14"/>
        <v>92.866499999999846</v>
      </c>
      <c r="C39">
        <f t="shared" si="12"/>
        <v>20.636999999999802</v>
      </c>
      <c r="D39">
        <f t="shared" si="13"/>
        <v>2.2929999999998927</v>
      </c>
      <c r="E39">
        <f>MIN(VLOOKUP(C38+0.01,Gearing!$A$2:$F$7,2,TRUE)+1,5)</f>
        <v>1</v>
      </c>
      <c r="F39">
        <f>Misc!$B$4*Misc!$B$5/Misc!$B$2*VLOOKUP(E39,Gearing!$B$2:$F$7,5,FALSE)</f>
        <v>10883.169876805334</v>
      </c>
      <c r="G39">
        <f t="shared" si="1"/>
        <v>5.7704567823908273E-2</v>
      </c>
      <c r="H39">
        <f t="shared" si="2"/>
        <v>46.163654259126254</v>
      </c>
      <c r="I39">
        <f t="shared" si="4"/>
        <v>0.19223050000000003</v>
      </c>
      <c r="J39">
        <f t="shared" si="5"/>
        <v>6766.2524339242191</v>
      </c>
      <c r="K39">
        <f t="shared" si="6"/>
        <v>-667327.46774983418</v>
      </c>
      <c r="L39">
        <f t="shared" si="15"/>
        <v>93.120313289663301</v>
      </c>
      <c r="M39">
        <f>2*$Y$1*VLOOKUP(E38,Gearing!$B$3:$D$7,3)+B37</f>
        <v>103.62198499999994</v>
      </c>
      <c r="N39">
        <f>2*B38-B37+Misc!$B$6*$Y$1^2</f>
        <v>92.866499999999846</v>
      </c>
      <c r="O39">
        <f t="shared" si="7"/>
        <v>1</v>
      </c>
      <c r="P39">
        <f t="shared" si="8"/>
        <v>0</v>
      </c>
      <c r="Q39">
        <f t="shared" si="9"/>
        <v>0</v>
      </c>
      <c r="R39">
        <f t="shared" si="10"/>
        <v>0</v>
      </c>
      <c r="S39">
        <f t="shared" si="11"/>
        <v>0</v>
      </c>
      <c r="T39">
        <f>C39/Misc!$B$2*60/2/PI()</f>
        <v>656.89611211748252</v>
      </c>
      <c r="U39">
        <f>C39/Misc!$B$2*60/2/PI()*VLOOKUP(E39,Gearing!$B$2:$F$7,5,FALSE)</f>
        <v>3971.0670330431185</v>
      </c>
      <c r="V39">
        <f ca="1">FORECAST(U39,OFFSET(Engine!$E$3:$E$26,MATCH(U39,Engine!$A$3:$A$26,1)-1,0,2),OFFSET(Engine!$A$3:$A$26,MATCH(U39,Engine!$A$3:$A$26,1)-1,0,2))</f>
        <v>584.79826311075408</v>
      </c>
    </row>
    <row r="40" spans="1:22" x14ac:dyDescent="0.25">
      <c r="A40">
        <f t="shared" si="3"/>
        <v>9.25</v>
      </c>
      <c r="B40">
        <f t="shared" si="14"/>
        <v>98.097406249999793</v>
      </c>
      <c r="C40">
        <f t="shared" si="12"/>
        <v>21.210249999999775</v>
      </c>
      <c r="D40">
        <f t="shared" si="13"/>
        <v>2.2929999999998927</v>
      </c>
      <c r="E40">
        <f>MIN(VLOOKUP(C39+0.01,Gearing!$A$2:$F$7,2,TRUE)+1,5)</f>
        <v>1</v>
      </c>
      <c r="F40">
        <f>Misc!$B$4*Misc!$B$5/Misc!$B$2*VLOOKUP(E40,Gearing!$B$2:$F$7,5,FALSE)</f>
        <v>10883.169876805334</v>
      </c>
      <c r="G40">
        <f t="shared" si="1"/>
        <v>6.0954902276952466E-2</v>
      </c>
      <c r="H40">
        <f t="shared" si="2"/>
        <v>47.445977988546382</v>
      </c>
      <c r="I40">
        <f t="shared" si="4"/>
        <v>0.19223050000000003</v>
      </c>
      <c r="J40">
        <f t="shared" si="5"/>
        <v>6764.2964525435</v>
      </c>
      <c r="K40">
        <f t="shared" si="6"/>
        <v>-703695.48572426511</v>
      </c>
      <c r="L40">
        <f t="shared" si="15"/>
        <v>98.351050635392596</v>
      </c>
      <c r="M40">
        <f>2*$Y$1*VLOOKUP(E39,Gearing!$B$3:$D$7,3)+B38</f>
        <v>108.5662662499999</v>
      </c>
      <c r="N40">
        <f>2*B39-B38+Misc!$B$6*$Y$1^2</f>
        <v>98.097406249999793</v>
      </c>
      <c r="O40">
        <f t="shared" si="7"/>
        <v>1</v>
      </c>
      <c r="P40">
        <f t="shared" si="8"/>
        <v>0</v>
      </c>
      <c r="Q40">
        <f t="shared" si="9"/>
        <v>0</v>
      </c>
      <c r="R40">
        <f t="shared" si="10"/>
        <v>0</v>
      </c>
      <c r="S40">
        <f t="shared" si="11"/>
        <v>0</v>
      </c>
      <c r="T40">
        <f>C40/Misc!$B$2*60/2/PI()</f>
        <v>675.14322634296741</v>
      </c>
      <c r="U40">
        <f>C40/Misc!$B$2*60/2/PI()*VLOOKUP(E40,Gearing!$B$2:$F$7,5,FALSE)</f>
        <v>4081.3744506276453</v>
      </c>
      <c r="V40">
        <f ca="1">FORECAST(U40,OFFSET(Engine!$E$3:$E$26,MATCH(U40,Engine!$A$3:$A$26,1)-1,0,2),OFFSET(Engine!$A$3:$A$26,MATCH(U40,Engine!$A$3:$A$26,1)-1,0,2))</f>
        <v>587.09821643043131</v>
      </c>
    </row>
    <row r="41" spans="1:22" x14ac:dyDescent="0.25">
      <c r="A41">
        <f t="shared" si="3"/>
        <v>9.5</v>
      </c>
      <c r="B41">
        <f t="shared" si="14"/>
        <v>103.47162499999973</v>
      </c>
      <c r="C41">
        <f t="shared" si="12"/>
        <v>21.783499999999748</v>
      </c>
      <c r="D41">
        <f t="shared" si="13"/>
        <v>2.2929999999998927</v>
      </c>
      <c r="E41">
        <f>MIN(VLOOKUP(C40+0.01,Gearing!$A$2:$F$7,2,TRUE)+1,5)</f>
        <v>1</v>
      </c>
      <c r="F41">
        <f>Misc!$B$4*Misc!$B$5/Misc!$B$2*VLOOKUP(E41,Gearing!$B$2:$F$7,5,FALSE)</f>
        <v>10883.169876805334</v>
      </c>
      <c r="G41">
        <f t="shared" si="1"/>
        <v>6.4294286988984164E-2</v>
      </c>
      <c r="H41">
        <f t="shared" si="2"/>
        <v>48.728301717966509</v>
      </c>
      <c r="I41">
        <f t="shared" si="4"/>
        <v>0.19223050000000003</v>
      </c>
      <c r="J41">
        <f t="shared" si="5"/>
        <v>6762.2853730957186</v>
      </c>
      <c r="K41">
        <f t="shared" si="6"/>
        <v>-741022.67643070105</v>
      </c>
      <c r="L41">
        <f t="shared" si="15"/>
        <v>103.72509584459355</v>
      </c>
      <c r="M41">
        <f>2*$Y$1*VLOOKUP(E40,Gearing!$B$3:$D$7,3)+B39</f>
        <v>113.65385999999984</v>
      </c>
      <c r="N41">
        <f>2*B40-B39+Misc!$B$6*$Y$1^2</f>
        <v>103.47162499999973</v>
      </c>
      <c r="O41">
        <f t="shared" si="7"/>
        <v>1</v>
      </c>
      <c r="P41">
        <f t="shared" si="8"/>
        <v>0</v>
      </c>
      <c r="Q41">
        <f t="shared" si="9"/>
        <v>0</v>
      </c>
      <c r="R41">
        <f t="shared" si="10"/>
        <v>0</v>
      </c>
      <c r="S41">
        <f t="shared" si="11"/>
        <v>0</v>
      </c>
      <c r="T41">
        <f>C41/Misc!$B$2*60/2/PI()</f>
        <v>693.39034056845242</v>
      </c>
      <c r="U41">
        <f>C41/Misc!$B$2*60/2/PI()*VLOOKUP(E41,Gearing!$B$2:$F$7,5,FALSE)</f>
        <v>4191.681868212173</v>
      </c>
      <c r="V41">
        <f ca="1">FORECAST(U41,OFFSET(Engine!$E$3:$E$26,MATCH(U41,Engine!$A$3:$A$26,1)-1,0,2),OFFSET(Engine!$A$3:$A$26,MATCH(U41,Engine!$A$3:$A$26,1)-1,0,2))</f>
        <v>589.05585238717117</v>
      </c>
    </row>
    <row r="42" spans="1:22" x14ac:dyDescent="0.25">
      <c r="A42">
        <f t="shared" si="3"/>
        <v>9.75</v>
      </c>
      <c r="B42">
        <f t="shared" si="14"/>
        <v>108.98915624999967</v>
      </c>
      <c r="C42">
        <f t="shared" si="12"/>
        <v>22.356749999999721</v>
      </c>
      <c r="D42">
        <f t="shared" si="13"/>
        <v>2.2929999999998927</v>
      </c>
      <c r="E42">
        <f>MIN(VLOOKUP(C41+0.01,Gearing!$A$2:$F$7,2,TRUE)+1,5)</f>
        <v>1</v>
      </c>
      <c r="F42">
        <f>Misc!$B$4*Misc!$B$5/Misc!$B$2*VLOOKUP(E42,Gearing!$B$2:$F$7,5,FALSE)</f>
        <v>10883.169876805334</v>
      </c>
      <c r="G42">
        <f t="shared" si="1"/>
        <v>6.7722721960003368E-2</v>
      </c>
      <c r="H42">
        <f t="shared" si="2"/>
        <v>50.010625447386637</v>
      </c>
      <c r="I42">
        <f t="shared" si="4"/>
        <v>0.19223050000000003</v>
      </c>
      <c r="J42">
        <f t="shared" si="5"/>
        <v>6760.2191955808748</v>
      </c>
      <c r="K42">
        <f t="shared" si="6"/>
        <v>-779308.17523067165</v>
      </c>
      <c r="L42">
        <f t="shared" si="15"/>
        <v>109.2424489174909</v>
      </c>
      <c r="M42">
        <f>2*$Y$1*VLOOKUP(E41,Gearing!$B$3:$D$7,3)+B40</f>
        <v>118.88476624999979</v>
      </c>
      <c r="N42">
        <f>2*B41-B40+Misc!$B$6*$Y$1^2</f>
        <v>108.98915624999967</v>
      </c>
      <c r="O42">
        <f t="shared" si="7"/>
        <v>1</v>
      </c>
      <c r="P42">
        <f t="shared" si="8"/>
        <v>0</v>
      </c>
      <c r="Q42">
        <f t="shared" si="9"/>
        <v>0</v>
      </c>
      <c r="R42">
        <f t="shared" si="10"/>
        <v>0</v>
      </c>
      <c r="S42">
        <f t="shared" si="11"/>
        <v>0</v>
      </c>
      <c r="T42">
        <f>C42/Misc!$B$2*60/2/PI()</f>
        <v>711.63745479393731</v>
      </c>
      <c r="U42">
        <f>C42/Misc!$B$2*60/2/PI()*VLOOKUP(E42,Gearing!$B$2:$F$7,5,FALSE)</f>
        <v>4301.9892857966988</v>
      </c>
      <c r="V42">
        <f ca="1">FORECAST(U42,OFFSET(Engine!$E$3:$E$26,MATCH(U42,Engine!$A$3:$A$26,1)-1,0,2),OFFSET(Engine!$A$3:$A$26,MATCH(U42,Engine!$A$3:$A$26,1)-1,0,2))</f>
        <v>591.01348834391092</v>
      </c>
    </row>
    <row r="43" spans="1:22" x14ac:dyDescent="0.25">
      <c r="A43">
        <f t="shared" si="3"/>
        <v>10</v>
      </c>
      <c r="B43">
        <f t="shared" si="14"/>
        <v>114.64999999999959</v>
      </c>
      <c r="C43">
        <f t="shared" si="12"/>
        <v>22.929999999999694</v>
      </c>
      <c r="D43">
        <f t="shared" si="13"/>
        <v>2.2929999999998927</v>
      </c>
      <c r="E43">
        <f>MIN(VLOOKUP(C42+0.01,Gearing!$A$2:$F$7,2,TRUE)+1,5)</f>
        <v>1</v>
      </c>
      <c r="F43">
        <f>Misc!$B$4*Misc!$B$5/Misc!$B$2*VLOOKUP(E43,Gearing!$B$2:$F$7,5,FALSE)</f>
        <v>10883.169876805334</v>
      </c>
      <c r="G43">
        <f t="shared" si="1"/>
        <v>7.1240207190010077E-2</v>
      </c>
      <c r="H43">
        <f t="shared" si="2"/>
        <v>51.292949176806758</v>
      </c>
      <c r="I43">
        <f t="shared" si="4"/>
        <v>0.19223050000000003</v>
      </c>
      <c r="J43">
        <f t="shared" si="5"/>
        <v>6758.0979199989688</v>
      </c>
      <c r="K43">
        <f t="shared" si="6"/>
        <v>-818551.09379698196</v>
      </c>
      <c r="L43">
        <f t="shared" si="15"/>
        <v>114.90310985430702</v>
      </c>
      <c r="M43">
        <f>2*$Y$1*VLOOKUP(E42,Gearing!$B$3:$D$7,3)+B41</f>
        <v>124.25898499999974</v>
      </c>
      <c r="N43">
        <f>2*B42-B41+Misc!$B$6*$Y$1^2</f>
        <v>114.64999999999959</v>
      </c>
      <c r="O43">
        <f t="shared" si="7"/>
        <v>1</v>
      </c>
      <c r="P43">
        <f t="shared" si="8"/>
        <v>0</v>
      </c>
      <c r="Q43">
        <f t="shared" si="9"/>
        <v>0</v>
      </c>
      <c r="R43">
        <f t="shared" si="10"/>
        <v>0</v>
      </c>
      <c r="S43">
        <f t="shared" si="11"/>
        <v>0</v>
      </c>
      <c r="T43">
        <f>C43/Misc!$B$2*60/2/PI()</f>
        <v>729.88456901942232</v>
      </c>
      <c r="U43">
        <f>C43/Misc!$B$2*60/2/PI()*VLOOKUP(E43,Gearing!$B$2:$F$7,5,FALSE)</f>
        <v>4412.2967033812265</v>
      </c>
      <c r="V43">
        <f ca="1">FORECAST(U43,OFFSET(Engine!$E$3:$E$26,MATCH(U43,Engine!$A$3:$A$26,1)-1,0,2),OFFSET(Engine!$A$3:$A$26,MATCH(U43,Engine!$A$3:$A$26,1)-1,0,2))</f>
        <v>592.97112430065079</v>
      </c>
    </row>
    <row r="44" spans="1:22" x14ac:dyDescent="0.25">
      <c r="A44">
        <f t="shared" si="3"/>
        <v>10.25</v>
      </c>
      <c r="B44">
        <f t="shared" si="14"/>
        <v>120.45415624999951</v>
      </c>
      <c r="C44">
        <f t="shared" si="12"/>
        <v>23.503249999999667</v>
      </c>
      <c r="D44">
        <f t="shared" si="13"/>
        <v>2.2929999999998927</v>
      </c>
      <c r="E44">
        <f>MIN(VLOOKUP(C43+0.01,Gearing!$A$2:$F$7,2,TRUE)+1,5)</f>
        <v>1</v>
      </c>
      <c r="F44">
        <f>Misc!$B$4*Misc!$B$5/Misc!$B$2*VLOOKUP(E44,Gearing!$B$2:$F$7,5,FALSE)</f>
        <v>10883.169876805334</v>
      </c>
      <c r="G44">
        <f t="shared" si="1"/>
        <v>7.4846742679004305E-2</v>
      </c>
      <c r="H44">
        <f t="shared" si="2"/>
        <v>52.575272906226886</v>
      </c>
      <c r="I44">
        <f t="shared" si="4"/>
        <v>0.19223050000000003</v>
      </c>
      <c r="J44">
        <f t="shared" si="5"/>
        <v>6755.9215463500004</v>
      </c>
      <c r="K44">
        <f t="shared" si="6"/>
        <v>-858750.52011371136</v>
      </c>
      <c r="L44">
        <f t="shared" si="15"/>
        <v>120.70707865527135</v>
      </c>
      <c r="M44">
        <f>2*$Y$1*VLOOKUP(E43,Gearing!$B$3:$D$7,3)+B42</f>
        <v>129.77651624999967</v>
      </c>
      <c r="N44">
        <f>2*B43-B42+Misc!$B$6*$Y$1^2</f>
        <v>120.45415624999951</v>
      </c>
      <c r="O44">
        <f t="shared" si="7"/>
        <v>1</v>
      </c>
      <c r="P44">
        <f t="shared" si="8"/>
        <v>0</v>
      </c>
      <c r="Q44">
        <f t="shared" si="9"/>
        <v>0</v>
      </c>
      <c r="R44">
        <f t="shared" si="10"/>
        <v>0</v>
      </c>
      <c r="S44">
        <f t="shared" si="11"/>
        <v>0</v>
      </c>
      <c r="T44">
        <f>C44/Misc!$B$2*60/2/PI()</f>
        <v>748.13168324490721</v>
      </c>
      <c r="U44">
        <f>C44/Misc!$B$2*60/2/PI()*VLOOKUP(E44,Gearing!$B$2:$F$7,5,FALSE)</f>
        <v>4522.6041209657533</v>
      </c>
      <c r="V44">
        <f ca="1">FORECAST(U44,OFFSET(Engine!$E$3:$E$26,MATCH(U44,Engine!$A$3:$A$26,1)-1,0,2),OFFSET(Engine!$A$3:$A$26,MATCH(U44,Engine!$A$3:$A$26,1)-1,0,2))</f>
        <v>594.92876025739054</v>
      </c>
    </row>
    <row r="45" spans="1:22" x14ac:dyDescent="0.25">
      <c r="A45">
        <f t="shared" si="3"/>
        <v>10.5</v>
      </c>
      <c r="B45">
        <f t="shared" si="14"/>
        <v>126.40162499999943</v>
      </c>
      <c r="C45">
        <f t="shared" si="12"/>
        <v>24.076499999999641</v>
      </c>
      <c r="D45">
        <f t="shared" si="13"/>
        <v>2.2929999999998927</v>
      </c>
      <c r="E45">
        <f>MIN(VLOOKUP(C44+0.01,Gearing!$A$2:$F$7,2,TRUE)+1,5)</f>
        <v>1</v>
      </c>
      <c r="F45">
        <f>Misc!$B$4*Misc!$B$5/Misc!$B$2*VLOOKUP(E45,Gearing!$B$2:$F$7,5,FALSE)</f>
        <v>10883.169876805334</v>
      </c>
      <c r="G45">
        <f t="shared" si="1"/>
        <v>7.8542328426986052E-2</v>
      </c>
      <c r="H45">
        <f t="shared" si="2"/>
        <v>53.857596635647013</v>
      </c>
      <c r="I45">
        <f t="shared" si="4"/>
        <v>0.19223050000000003</v>
      </c>
      <c r="J45">
        <f t="shared" si="5"/>
        <v>6753.6900746339688</v>
      </c>
      <c r="K45">
        <f t="shared" si="6"/>
        <v>-899905.51847621391</v>
      </c>
      <c r="L45">
        <f t="shared" si="15"/>
        <v>126.65435532060866</v>
      </c>
      <c r="M45">
        <f>2*$Y$1*VLOOKUP(E44,Gearing!$B$3:$D$7,3)+B43</f>
        <v>135.43735999999959</v>
      </c>
      <c r="N45">
        <f>2*B44-B43+Misc!$B$6*$Y$1^2</f>
        <v>126.40162499999943</v>
      </c>
      <c r="O45">
        <f t="shared" si="7"/>
        <v>1</v>
      </c>
      <c r="P45">
        <f t="shared" si="8"/>
        <v>0</v>
      </c>
      <c r="Q45">
        <f t="shared" si="9"/>
        <v>0</v>
      </c>
      <c r="R45">
        <f t="shared" si="10"/>
        <v>0</v>
      </c>
      <c r="S45">
        <f t="shared" si="11"/>
        <v>0</v>
      </c>
      <c r="T45">
        <f>C45/Misc!$B$2*60/2/PI()</f>
        <v>766.37879747039221</v>
      </c>
      <c r="U45">
        <f>C45/Misc!$B$2*60/2/PI()*VLOOKUP(E45,Gearing!$B$2:$F$7,5,FALSE)</f>
        <v>4632.911538550281</v>
      </c>
      <c r="V45">
        <f ca="1">FORECAST(U45,OFFSET(Engine!$E$3:$E$26,MATCH(U45,Engine!$A$3:$A$26,1)-1,0,2),OFFSET(Engine!$A$3:$A$26,MATCH(U45,Engine!$A$3:$A$26,1)-1,0,2))</f>
        <v>596.8863962141304</v>
      </c>
    </row>
    <row r="46" spans="1:22" x14ac:dyDescent="0.25">
      <c r="A46">
        <f t="shared" si="3"/>
        <v>10.75</v>
      </c>
      <c r="B46">
        <f t="shared" si="14"/>
        <v>132.49240624999933</v>
      </c>
      <c r="C46">
        <f t="shared" si="12"/>
        <v>24.649749999999642</v>
      </c>
      <c r="D46">
        <f t="shared" si="13"/>
        <v>2.2930000000001201</v>
      </c>
      <c r="E46">
        <f>MIN(VLOOKUP(C45+0.01,Gearing!$A$2:$F$7,2,TRUE)+1,5)</f>
        <v>1</v>
      </c>
      <c r="F46">
        <f>Misc!$B$4*Misc!$B$5/Misc!$B$2*VLOOKUP(E46,Gearing!$B$2:$F$7,5,FALSE)</f>
        <v>10883.169876805334</v>
      </c>
      <c r="G46">
        <f t="shared" si="1"/>
        <v>8.2326964433955291E-2</v>
      </c>
      <c r="H46">
        <f t="shared" si="2"/>
        <v>55.139920365067205</v>
      </c>
      <c r="I46">
        <f t="shared" si="4"/>
        <v>0.19223050000000003</v>
      </c>
      <c r="J46">
        <f t="shared" si="5"/>
        <v>6751.4035048508749</v>
      </c>
      <c r="K46">
        <f t="shared" si="6"/>
        <v>-942015.12949111918</v>
      </c>
      <c r="L46">
        <f t="shared" si="15"/>
        <v>132.7449398505413</v>
      </c>
      <c r="M46">
        <f>2*$Y$1*VLOOKUP(E45,Gearing!$B$3:$D$7,3)+B44</f>
        <v>141.24151624999951</v>
      </c>
      <c r="N46">
        <f>2*B45-B44+Misc!$B$6*$Y$1^2</f>
        <v>132.49240624999933</v>
      </c>
      <c r="O46">
        <f t="shared" si="7"/>
        <v>1</v>
      </c>
      <c r="P46">
        <f t="shared" si="8"/>
        <v>0</v>
      </c>
      <c r="Q46">
        <f t="shared" si="9"/>
        <v>0</v>
      </c>
      <c r="R46">
        <f t="shared" si="10"/>
        <v>0</v>
      </c>
      <c r="S46">
        <f t="shared" si="11"/>
        <v>0</v>
      </c>
      <c r="T46">
        <f>C46/Misc!$B$2*60/2/PI()</f>
        <v>784.62591169587813</v>
      </c>
      <c r="U46">
        <f>C46/Misc!$B$2*60/2/PI()*VLOOKUP(E46,Gearing!$B$2:$F$7,5,FALSE)</f>
        <v>4743.2189561348132</v>
      </c>
      <c r="V46">
        <f ca="1">FORECAST(U46,OFFSET(Engine!$E$3:$E$26,MATCH(U46,Engine!$A$3:$A$26,1)-1,0,2),OFFSET(Engine!$A$3:$A$26,MATCH(U46,Engine!$A$3:$A$26,1)-1,0,2))</f>
        <v>598.84403217087038</v>
      </c>
    </row>
    <row r="47" spans="1:22" x14ac:dyDescent="0.25">
      <c r="A47">
        <f t="shared" si="3"/>
        <v>11</v>
      </c>
      <c r="B47">
        <f t="shared" si="14"/>
        <v>138.72649999999925</v>
      </c>
      <c r="C47">
        <f t="shared" si="12"/>
        <v>25.222999999999672</v>
      </c>
      <c r="D47">
        <f t="shared" si="13"/>
        <v>2.2930000000001201</v>
      </c>
      <c r="E47">
        <f>MIN(VLOOKUP(C46+0.01,Gearing!$A$2:$F$7,2,TRUE)+1,5)</f>
        <v>1</v>
      </c>
      <c r="F47">
        <f>Misc!$B$4*Misc!$B$5/Misc!$B$2*VLOOKUP(E47,Gearing!$B$2:$F$7,5,FALSE)</f>
        <v>10883.169876805334</v>
      </c>
      <c r="G47">
        <f t="shared" si="1"/>
        <v>8.6200650699912035E-2</v>
      </c>
      <c r="H47">
        <f t="shared" si="2"/>
        <v>56.422244094487453</v>
      </c>
      <c r="I47">
        <f t="shared" si="4"/>
        <v>0.19223050000000003</v>
      </c>
      <c r="J47">
        <f t="shared" si="5"/>
        <v>6749.0618370007187</v>
      </c>
      <c r="K47">
        <f t="shared" si="6"/>
        <v>-985078.37007633096</v>
      </c>
      <c r="L47">
        <f t="shared" si="15"/>
        <v>138.97883224529636</v>
      </c>
      <c r="M47">
        <f>2*$Y$1*VLOOKUP(E46,Gearing!$B$3:$D$7,3)+B45</f>
        <v>147.18898499999943</v>
      </c>
      <c r="N47">
        <f>2*B46-B45+Misc!$B$6*$Y$1^2</f>
        <v>138.72649999999925</v>
      </c>
      <c r="O47">
        <f t="shared" si="7"/>
        <v>1</v>
      </c>
      <c r="P47">
        <f t="shared" si="8"/>
        <v>0</v>
      </c>
      <c r="Q47">
        <f t="shared" si="9"/>
        <v>0</v>
      </c>
      <c r="R47">
        <f t="shared" si="10"/>
        <v>0</v>
      </c>
      <c r="S47">
        <f t="shared" si="11"/>
        <v>0</v>
      </c>
      <c r="T47">
        <f>C47/Misc!$B$2*60/2/PI()</f>
        <v>802.87302592136484</v>
      </c>
      <c r="U47">
        <f>C47/Misc!$B$2*60/2/PI()*VLOOKUP(E47,Gearing!$B$2:$F$7,5,FALSE)</f>
        <v>4853.5263737193509</v>
      </c>
      <c r="V47">
        <f ca="1">FORECAST(U47,OFFSET(Engine!$E$3:$E$26,MATCH(U47,Engine!$A$3:$A$26,1)-1,0,2),OFFSET(Engine!$A$3:$A$26,MATCH(U47,Engine!$A$3:$A$26,1)-1,0,2))</f>
        <v>600.80166812761036</v>
      </c>
    </row>
    <row r="48" spans="1:22" x14ac:dyDescent="0.25">
      <c r="A48">
        <f t="shared" si="3"/>
        <v>11.25</v>
      </c>
      <c r="B48">
        <f t="shared" si="14"/>
        <v>145.10390624999917</v>
      </c>
      <c r="C48">
        <f t="shared" si="12"/>
        <v>25.796249999999702</v>
      </c>
      <c r="D48">
        <f t="shared" si="13"/>
        <v>2.2930000000001201</v>
      </c>
      <c r="E48">
        <f>MIN(VLOOKUP(C47+0.01,Gearing!$A$2:$F$7,2,TRUE)+1,5)</f>
        <v>1</v>
      </c>
      <c r="F48">
        <f>Misc!$B$4*Misc!$B$5/Misc!$B$2*VLOOKUP(E48,Gearing!$B$2:$F$7,5,FALSE)</f>
        <v>10883.169876805334</v>
      </c>
      <c r="G48">
        <f t="shared" si="1"/>
        <v>9.0163387224856326E-2</v>
      </c>
      <c r="H48">
        <f t="shared" si="2"/>
        <v>57.704567823907709</v>
      </c>
      <c r="I48">
        <f t="shared" si="4"/>
        <v>0.19223050000000003</v>
      </c>
      <c r="J48">
        <f t="shared" si="5"/>
        <v>6746.6650710835002</v>
      </c>
      <c r="K48">
        <f t="shared" si="6"/>
        <v>-1029094.2334610278</v>
      </c>
      <c r="L48">
        <f t="shared" si="15"/>
        <v>145.35603250509624</v>
      </c>
      <c r="M48">
        <f>2*$Y$1*VLOOKUP(E47,Gearing!$B$3:$D$7,3)+B46</f>
        <v>153.27976624999934</v>
      </c>
      <c r="N48">
        <f>2*B47-B46+Misc!$B$6*$Y$1^2</f>
        <v>145.10390624999917</v>
      </c>
      <c r="O48">
        <f t="shared" si="7"/>
        <v>1</v>
      </c>
      <c r="P48">
        <f t="shared" si="8"/>
        <v>0</v>
      </c>
      <c r="Q48">
        <f t="shared" si="9"/>
        <v>0</v>
      </c>
      <c r="R48">
        <f t="shared" si="10"/>
        <v>0</v>
      </c>
      <c r="S48">
        <f t="shared" si="11"/>
        <v>0</v>
      </c>
      <c r="T48">
        <f>C48/Misc!$B$2*60/2/PI()</f>
        <v>821.12014014685167</v>
      </c>
      <c r="U48">
        <f>C48/Misc!$B$2*60/2/PI()*VLOOKUP(E48,Gearing!$B$2:$F$7,5,FALSE)</f>
        <v>4963.8337913038895</v>
      </c>
      <c r="V48">
        <f ca="1">FORECAST(U48,OFFSET(Engine!$E$3:$E$26,MATCH(U48,Engine!$A$3:$A$26,1)-1,0,2),OFFSET(Engine!$A$3:$A$26,MATCH(U48,Engine!$A$3:$A$26,1)-1,0,2))</f>
        <v>602.75930408435033</v>
      </c>
    </row>
    <row r="49" spans="1:22" x14ac:dyDescent="0.25">
      <c r="A49">
        <f t="shared" si="3"/>
        <v>11.5</v>
      </c>
      <c r="B49">
        <f t="shared" si="14"/>
        <v>151.6246249999991</v>
      </c>
      <c r="C49">
        <f t="shared" si="12"/>
        <v>26.369499999999732</v>
      </c>
      <c r="D49">
        <f t="shared" si="13"/>
        <v>2.2930000000001201</v>
      </c>
      <c r="E49">
        <f>MIN(VLOOKUP(C48+0.01,Gearing!$A$2:$F$7,2,TRUE)+1,5)</f>
        <v>1</v>
      </c>
      <c r="F49">
        <f>Misc!$B$4*Misc!$B$5/Misc!$B$2*VLOOKUP(E49,Gearing!$B$2:$F$7,5,FALSE)</f>
        <v>10883.169876805334</v>
      </c>
      <c r="G49">
        <f t="shared" si="1"/>
        <v>9.4215174008788108E-2</v>
      </c>
      <c r="H49">
        <f t="shared" si="2"/>
        <v>58.986891553327965</v>
      </c>
      <c r="I49">
        <f t="shared" si="4"/>
        <v>0.19223050000000003</v>
      </c>
      <c r="J49">
        <f t="shared" si="5"/>
        <v>6744.2132070992193</v>
      </c>
      <c r="K49">
        <f t="shared" si="6"/>
        <v>-1074061.6891856634</v>
      </c>
      <c r="L49">
        <f t="shared" si="15"/>
        <v>151.87654063016802</v>
      </c>
      <c r="M49">
        <f>2*$Y$1*VLOOKUP(E48,Gearing!$B$3:$D$7,3)+B47</f>
        <v>159.51385999999926</v>
      </c>
      <c r="N49">
        <f>2*B48-B47+Misc!$B$6*$Y$1^2</f>
        <v>151.6246249999991</v>
      </c>
      <c r="O49">
        <f t="shared" si="7"/>
        <v>1</v>
      </c>
      <c r="P49">
        <f t="shared" si="8"/>
        <v>0</v>
      </c>
      <c r="Q49">
        <f t="shared" si="9"/>
        <v>0</v>
      </c>
      <c r="R49">
        <f t="shared" si="10"/>
        <v>0</v>
      </c>
      <c r="S49">
        <f t="shared" si="11"/>
        <v>0</v>
      </c>
      <c r="T49">
        <f>C49/Misc!$B$2*60/2/PI()</f>
        <v>839.36725437233838</v>
      </c>
      <c r="U49">
        <f>C49/Misc!$B$2*60/2/PI()*VLOOKUP(E49,Gearing!$B$2:$F$7,5,FALSE)</f>
        <v>5074.1412088884272</v>
      </c>
      <c r="V49">
        <f ca="1">FORECAST(U49,OFFSET(Engine!$E$3:$E$26,MATCH(U49,Engine!$A$3:$A$26,1)-1,0,2),OFFSET(Engine!$A$3:$A$26,MATCH(U49,Engine!$A$3:$A$26,1)-1,0,2))</f>
        <v>604.16428517652287</v>
      </c>
    </row>
    <row r="50" spans="1:22" x14ac:dyDescent="0.25">
      <c r="A50">
        <f t="shared" si="3"/>
        <v>11.75</v>
      </c>
      <c r="B50">
        <f t="shared" si="14"/>
        <v>158.28865624999904</v>
      </c>
      <c r="C50">
        <f t="shared" si="12"/>
        <v>26.942749999999762</v>
      </c>
      <c r="D50">
        <f t="shared" si="13"/>
        <v>2.2930000000001201</v>
      </c>
      <c r="E50">
        <f>MIN(VLOOKUP(C49+0.01,Gearing!$A$2:$F$7,2,TRUE)+1,5)</f>
        <v>1</v>
      </c>
      <c r="F50">
        <f>Misc!$B$4*Misc!$B$5/Misc!$B$2*VLOOKUP(E50,Gearing!$B$2:$F$7,5,FALSE)</f>
        <v>10883.169876805334</v>
      </c>
      <c r="G50">
        <f t="shared" si="1"/>
        <v>9.8356011051707437E-2</v>
      </c>
      <c r="H50">
        <f t="shared" si="2"/>
        <v>60.269215282748213</v>
      </c>
      <c r="I50">
        <f t="shared" si="4"/>
        <v>0.19223050000000003</v>
      </c>
      <c r="J50">
        <f t="shared" si="5"/>
        <v>6741.7062450478752</v>
      </c>
      <c r="K50">
        <f t="shared" si="6"/>
        <v>-1119979.6831019653</v>
      </c>
      <c r="L50">
        <f t="shared" si="15"/>
        <v>158.54035662073883</v>
      </c>
      <c r="M50">
        <f>2*$Y$1*VLOOKUP(E49,Gearing!$B$3:$D$7,3)+B48</f>
        <v>165.89126624999918</v>
      </c>
      <c r="N50">
        <f>2*B49-B48+Misc!$B$6*$Y$1^2</f>
        <v>158.28865624999904</v>
      </c>
      <c r="O50">
        <f t="shared" si="7"/>
        <v>1</v>
      </c>
      <c r="P50">
        <f t="shared" si="8"/>
        <v>0</v>
      </c>
      <c r="Q50">
        <f t="shared" si="9"/>
        <v>0</v>
      </c>
      <c r="R50">
        <f t="shared" si="10"/>
        <v>0</v>
      </c>
      <c r="S50">
        <f t="shared" si="11"/>
        <v>0</v>
      </c>
      <c r="T50">
        <f>C50/Misc!$B$2*60/2/PI()</f>
        <v>857.61436859782498</v>
      </c>
      <c r="U50">
        <f>C50/Misc!$B$2*60/2/PI()*VLOOKUP(E50,Gearing!$B$2:$F$7,5,FALSE)</f>
        <v>5184.448626472964</v>
      </c>
      <c r="V50">
        <f ca="1">FORECAST(U50,OFFSET(Engine!$E$3:$E$26,MATCH(U50,Engine!$A$3:$A$26,1)-1,0,2),OFFSET(Engine!$A$3:$A$26,MATCH(U50,Engine!$A$3:$A$26,1)-1,0,2))</f>
        <v>605.29968027908797</v>
      </c>
    </row>
    <row r="51" spans="1:22" x14ac:dyDescent="0.25">
      <c r="A51">
        <f t="shared" si="3"/>
        <v>12</v>
      </c>
      <c r="B51">
        <f t="shared" si="14"/>
        <v>165.09599999999898</v>
      </c>
      <c r="C51">
        <f t="shared" si="12"/>
        <v>27.515999999999792</v>
      </c>
      <c r="D51">
        <f t="shared" si="13"/>
        <v>2.2930000000001201</v>
      </c>
      <c r="E51">
        <f>MIN(VLOOKUP(C50+0.01,Gearing!$A$2:$F$7,2,TRUE)+1,5)</f>
        <v>1</v>
      </c>
      <c r="F51">
        <f>Misc!$B$4*Misc!$B$5/Misc!$B$2*VLOOKUP(E51,Gearing!$B$2:$F$7,5,FALSE)</f>
        <v>10883.169876805334</v>
      </c>
      <c r="G51">
        <f t="shared" si="1"/>
        <v>0.10258589835361426</v>
      </c>
      <c r="H51">
        <f t="shared" si="2"/>
        <v>61.551539012168469</v>
      </c>
      <c r="I51">
        <f t="shared" si="4"/>
        <v>0.19223050000000003</v>
      </c>
      <c r="J51">
        <f t="shared" si="5"/>
        <v>6739.1441849294688</v>
      </c>
      <c r="K51">
        <f t="shared" si="6"/>
        <v>-1166847.1373729375</v>
      </c>
      <c r="L51">
        <f t="shared" si="15"/>
        <v>165.34748047702863</v>
      </c>
      <c r="M51">
        <f>2*$Y$1*VLOOKUP(E50,Gearing!$B$3:$D$7,3)+B49</f>
        <v>172.41198499999911</v>
      </c>
      <c r="N51">
        <f>2*B50-B49+Misc!$B$6*$Y$1^2</f>
        <v>165.09599999999898</v>
      </c>
      <c r="O51">
        <f t="shared" si="7"/>
        <v>1</v>
      </c>
      <c r="P51">
        <f t="shared" si="8"/>
        <v>0</v>
      </c>
      <c r="Q51">
        <f t="shared" si="9"/>
        <v>0</v>
      </c>
      <c r="R51">
        <f t="shared" si="10"/>
        <v>0</v>
      </c>
      <c r="S51">
        <f t="shared" si="11"/>
        <v>0</v>
      </c>
      <c r="T51">
        <f>C51/Misc!$B$2*60/2/PI()</f>
        <v>875.86148282331192</v>
      </c>
      <c r="U51">
        <f>C51/Misc!$B$2*60/2/PI()*VLOOKUP(E51,Gearing!$B$2:$F$7,5,FALSE)</f>
        <v>5294.7560440575025</v>
      </c>
      <c r="V51">
        <f ca="1">FORECAST(U51,OFFSET(Engine!$E$3:$E$26,MATCH(U51,Engine!$A$3:$A$26,1)-1,0,2),OFFSET(Engine!$A$3:$A$26,MATCH(U51,Engine!$A$3:$A$26,1)-1,0,2))</f>
        <v>606.43507538165306</v>
      </c>
    </row>
    <row r="52" spans="1:22" x14ac:dyDescent="0.25">
      <c r="A52">
        <f t="shared" si="3"/>
        <v>12.25</v>
      </c>
      <c r="B52">
        <f t="shared" si="14"/>
        <v>172.04665624999893</v>
      </c>
      <c r="C52">
        <f t="shared" si="12"/>
        <v>28.089249999999822</v>
      </c>
      <c r="D52">
        <f t="shared" si="13"/>
        <v>2.2930000000001201</v>
      </c>
      <c r="E52">
        <f>MIN(VLOOKUP(C51+0.01,Gearing!$A$2:$F$7,2,TRUE)+1,5)</f>
        <v>1</v>
      </c>
      <c r="F52">
        <f>Misc!$B$4*Misc!$B$5/Misc!$B$2*VLOOKUP(E52,Gearing!$B$2:$F$7,5,FALSE)</f>
        <v>10883.169876805334</v>
      </c>
      <c r="G52">
        <f t="shared" si="1"/>
        <v>0.1069048359145086</v>
      </c>
      <c r="H52">
        <f t="shared" si="2"/>
        <v>62.833862741588725</v>
      </c>
      <c r="I52">
        <f t="shared" si="4"/>
        <v>0.19223050000000003</v>
      </c>
      <c r="J52">
        <f t="shared" si="5"/>
        <v>6736.5270267440001</v>
      </c>
      <c r="K52">
        <f t="shared" si="6"/>
        <v>-1214662.9504728576</v>
      </c>
      <c r="L52">
        <f t="shared" si="15"/>
        <v>172.29791219926454</v>
      </c>
      <c r="M52">
        <f>2*$Y$1*VLOOKUP(E51,Gearing!$B$3:$D$7,3)+B50</f>
        <v>179.07601624999904</v>
      </c>
      <c r="N52">
        <f>2*B51-B50+Misc!$B$6*$Y$1^2</f>
        <v>172.04665624999893</v>
      </c>
      <c r="O52">
        <f t="shared" si="7"/>
        <v>1</v>
      </c>
      <c r="P52">
        <f t="shared" si="8"/>
        <v>0</v>
      </c>
      <c r="Q52">
        <f t="shared" si="9"/>
        <v>0</v>
      </c>
      <c r="R52">
        <f t="shared" si="10"/>
        <v>0</v>
      </c>
      <c r="S52">
        <f t="shared" si="11"/>
        <v>0</v>
      </c>
      <c r="T52">
        <f>C52/Misc!$B$2*60/2/PI()</f>
        <v>894.10859704879863</v>
      </c>
      <c r="U52">
        <f>C52/Misc!$B$2*60/2/PI()*VLOOKUP(E52,Gearing!$B$2:$F$7,5,FALSE)</f>
        <v>5405.0634616420402</v>
      </c>
      <c r="V52">
        <f ca="1">FORECAST(U52,OFFSET(Engine!$E$3:$E$26,MATCH(U52,Engine!$A$3:$A$26,1)-1,0,2),OFFSET(Engine!$A$3:$A$26,MATCH(U52,Engine!$A$3:$A$26,1)-1,0,2))</f>
        <v>607.57047048421816</v>
      </c>
    </row>
    <row r="53" spans="1:22" x14ac:dyDescent="0.25">
      <c r="A53">
        <f t="shared" si="3"/>
        <v>12.5</v>
      </c>
      <c r="B53">
        <f t="shared" si="14"/>
        <v>179.14062499999889</v>
      </c>
      <c r="C53">
        <f t="shared" si="12"/>
        <v>28.662499999999852</v>
      </c>
      <c r="D53">
        <f t="shared" si="13"/>
        <v>2.2930000000001201</v>
      </c>
      <c r="E53">
        <f>MIN(VLOOKUP(C52+0.01,Gearing!$A$2:$F$7,2,TRUE)+1,5)</f>
        <v>1</v>
      </c>
      <c r="F53">
        <f>Misc!$B$4*Misc!$B$5/Misc!$B$2*VLOOKUP(E53,Gearing!$B$2:$F$7,5,FALSE)</f>
        <v>10883.169876805334</v>
      </c>
      <c r="G53">
        <f t="shared" si="1"/>
        <v>0.11131282373439047</v>
      </c>
      <c r="H53">
        <f t="shared" si="2"/>
        <v>64.116186471008973</v>
      </c>
      <c r="I53">
        <f t="shared" si="4"/>
        <v>0.19223050000000003</v>
      </c>
      <c r="J53">
        <f t="shared" si="5"/>
        <v>6733.854770491469</v>
      </c>
      <c r="K53">
        <f t="shared" si="6"/>
        <v>-1263425.9971872778</v>
      </c>
      <c r="L53">
        <f t="shared" si="15"/>
        <v>179.39165178767368</v>
      </c>
      <c r="M53">
        <f>2*$Y$1*VLOOKUP(E52,Gearing!$B$3:$D$7,3)+B51</f>
        <v>185.88335999999899</v>
      </c>
      <c r="N53">
        <f>2*B52-B51+Misc!$B$6*$Y$1^2</f>
        <v>179.14062499999889</v>
      </c>
      <c r="O53">
        <f t="shared" si="7"/>
        <v>1</v>
      </c>
      <c r="P53">
        <f t="shared" si="8"/>
        <v>0</v>
      </c>
      <c r="Q53">
        <f t="shared" si="9"/>
        <v>0</v>
      </c>
      <c r="R53">
        <f t="shared" si="10"/>
        <v>0</v>
      </c>
      <c r="S53">
        <f t="shared" si="11"/>
        <v>0</v>
      </c>
      <c r="T53">
        <f>C53/Misc!$B$2*60/2/PI()</f>
        <v>912.35571127428545</v>
      </c>
      <c r="U53">
        <f>C53/Misc!$B$2*60/2/PI()*VLOOKUP(E53,Gearing!$B$2:$F$7,5,FALSE)</f>
        <v>5515.3708792265788</v>
      </c>
      <c r="V53">
        <f ca="1">FORECAST(U53,OFFSET(Engine!$E$3:$E$26,MATCH(U53,Engine!$A$3:$A$26,1)-1,0,2),OFFSET(Engine!$A$3:$A$26,MATCH(U53,Engine!$A$3:$A$26,1)-1,0,2))</f>
        <v>608.70586558678326</v>
      </c>
    </row>
    <row r="54" spans="1:22" x14ac:dyDescent="0.25">
      <c r="A54">
        <f t="shared" si="3"/>
        <v>12.75</v>
      </c>
      <c r="B54">
        <f t="shared" si="14"/>
        <v>186.37790624999886</v>
      </c>
      <c r="C54">
        <f t="shared" si="12"/>
        <v>29.235749999999882</v>
      </c>
      <c r="D54">
        <f t="shared" si="13"/>
        <v>2.2930000000001201</v>
      </c>
      <c r="E54">
        <f>MIN(VLOOKUP(C53+0.01,Gearing!$A$2:$F$7,2,TRUE)+1,5)</f>
        <v>1</v>
      </c>
      <c r="F54">
        <f>Misc!$B$4*Misc!$B$5/Misc!$B$2*VLOOKUP(E54,Gearing!$B$2:$F$7,5,FALSE)</f>
        <v>10883.169876805334</v>
      </c>
      <c r="G54">
        <f t="shared" si="1"/>
        <v>0.11580986181325985</v>
      </c>
      <c r="H54">
        <f t="shared" si="2"/>
        <v>65.398510200429229</v>
      </c>
      <c r="I54">
        <f t="shared" si="4"/>
        <v>0.19223050000000003</v>
      </c>
      <c r="J54">
        <f t="shared" si="5"/>
        <v>6731.1274161718757</v>
      </c>
      <c r="K54">
        <f t="shared" si="6"/>
        <v>-1313135.1286130259</v>
      </c>
      <c r="L54">
        <f t="shared" si="15"/>
        <v>186.62869924247838</v>
      </c>
      <c r="M54">
        <f>2*$Y$1*VLOOKUP(E53,Gearing!$B$3:$D$7,3)+B52</f>
        <v>192.83401624999894</v>
      </c>
      <c r="N54">
        <f>2*B53-B52+Misc!$B$6*$Y$1^2</f>
        <v>186.37790624999886</v>
      </c>
      <c r="O54">
        <f t="shared" si="7"/>
        <v>1</v>
      </c>
      <c r="P54">
        <f t="shared" si="8"/>
        <v>0</v>
      </c>
      <c r="Q54">
        <f t="shared" si="9"/>
        <v>0</v>
      </c>
      <c r="R54">
        <f t="shared" si="10"/>
        <v>0</v>
      </c>
      <c r="S54">
        <f t="shared" si="11"/>
        <v>0</v>
      </c>
      <c r="T54">
        <f>C54/Misc!$B$2*60/2/PI()</f>
        <v>930.60282549977217</v>
      </c>
      <c r="U54">
        <f>C54/Misc!$B$2*60/2/PI()*VLOOKUP(E54,Gearing!$B$2:$F$7,5,FALSE)</f>
        <v>5625.6782968111165</v>
      </c>
      <c r="V54">
        <f ca="1">FORECAST(U54,OFFSET(Engine!$E$3:$E$26,MATCH(U54,Engine!$A$3:$A$26,1)-1,0,2),OFFSET(Engine!$A$3:$A$26,MATCH(U54,Engine!$A$3:$A$26,1)-1,0,2))</f>
        <v>609.84126068934847</v>
      </c>
    </row>
    <row r="55" spans="1:22" x14ac:dyDescent="0.25">
      <c r="A55">
        <f t="shared" si="3"/>
        <v>13</v>
      </c>
      <c r="B55">
        <f t="shared" si="14"/>
        <v>193.75849999999883</v>
      </c>
      <c r="C55">
        <f t="shared" si="12"/>
        <v>29.808999999999912</v>
      </c>
      <c r="D55">
        <f t="shared" si="13"/>
        <v>2.2930000000001201</v>
      </c>
      <c r="E55">
        <f>MIN(VLOOKUP(C54+0.01,Gearing!$A$2:$F$7,2,TRUE)+1,5)</f>
        <v>1</v>
      </c>
      <c r="F55">
        <f>Misc!$B$4*Misc!$B$5/Misc!$B$2*VLOOKUP(E55,Gearing!$B$2:$F$7,5,FALSE)</f>
        <v>10883.169876805334</v>
      </c>
      <c r="G55">
        <f t="shared" si="1"/>
        <v>0.12039595015111675</v>
      </c>
      <c r="H55">
        <f t="shared" si="2"/>
        <v>66.680833929849484</v>
      </c>
      <c r="I55">
        <f t="shared" si="4"/>
        <v>0.19223050000000003</v>
      </c>
      <c r="J55">
        <f t="shared" si="5"/>
        <v>6728.3449637852191</v>
      </c>
      <c r="K55">
        <f t="shared" si="6"/>
        <v>-1363789.172158204</v>
      </c>
      <c r="L55">
        <f t="shared" si="15"/>
        <v>194.00905456390578</v>
      </c>
      <c r="M55">
        <f>2*$Y$1*VLOOKUP(E54,Gearing!$B$3:$D$7,3)+B53</f>
        <v>199.9279849999989</v>
      </c>
      <c r="N55">
        <f>2*B54-B53+Misc!$B$6*$Y$1^2</f>
        <v>193.75849999999883</v>
      </c>
      <c r="O55">
        <f t="shared" si="7"/>
        <v>1</v>
      </c>
      <c r="P55">
        <f t="shared" si="8"/>
        <v>0</v>
      </c>
      <c r="Q55">
        <f t="shared" si="9"/>
        <v>0</v>
      </c>
      <c r="R55">
        <f t="shared" si="10"/>
        <v>0</v>
      </c>
      <c r="S55">
        <f t="shared" si="11"/>
        <v>0</v>
      </c>
      <c r="T55">
        <f>C55/Misc!$B$2*60/2/PI()</f>
        <v>948.84993972525888</v>
      </c>
      <c r="U55">
        <f>C55/Misc!$B$2*60/2/PI()*VLOOKUP(E55,Gearing!$B$2:$F$7,5,FALSE)</f>
        <v>5735.9857143956542</v>
      </c>
      <c r="V55">
        <f ca="1">FORECAST(U55,OFFSET(Engine!$E$3:$E$26,MATCH(U55,Engine!$A$3:$A$26,1)-1,0,2),OFFSET(Engine!$A$3:$A$26,MATCH(U55,Engine!$A$3:$A$26,1)-1,0,2))</f>
        <v>610.97665579191357</v>
      </c>
    </row>
    <row r="56" spans="1:22" x14ac:dyDescent="0.25">
      <c r="A56">
        <f t="shared" si="3"/>
        <v>13.25</v>
      </c>
      <c r="B56">
        <f t="shared" si="14"/>
        <v>201.28240624999881</v>
      </c>
      <c r="C56">
        <f t="shared" si="12"/>
        <v>30.382249999999942</v>
      </c>
      <c r="D56">
        <f t="shared" si="13"/>
        <v>2.2930000000001201</v>
      </c>
      <c r="E56">
        <f>MIN(VLOOKUP(C55+0.01,Gearing!$A$2:$F$7,2,TRUE)+1,5)</f>
        <v>1</v>
      </c>
      <c r="F56">
        <f>Misc!$B$4*Misc!$B$5/Misc!$B$2*VLOOKUP(E56,Gearing!$B$2:$F$7,5,FALSE)</f>
        <v>10883.169876805334</v>
      </c>
      <c r="G56">
        <f t="shared" si="1"/>
        <v>0.12507108874796116</v>
      </c>
      <c r="H56">
        <f t="shared" si="2"/>
        <v>67.96315765926974</v>
      </c>
      <c r="I56">
        <f t="shared" si="4"/>
        <v>0.19223050000000003</v>
      </c>
      <c r="J56">
        <f t="shared" si="5"/>
        <v>6725.5074133315002</v>
      </c>
      <c r="K56">
        <f t="shared" si="6"/>
        <v>-1415386.9315421891</v>
      </c>
      <c r="L56">
        <f t="shared" si="15"/>
        <v>201.53271775217823</v>
      </c>
      <c r="M56">
        <f>2*$Y$1*VLOOKUP(E55,Gearing!$B$3:$D$7,3)+B54</f>
        <v>207.16526624999887</v>
      </c>
      <c r="N56">
        <f>2*B55-B54+Misc!$B$6*$Y$1^2</f>
        <v>201.28240624999881</v>
      </c>
      <c r="O56">
        <f t="shared" si="7"/>
        <v>1</v>
      </c>
      <c r="P56">
        <f t="shared" si="8"/>
        <v>0</v>
      </c>
      <c r="Q56">
        <f t="shared" si="9"/>
        <v>0</v>
      </c>
      <c r="R56">
        <f t="shared" si="10"/>
        <v>0</v>
      </c>
      <c r="S56">
        <f t="shared" si="11"/>
        <v>0</v>
      </c>
      <c r="T56">
        <f>C56/Misc!$B$2*60/2/PI()</f>
        <v>967.09705395074559</v>
      </c>
      <c r="U56">
        <f>C56/Misc!$B$2*60/2/PI()*VLOOKUP(E56,Gearing!$B$2:$F$7,5,FALSE)</f>
        <v>5846.2931319801919</v>
      </c>
      <c r="V56">
        <f ca="1">FORECAST(U56,OFFSET(Engine!$E$3:$E$26,MATCH(U56,Engine!$A$3:$A$26,1)-1,0,2),OFFSET(Engine!$A$3:$A$26,MATCH(U56,Engine!$A$3:$A$26,1)-1,0,2))</f>
        <v>610.49315928645433</v>
      </c>
    </row>
    <row r="57" spans="1:22" x14ac:dyDescent="0.25">
      <c r="A57">
        <f t="shared" si="3"/>
        <v>13.5</v>
      </c>
      <c r="B57">
        <f t="shared" si="14"/>
        <v>208.9496249999988</v>
      </c>
      <c r="C57">
        <f t="shared" si="12"/>
        <v>30.955499999999972</v>
      </c>
      <c r="D57">
        <f t="shared" si="13"/>
        <v>2.2930000000001201</v>
      </c>
      <c r="E57">
        <f>MIN(VLOOKUP(C56+0.01,Gearing!$A$2:$F$7,2,TRUE)+1,5)</f>
        <v>1</v>
      </c>
      <c r="F57">
        <f>Misc!$B$4*Misc!$B$5/Misc!$B$2*VLOOKUP(E57,Gearing!$B$2:$F$7,5,FALSE)</f>
        <v>10883.169876805334</v>
      </c>
      <c r="G57">
        <f t="shared" si="1"/>
        <v>0.1298352776037931</v>
      </c>
      <c r="H57">
        <f t="shared" si="2"/>
        <v>69.245481388689996</v>
      </c>
      <c r="I57">
        <f t="shared" si="4"/>
        <v>0.19223050000000003</v>
      </c>
      <c r="J57">
        <f t="shared" si="5"/>
        <v>6722.614764810719</v>
      </c>
      <c r="K57">
        <f t="shared" si="6"/>
        <v>-1467927.1867956328</v>
      </c>
      <c r="L57">
        <f t="shared" si="15"/>
        <v>209.19968880752046</v>
      </c>
      <c r="M57">
        <f>2*$Y$1*VLOOKUP(E56,Gearing!$B$3:$D$7,3)+B55</f>
        <v>214.54585999999884</v>
      </c>
      <c r="N57">
        <f>2*B56-B55+Misc!$B$6*$Y$1^2</f>
        <v>208.9496249999988</v>
      </c>
      <c r="O57">
        <f t="shared" si="7"/>
        <v>1</v>
      </c>
      <c r="P57">
        <f t="shared" si="8"/>
        <v>0</v>
      </c>
      <c r="Q57">
        <f t="shared" si="9"/>
        <v>0</v>
      </c>
      <c r="R57">
        <f t="shared" si="10"/>
        <v>0</v>
      </c>
      <c r="S57">
        <f t="shared" si="11"/>
        <v>0</v>
      </c>
      <c r="T57">
        <f>C57/Misc!$B$2*60/2/PI()</f>
        <v>985.34416817623242</v>
      </c>
      <c r="U57">
        <f>C57/Misc!$B$2*60/2/PI()*VLOOKUP(E57,Gearing!$B$2:$F$7,5,FALSE)</f>
        <v>5956.6005495647305</v>
      </c>
      <c r="V57">
        <f ca="1">FORECAST(U57,OFFSET(Engine!$E$3:$E$26,MATCH(U57,Engine!$A$3:$A$26,1)-1,0,2),OFFSET(Engine!$A$3:$A$26,MATCH(U57,Engine!$A$3:$A$26,1)-1,0,2))</f>
        <v>610.63127104198577</v>
      </c>
    </row>
    <row r="58" spans="1:22" x14ac:dyDescent="0.25">
      <c r="A58">
        <f t="shared" si="3"/>
        <v>13.75</v>
      </c>
      <c r="B58">
        <f t="shared" si="14"/>
        <v>216.7601562499988</v>
      </c>
      <c r="C58">
        <f t="shared" si="12"/>
        <v>31.528750000000002</v>
      </c>
      <c r="D58">
        <f t="shared" si="13"/>
        <v>2.2930000000001201</v>
      </c>
      <c r="E58">
        <f>MIN(VLOOKUP(C57+0.01,Gearing!$A$2:$F$7,2,TRUE)+1,5)</f>
        <v>1</v>
      </c>
      <c r="F58">
        <f>Misc!$B$4*Misc!$B$5/Misc!$B$2*VLOOKUP(E58,Gearing!$B$2:$F$7,5,FALSE)</f>
        <v>10883.169876805334</v>
      </c>
      <c r="G58">
        <f t="shared" si="1"/>
        <v>0.13468851671861257</v>
      </c>
      <c r="H58">
        <f t="shared" si="2"/>
        <v>70.527805118110237</v>
      </c>
      <c r="I58">
        <f t="shared" si="4"/>
        <v>0.19223050000000003</v>
      </c>
      <c r="J58">
        <f t="shared" si="5"/>
        <v>6719.6670182228754</v>
      </c>
      <c r="K58">
        <f t="shared" si="6"/>
        <v>-1521408.6942604624</v>
      </c>
      <c r="L58">
        <f t="shared" si="15"/>
        <v>217.00996773016197</v>
      </c>
      <c r="M58">
        <f>2*$Y$1*VLOOKUP(E57,Gearing!$B$3:$D$7,3)+B56</f>
        <v>222.06976624999882</v>
      </c>
      <c r="N58">
        <f>2*B57-B56+Misc!$B$6*$Y$1^2</f>
        <v>216.7601562499988</v>
      </c>
      <c r="O58">
        <f t="shared" si="7"/>
        <v>1</v>
      </c>
      <c r="P58">
        <f t="shared" si="8"/>
        <v>0</v>
      </c>
      <c r="Q58">
        <f t="shared" si="9"/>
        <v>0</v>
      </c>
      <c r="R58">
        <f t="shared" si="10"/>
        <v>0</v>
      </c>
      <c r="S58">
        <f t="shared" si="11"/>
        <v>0</v>
      </c>
      <c r="T58">
        <f>C58/Misc!$B$2*60/2/PI()</f>
        <v>1003.5912824017192</v>
      </c>
      <c r="U58">
        <f>C58/Misc!$B$2*60/2/PI()*VLOOKUP(E58,Gearing!$B$2:$F$7,5,FALSE)</f>
        <v>6066.9079671492682</v>
      </c>
      <c r="V58">
        <f ca="1">FORECAST(U58,OFFSET(Engine!$E$3:$E$26,MATCH(U58,Engine!$A$3:$A$26,1)-1,0,2),OFFSET(Engine!$A$3:$A$26,MATCH(U58,Engine!$A$3:$A$26,1)-1,0,2))</f>
        <v>614.99425616072449</v>
      </c>
    </row>
    <row r="59" spans="1:22" x14ac:dyDescent="0.25">
      <c r="A59">
        <f t="shared" si="3"/>
        <v>14</v>
      </c>
      <c r="B59">
        <f t="shared" si="14"/>
        <v>224.7139999999988</v>
      </c>
      <c r="C59">
        <f t="shared" si="12"/>
        <v>32.102000000000032</v>
      </c>
      <c r="D59">
        <f t="shared" si="13"/>
        <v>2.2930000000001201</v>
      </c>
      <c r="E59">
        <f>MIN(VLOOKUP(C58+0.01,Gearing!$A$2:$F$7,2,TRUE)+1,5)</f>
        <v>1</v>
      </c>
      <c r="F59">
        <f>Misc!$B$4*Misc!$B$5/Misc!$B$2*VLOOKUP(E59,Gearing!$B$2:$F$7,5,FALSE)</f>
        <v>10883.169876805334</v>
      </c>
      <c r="G59">
        <f t="shared" si="1"/>
        <v>0.13963080609241954</v>
      </c>
      <c r="H59">
        <f t="shared" si="2"/>
        <v>71.810128847530493</v>
      </c>
      <c r="I59">
        <f t="shared" si="4"/>
        <v>0.19223050000000003</v>
      </c>
      <c r="J59">
        <f t="shared" si="5"/>
        <v>6716.6641735679696</v>
      </c>
      <c r="K59">
        <f t="shared" si="6"/>
        <v>-1575830.1865898785</v>
      </c>
      <c r="L59">
        <f t="shared" si="15"/>
        <v>224.96355452032037</v>
      </c>
      <c r="M59">
        <f>2*$Y$1*VLOOKUP(E58,Gearing!$B$3:$D$7,3)+B57</f>
        <v>229.73698499999881</v>
      </c>
      <c r="N59">
        <f>2*B58-B57+Misc!$B$6*$Y$1^2</f>
        <v>224.7139999999988</v>
      </c>
      <c r="O59">
        <f t="shared" si="7"/>
        <v>1</v>
      </c>
      <c r="P59">
        <f t="shared" si="8"/>
        <v>0</v>
      </c>
      <c r="Q59">
        <f t="shared" si="9"/>
        <v>0</v>
      </c>
      <c r="R59">
        <f t="shared" si="10"/>
        <v>0</v>
      </c>
      <c r="S59">
        <f t="shared" si="11"/>
        <v>0</v>
      </c>
      <c r="T59">
        <f>C59/Misc!$B$2*60/2/PI()</f>
        <v>1021.838396627206</v>
      </c>
      <c r="U59">
        <f>C59/Misc!$B$2*60/2/PI()*VLOOKUP(E59,Gearing!$B$2:$F$7,5,FALSE)</f>
        <v>6177.2153847338059</v>
      </c>
      <c r="V59">
        <f ca="1">FORECAST(U59,OFFSET(Engine!$E$3:$E$26,MATCH(U59,Engine!$A$3:$A$26,1)-1,0,2),OFFSET(Engine!$A$3:$A$26,MATCH(U59,Engine!$A$3:$A$26,1)-1,0,2))</f>
        <v>619.90706690943625</v>
      </c>
    </row>
    <row r="60" spans="1:22" x14ac:dyDescent="0.25">
      <c r="A60">
        <f t="shared" si="3"/>
        <v>14.25</v>
      </c>
      <c r="B60">
        <f t="shared" si="14"/>
        <v>232.81115624999882</v>
      </c>
      <c r="C60">
        <f t="shared" si="12"/>
        <v>32.675250000000062</v>
      </c>
      <c r="D60">
        <f t="shared" si="13"/>
        <v>2.2930000000001201</v>
      </c>
      <c r="E60">
        <f>MIN(VLOOKUP(C59+0.01,Gearing!$A$2:$F$7,2,TRUE)+1,5)</f>
        <v>1</v>
      </c>
      <c r="F60">
        <f>Misc!$B$4*Misc!$B$5/Misc!$B$2*VLOOKUP(E60,Gearing!$B$2:$F$7,5,FALSE)</f>
        <v>10883.169876805334</v>
      </c>
      <c r="G60">
        <f t="shared" si="1"/>
        <v>0.14466214572521402</v>
      </c>
      <c r="H60">
        <f t="shared" si="2"/>
        <v>73.092452576950748</v>
      </c>
      <c r="I60">
        <f t="shared" si="4"/>
        <v>0.19223050000000003</v>
      </c>
      <c r="J60">
        <f t="shared" si="5"/>
        <v>6713.6062308460005</v>
      </c>
      <c r="K60">
        <f t="shared" si="6"/>
        <v>-1631190.3727483575</v>
      </c>
      <c r="L60">
        <f t="shared" si="15"/>
        <v>233.06044917822749</v>
      </c>
      <c r="M60">
        <f>2*$Y$1*VLOOKUP(E59,Gearing!$B$3:$D$7,3)+B58</f>
        <v>237.54751624999881</v>
      </c>
      <c r="N60">
        <f>2*B59-B58+Misc!$B$6*$Y$1^2</f>
        <v>232.81115624999882</v>
      </c>
      <c r="O60">
        <f t="shared" si="7"/>
        <v>1</v>
      </c>
      <c r="P60">
        <f t="shared" si="8"/>
        <v>0</v>
      </c>
      <c r="Q60">
        <f t="shared" si="9"/>
        <v>0</v>
      </c>
      <c r="R60">
        <f t="shared" si="10"/>
        <v>0</v>
      </c>
      <c r="S60">
        <f t="shared" si="11"/>
        <v>0</v>
      </c>
      <c r="T60">
        <f>C60/Misc!$B$2*60/2/PI()</f>
        <v>1040.0855108526928</v>
      </c>
      <c r="U60">
        <f>C60/Misc!$B$2*60/2/PI()*VLOOKUP(E60,Gearing!$B$2:$F$7,5,FALSE)</f>
        <v>6287.5228023183445</v>
      </c>
      <c r="V60">
        <f ca="1">FORECAST(U60,OFFSET(Engine!$E$3:$E$26,MATCH(U60,Engine!$A$3:$A$26,1)-1,0,2),OFFSET(Engine!$A$3:$A$26,MATCH(U60,Engine!$A$3:$A$26,1)-1,0,2))</f>
        <v>623.9121226643266</v>
      </c>
    </row>
    <row r="61" spans="1:22" x14ac:dyDescent="0.25">
      <c r="A61">
        <f t="shared" si="3"/>
        <v>14.5</v>
      </c>
      <c r="B61">
        <f t="shared" si="14"/>
        <v>241.05162499999884</v>
      </c>
      <c r="C61">
        <f t="shared" si="12"/>
        <v>33.248500000000092</v>
      </c>
      <c r="D61">
        <f t="shared" si="13"/>
        <v>2.2930000000001201</v>
      </c>
      <c r="E61">
        <f>MIN(VLOOKUP(C60+0.01,Gearing!$A$2:$F$7,2,TRUE)+1,5)</f>
        <v>1</v>
      </c>
      <c r="F61">
        <f>Misc!$B$4*Misc!$B$5/Misc!$B$2*VLOOKUP(E61,Gearing!$B$2:$F$7,5,FALSE)</f>
        <v>10883.169876805334</v>
      </c>
      <c r="G61">
        <f t="shared" si="1"/>
        <v>0.149782535616996</v>
      </c>
      <c r="H61">
        <f t="shared" si="2"/>
        <v>74.374776306371004</v>
      </c>
      <c r="I61">
        <f t="shared" si="4"/>
        <v>0.19223050000000003</v>
      </c>
      <c r="J61">
        <f t="shared" si="5"/>
        <v>6710.4931900569691</v>
      </c>
      <c r="K61">
        <f t="shared" si="6"/>
        <v>-1687487.9380116505</v>
      </c>
      <c r="L61">
        <f t="shared" si="15"/>
        <v>241.30065170410097</v>
      </c>
      <c r="M61">
        <f>2*$Y$1*VLOOKUP(E60,Gearing!$B$3:$D$7,3)+B59</f>
        <v>245.50135999999881</v>
      </c>
      <c r="N61">
        <f>2*B60-B59+Misc!$B$6*$Y$1^2</f>
        <v>241.05162499999884</v>
      </c>
      <c r="O61">
        <f t="shared" si="7"/>
        <v>1</v>
      </c>
      <c r="P61">
        <f t="shared" si="8"/>
        <v>0</v>
      </c>
      <c r="Q61">
        <f t="shared" si="9"/>
        <v>0</v>
      </c>
      <c r="R61">
        <f t="shared" si="10"/>
        <v>0</v>
      </c>
      <c r="S61">
        <f t="shared" si="11"/>
        <v>0</v>
      </c>
      <c r="T61">
        <f>C61/Misc!$B$2*60/2/PI()</f>
        <v>1058.3326250781795</v>
      </c>
      <c r="U61">
        <f>C61/Misc!$B$2*60/2/PI()*VLOOKUP(E61,Gearing!$B$2:$F$7,5,FALSE)</f>
        <v>6397.8302199028822</v>
      </c>
      <c r="V61">
        <f ca="1">FORECAST(U61,OFFSET(Engine!$E$3:$E$26,MATCH(U61,Engine!$A$3:$A$26,1)-1,0,2),OFFSET(Engine!$A$3:$A$26,MATCH(U61,Engine!$A$3:$A$26,1)-1,0,2))</f>
        <v>627.62307948690068</v>
      </c>
    </row>
    <row r="62" spans="1:22" x14ac:dyDescent="0.25">
      <c r="A62">
        <f t="shared" si="3"/>
        <v>14.75</v>
      </c>
      <c r="B62">
        <f t="shared" si="14"/>
        <v>249.43540624999886</v>
      </c>
      <c r="C62">
        <f t="shared" si="12"/>
        <v>33.821750000000009</v>
      </c>
      <c r="D62">
        <f t="shared" si="13"/>
        <v>2.2929999999992106</v>
      </c>
      <c r="E62">
        <f>MIN(VLOOKUP(C61+0.01,Gearing!$A$2:$F$7,2,TRUE)+1,5)</f>
        <v>1</v>
      </c>
      <c r="F62">
        <f>Misc!$B$4*Misc!$B$5/Misc!$B$2*VLOOKUP(E62,Gearing!$B$2:$F$7,5,FALSE)</f>
        <v>10883.169876805334</v>
      </c>
      <c r="G62">
        <f t="shared" si="1"/>
        <v>0.15499197576776555</v>
      </c>
      <c r="H62">
        <f t="shared" si="2"/>
        <v>75.657100035791004</v>
      </c>
      <c r="I62">
        <f t="shared" si="4"/>
        <v>0.19223050000000003</v>
      </c>
      <c r="J62">
        <f t="shared" si="5"/>
        <v>6707.3250512008754</v>
      </c>
      <c r="K62">
        <f t="shared" si="6"/>
        <v>-1744721.5439667832</v>
      </c>
      <c r="L62">
        <f t="shared" si="15"/>
        <v>249.68416209817264</v>
      </c>
      <c r="M62">
        <f>2*$Y$1*VLOOKUP(E61,Gearing!$B$3:$D$7,3)+B60</f>
        <v>253.59851624999882</v>
      </c>
      <c r="N62">
        <f>2*B61-B60+Misc!$B$6*$Y$1^2</f>
        <v>249.43540624999886</v>
      </c>
      <c r="O62">
        <f t="shared" si="7"/>
        <v>1</v>
      </c>
      <c r="P62">
        <f t="shared" si="8"/>
        <v>0</v>
      </c>
      <c r="Q62">
        <f t="shared" si="9"/>
        <v>0</v>
      </c>
      <c r="R62">
        <f t="shared" si="10"/>
        <v>0</v>
      </c>
      <c r="S62">
        <f t="shared" si="11"/>
        <v>0</v>
      </c>
      <c r="T62">
        <f>C62/Misc!$B$2*60/2/PI()</f>
        <v>1076.5797393036626</v>
      </c>
      <c r="U62">
        <f>C62/Misc!$B$2*60/2/PI()*VLOOKUP(E62,Gearing!$B$2:$F$7,5,FALSE)</f>
        <v>6508.137637487398</v>
      </c>
      <c r="V62">
        <f ca="1">FORECAST(U62,OFFSET(Engine!$E$3:$E$26,MATCH(U62,Engine!$A$3:$A$26,1)-1,0,2),OFFSET(Engine!$A$3:$A$26,MATCH(U62,Engine!$A$3:$A$26,1)-1,0,2))</f>
        <v>632.66030481311986</v>
      </c>
    </row>
    <row r="63" spans="1:22" x14ac:dyDescent="0.25">
      <c r="A63">
        <f t="shared" si="3"/>
        <v>15</v>
      </c>
      <c r="B63">
        <f t="shared" si="14"/>
        <v>257.96249999999884</v>
      </c>
      <c r="C63">
        <f t="shared" si="12"/>
        <v>34.394999999999811</v>
      </c>
      <c r="D63">
        <f t="shared" si="13"/>
        <v>2.2929999999992106</v>
      </c>
      <c r="E63">
        <f>MIN(VLOOKUP(C62+0.01,Gearing!$A$2:$F$7,2,TRUE)+1,5)</f>
        <v>1</v>
      </c>
      <c r="F63">
        <f>Misc!$B$4*Misc!$B$5/Misc!$B$2*VLOOKUP(E63,Gearing!$B$2:$F$7,5,FALSE)</f>
        <v>10883.169876805334</v>
      </c>
      <c r="G63">
        <f t="shared" si="1"/>
        <v>0.16029046617752254</v>
      </c>
      <c r="H63">
        <f t="shared" si="2"/>
        <v>76.939423765210748</v>
      </c>
      <c r="I63">
        <f t="shared" si="4"/>
        <v>0.19223050000000003</v>
      </c>
      <c r="J63">
        <f t="shared" si="5"/>
        <v>6704.1018142777193</v>
      </c>
      <c r="K63">
        <f t="shared" si="6"/>
        <v>-1802889.8285120556</v>
      </c>
      <c r="L63">
        <f t="shared" si="15"/>
        <v>258.21098036066252</v>
      </c>
      <c r="M63">
        <f>2*$Y$1*VLOOKUP(E62,Gearing!$B$3:$D$7,3)+B61</f>
        <v>261.83898499999884</v>
      </c>
      <c r="N63">
        <f>2*B62-B61+Misc!$B$6*$Y$1^2</f>
        <v>257.96249999999884</v>
      </c>
      <c r="O63">
        <f t="shared" si="7"/>
        <v>1</v>
      </c>
      <c r="P63">
        <f t="shared" si="8"/>
        <v>0</v>
      </c>
      <c r="Q63">
        <f t="shared" si="9"/>
        <v>0</v>
      </c>
      <c r="R63">
        <f t="shared" si="10"/>
        <v>0</v>
      </c>
      <c r="S63">
        <f t="shared" si="11"/>
        <v>0</v>
      </c>
      <c r="T63">
        <f>C63/Misc!$B$2*60/2/PI()</f>
        <v>1094.8268535291422</v>
      </c>
      <c r="U63">
        <f>C63/Misc!$B$2*60/2/PI()*VLOOKUP(E63,Gearing!$B$2:$F$7,5,FALSE)</f>
        <v>6618.445055071893</v>
      </c>
      <c r="V63">
        <f ca="1">FORECAST(U63,OFFSET(Engine!$E$3:$E$26,MATCH(U63,Engine!$A$3:$A$26,1)-1,0,2),OFFSET(Engine!$A$3:$A$26,MATCH(U63,Engine!$A$3:$A$26,1)-1,0,2))</f>
        <v>637.47545862811853</v>
      </c>
    </row>
    <row r="64" spans="1:22" x14ac:dyDescent="0.25">
      <c r="A64">
        <f t="shared" si="3"/>
        <v>15.25</v>
      </c>
      <c r="B64">
        <f t="shared" si="14"/>
        <v>266.63290624999877</v>
      </c>
      <c r="C64">
        <f t="shared" si="12"/>
        <v>34.968249999999671</v>
      </c>
      <c r="D64">
        <f t="shared" si="13"/>
        <v>2.2929999999996653</v>
      </c>
      <c r="E64">
        <f>MIN(VLOOKUP(C63+0.01,Gearing!$A$2:$F$7,2,TRUE)+1,5)</f>
        <v>1</v>
      </c>
      <c r="F64">
        <f>Misc!$B$4*Misc!$B$5/Misc!$B$2*VLOOKUP(E64,Gearing!$B$2:$F$7,5,FALSE)</f>
        <v>10883.169876805334</v>
      </c>
      <c r="G64">
        <f t="shared" si="1"/>
        <v>0.16567800684626705</v>
      </c>
      <c r="H64">
        <f t="shared" si="2"/>
        <v>78.22174749463062</v>
      </c>
      <c r="I64">
        <f t="shared" si="4"/>
        <v>0.19223050000000003</v>
      </c>
      <c r="J64">
        <f t="shared" si="5"/>
        <v>6700.8234792875</v>
      </c>
      <c r="K64">
        <f t="shared" si="6"/>
        <v>-1861991.4058570433</v>
      </c>
      <c r="L64">
        <f t="shared" si="15"/>
        <v>266.88110649179771</v>
      </c>
      <c r="M64">
        <f>2*$Y$1*VLOOKUP(E63,Gearing!$B$3:$D$7,3)+B62</f>
        <v>270.22276624999887</v>
      </c>
      <c r="N64">
        <f>2*B63-B62+Misc!$B$6*$Y$1^2</f>
        <v>266.63290624999877</v>
      </c>
      <c r="O64">
        <f t="shared" si="7"/>
        <v>1</v>
      </c>
      <c r="P64">
        <f t="shared" si="8"/>
        <v>0</v>
      </c>
      <c r="Q64">
        <f t="shared" si="9"/>
        <v>0</v>
      </c>
      <c r="R64">
        <f t="shared" si="10"/>
        <v>0</v>
      </c>
      <c r="S64">
        <f t="shared" si="11"/>
        <v>0</v>
      </c>
      <c r="T64">
        <f>C64/Misc!$B$2*60/2/PI()</f>
        <v>1113.0739677546235</v>
      </c>
      <c r="U64">
        <f>C64/Misc!$B$2*60/2/PI()*VLOOKUP(E64,Gearing!$B$2:$F$7,5,FALSE)</f>
        <v>6728.752472656397</v>
      </c>
      <c r="V64">
        <f ca="1">FORECAST(U64,OFFSET(Engine!$E$3:$E$26,MATCH(U64,Engine!$A$3:$A$26,1)-1,0,2),OFFSET(Engine!$A$3:$A$26,MATCH(U64,Engine!$A$3:$A$26,1)-1,0,2))</f>
        <v>640.17053030925535</v>
      </c>
    </row>
    <row r="65" spans="1:22" x14ac:dyDescent="0.25">
      <c r="A65">
        <f t="shared" si="3"/>
        <v>15.5</v>
      </c>
      <c r="B65">
        <f t="shared" si="14"/>
        <v>275.44662499999868</v>
      </c>
      <c r="C65">
        <f t="shared" si="12"/>
        <v>35.541499999999587</v>
      </c>
      <c r="D65">
        <f t="shared" si="13"/>
        <v>2.2929999999996653</v>
      </c>
      <c r="E65">
        <f>MIN(VLOOKUP(C64+0.01,Gearing!$A$2:$F$7,2,TRUE)+1,5)</f>
        <v>1</v>
      </c>
      <c r="F65">
        <f>Misc!$B$4*Misc!$B$5/Misc!$B$2*VLOOKUP(E65,Gearing!$B$2:$F$7,5,FALSE)</f>
        <v>10883.169876805334</v>
      </c>
      <c r="G65">
        <f t="shared" si="1"/>
        <v>0.17115459777399902</v>
      </c>
      <c r="H65">
        <f t="shared" si="2"/>
        <v>79.50407122405062</v>
      </c>
      <c r="I65">
        <f t="shared" si="4"/>
        <v>0.19223050000000003</v>
      </c>
      <c r="J65">
        <f t="shared" si="5"/>
        <v>6697.4900462302194</v>
      </c>
      <c r="K65">
        <f t="shared" si="6"/>
        <v>-1922024.8665225969</v>
      </c>
      <c r="L65">
        <f t="shared" si="15"/>
        <v>275.69454049180058</v>
      </c>
      <c r="M65">
        <f>2*$Y$1*VLOOKUP(E64,Gearing!$B$3:$D$7,3)+B63</f>
        <v>278.74985999999882</v>
      </c>
      <c r="N65">
        <f>2*B64-B63+Misc!$B$6*$Y$1^2</f>
        <v>275.44662499999868</v>
      </c>
      <c r="O65">
        <f t="shared" si="7"/>
        <v>1</v>
      </c>
      <c r="P65">
        <f t="shared" si="8"/>
        <v>0</v>
      </c>
      <c r="Q65">
        <f t="shared" si="9"/>
        <v>0</v>
      </c>
      <c r="R65">
        <f t="shared" si="10"/>
        <v>0</v>
      </c>
      <c r="S65">
        <f t="shared" si="11"/>
        <v>0</v>
      </c>
      <c r="T65">
        <f>C65/Misc!$B$2*60/2/PI()</f>
        <v>1131.3210819801066</v>
      </c>
      <c r="U65">
        <f>C65/Misc!$B$2*60/2/PI()*VLOOKUP(E65,Gearing!$B$2:$F$7,5,FALSE)</f>
        <v>6839.0598902409129</v>
      </c>
      <c r="V65">
        <f ca="1">FORECAST(U65,OFFSET(Engine!$E$3:$E$26,MATCH(U65,Engine!$A$3:$A$26,1)-1,0,2),OFFSET(Engine!$A$3:$A$26,MATCH(U65,Engine!$A$3:$A$26,1)-1,0,2))</f>
        <v>640.22568313814463</v>
      </c>
    </row>
    <row r="66" spans="1:22" x14ac:dyDescent="0.25">
      <c r="A66">
        <f t="shared" si="3"/>
        <v>15.75</v>
      </c>
      <c r="B66">
        <f t="shared" si="14"/>
        <v>284.40365624999856</v>
      </c>
      <c r="C66">
        <f t="shared" si="12"/>
        <v>36.114749999999503</v>
      </c>
      <c r="D66">
        <f t="shared" si="13"/>
        <v>2.2929999999996653</v>
      </c>
      <c r="E66">
        <f>MIN(VLOOKUP(C65+0.01,Gearing!$A$2:$F$7,2,TRUE)+1,5)</f>
        <v>1</v>
      </c>
      <c r="F66">
        <f>Misc!$B$4*Misc!$B$5/Misc!$B$2*VLOOKUP(E66,Gearing!$B$2:$F$7,5,FALSE)</f>
        <v>10883.169876805334</v>
      </c>
      <c r="G66">
        <f t="shared" si="1"/>
        <v>0.17672023896071851</v>
      </c>
      <c r="H66">
        <f t="shared" si="2"/>
        <v>80.786394953470619</v>
      </c>
      <c r="I66">
        <f t="shared" si="4"/>
        <v>0.19223050000000003</v>
      </c>
      <c r="J66">
        <f t="shared" si="5"/>
        <v>6694.1015151058755</v>
      </c>
      <c r="K66">
        <f t="shared" si="6"/>
        <v>-1982988.7773408408</v>
      </c>
      <c r="L66">
        <f t="shared" si="15"/>
        <v>284.65128236090055</v>
      </c>
      <c r="M66">
        <f>2*$Y$1*VLOOKUP(E65,Gearing!$B$3:$D$7,3)+B64</f>
        <v>287.42026624999875</v>
      </c>
      <c r="N66">
        <f>2*B65-B64+Misc!$B$6*$Y$1^2</f>
        <v>284.40365624999856</v>
      </c>
      <c r="O66">
        <f t="shared" si="7"/>
        <v>1</v>
      </c>
      <c r="P66">
        <f t="shared" si="8"/>
        <v>0</v>
      </c>
      <c r="Q66">
        <f t="shared" si="9"/>
        <v>0</v>
      </c>
      <c r="R66">
        <f t="shared" si="10"/>
        <v>0</v>
      </c>
      <c r="S66">
        <f t="shared" si="11"/>
        <v>0</v>
      </c>
      <c r="T66">
        <f>C66/Misc!$B$2*60/2/PI()</f>
        <v>1149.5681962055896</v>
      </c>
      <c r="U66">
        <f>C66/Misc!$B$2*60/2/PI()*VLOOKUP(E66,Gearing!$B$2:$F$7,5,FALSE)</f>
        <v>6949.3673078254287</v>
      </c>
      <c r="V66">
        <f ca="1">FORECAST(U66,OFFSET(Engine!$E$3:$E$26,MATCH(U66,Engine!$A$3:$A$26,1)-1,0,2),OFFSET(Engine!$A$3:$A$26,MATCH(U66,Engine!$A$3:$A$26,1)-1,0,2))</f>
        <v>637.95431220472528</v>
      </c>
    </row>
    <row r="67" spans="1:22" x14ac:dyDescent="0.25">
      <c r="A67">
        <f t="shared" si="3"/>
        <v>16</v>
      </c>
      <c r="B67">
        <f t="shared" si="14"/>
        <v>293.50399999999843</v>
      </c>
      <c r="C67">
        <f t="shared" si="12"/>
        <v>36.68799999999942</v>
      </c>
      <c r="D67">
        <f t="shared" si="13"/>
        <v>2.2929999999996653</v>
      </c>
      <c r="E67">
        <f>MIN(VLOOKUP(C66+0.01,Gearing!$A$2:$F$7,2,TRUE)+1,5)</f>
        <v>1</v>
      </c>
      <c r="F67">
        <f>Misc!$B$4*Misc!$B$5/Misc!$B$2*VLOOKUP(E67,Gearing!$B$2:$F$7,5,FALSE)</f>
        <v>10883.169876805334</v>
      </c>
      <c r="G67">
        <f t="shared" ref="G67:G130" si="16">CONVERT(B67,$B$1,$G$1)</f>
        <v>0.1823749304064255</v>
      </c>
      <c r="H67">
        <f t="shared" ref="H67:H130" si="17">CONVERT(C67,$C$1,$H$1)</f>
        <v>82.068718682890619</v>
      </c>
      <c r="I67">
        <f t="shared" si="4"/>
        <v>0.19223050000000003</v>
      </c>
      <c r="J67">
        <f t="shared" si="5"/>
        <v>6690.6578859144693</v>
      </c>
      <c r="K67">
        <f t="shared" si="6"/>
        <v>-2044881.6814551752</v>
      </c>
      <c r="L67">
        <f t="shared" si="15"/>
        <v>293.75133209931533</v>
      </c>
      <c r="M67">
        <f>2*$Y$1*VLOOKUP(E66,Gearing!$B$3:$D$7,3)+B65</f>
        <v>296.23398499999865</v>
      </c>
      <c r="N67">
        <f>2*B66-B65+Misc!$B$6*$Y$1^2</f>
        <v>293.50399999999843</v>
      </c>
      <c r="O67">
        <f t="shared" si="7"/>
        <v>1</v>
      </c>
      <c r="P67">
        <f t="shared" si="8"/>
        <v>0</v>
      </c>
      <c r="Q67">
        <f t="shared" si="9"/>
        <v>0</v>
      </c>
      <c r="R67">
        <f t="shared" si="10"/>
        <v>0</v>
      </c>
      <c r="S67">
        <f t="shared" si="11"/>
        <v>0</v>
      </c>
      <c r="T67">
        <f>C67/Misc!$B$2*60/2/PI()</f>
        <v>1167.8153104310727</v>
      </c>
      <c r="U67">
        <f>C67/Misc!$B$2*60/2/PI()*VLOOKUP(E67,Gearing!$B$2:$F$7,5,FALSE)</f>
        <v>7059.6747254099446</v>
      </c>
      <c r="V67">
        <f ca="1">FORECAST(U67,OFFSET(Engine!$E$3:$E$26,MATCH(U67,Engine!$A$3:$A$26,1)-1,0,2),OFFSET(Engine!$A$3:$A$26,MATCH(U67,Engine!$A$3:$A$26,1)-1,0,2))</f>
        <v>634.41642009429745</v>
      </c>
    </row>
    <row r="68" spans="1:22" x14ac:dyDescent="0.25">
      <c r="A68">
        <f t="shared" ref="A68:A131" si="18">A67+$Y$1</f>
        <v>16.25</v>
      </c>
      <c r="B68">
        <f t="shared" si="14"/>
        <v>302.74765624999827</v>
      </c>
      <c r="C68">
        <f t="shared" si="12"/>
        <v>37.261249999999336</v>
      </c>
      <c r="D68">
        <f t="shared" si="13"/>
        <v>2.2929999999996653</v>
      </c>
      <c r="E68">
        <f>MIN(VLOOKUP(C67+0.01,Gearing!$A$2:$F$7,2,TRUE)+1,5)</f>
        <v>1</v>
      </c>
      <c r="F68">
        <f>Misc!$B$4*Misc!$B$5/Misc!$B$2*VLOOKUP(E68,Gearing!$B$2:$F$7,5,FALSE)</f>
        <v>10883.169876805334</v>
      </c>
      <c r="G68">
        <f t="shared" si="16"/>
        <v>0.18811867211111999</v>
      </c>
      <c r="H68">
        <f t="shared" si="17"/>
        <v>83.351042412310619</v>
      </c>
      <c r="I68">
        <f t="shared" ref="I68:I131" si="19">$Y$3</f>
        <v>0.19223050000000003</v>
      </c>
      <c r="J68">
        <f t="shared" ref="J68:J131" si="20">(4*$Y$2-2*$Y$3*B67)</f>
        <v>6687.1591586560007</v>
      </c>
      <c r="K68">
        <f t="shared" ref="K68:K131" si="21">4*$Y$2*(B67-2*B68)+$Y$3*B67*B67-4*F68*$Y$1*$Y$1</f>
        <v>-2107702.0983202737</v>
      </c>
      <c r="L68">
        <f t="shared" si="15"/>
        <v>302.99468970727435</v>
      </c>
      <c r="M68">
        <f>2*$Y$1*VLOOKUP(E67,Gearing!$B$3:$D$7,3)+B66</f>
        <v>305.19101624999854</v>
      </c>
      <c r="N68">
        <f>2*B67-B66+Misc!$B$6*$Y$1^2</f>
        <v>302.74765624999827</v>
      </c>
      <c r="O68">
        <f t="shared" ref="O68:O131" si="22">IF(AND(E68=1,G68&lt;=5),1,0)</f>
        <v>1</v>
      </c>
      <c r="P68">
        <f t="shared" ref="P68:P131" si="23">IF(AND(E68=2,G68&lt;=5),1,0)</f>
        <v>0</v>
      </c>
      <c r="Q68">
        <f t="shared" ref="Q68:Q131" si="24">IF(AND(E68=3,G68&lt;=5),1,0)</f>
        <v>0</v>
      </c>
      <c r="R68">
        <f t="shared" ref="R68:R131" si="25">IF(AND(E68=4,G68&lt;=5),1,0)</f>
        <v>0</v>
      </c>
      <c r="S68">
        <f t="shared" ref="S68:S131" si="26">IF(AND(E68=5,G68&lt;=5),1,0)</f>
        <v>0</v>
      </c>
      <c r="T68">
        <f>C68/Misc!$B$2*60/2/PI()</f>
        <v>1186.062424656556</v>
      </c>
      <c r="U68">
        <f>C68/Misc!$B$2*60/2/PI()*VLOOKUP(E68,Gearing!$B$2:$F$7,5,FALSE)</f>
        <v>7169.9821429944614</v>
      </c>
      <c r="V68">
        <f ca="1">FORECAST(U68,OFFSET(Engine!$E$3:$E$26,MATCH(U68,Engine!$A$3:$A$26,1)-1,0,2),OFFSET(Engine!$A$3:$A$26,MATCH(U68,Engine!$A$3:$A$26,1)-1,0,2))</f>
        <v>630.13349573332994</v>
      </c>
    </row>
    <row r="69" spans="1:22" x14ac:dyDescent="0.25">
      <c r="A69">
        <f t="shared" si="18"/>
        <v>16.5</v>
      </c>
      <c r="B69">
        <f t="shared" si="14"/>
        <v>312.1346249999981</v>
      </c>
      <c r="C69">
        <f t="shared" ref="C69:C132" si="27">(B70-B68)/2/$Y$1</f>
        <v>37.834499999999252</v>
      </c>
      <c r="D69">
        <f t="shared" ref="D69:D132" si="28">(B70-2*B69+B68)/$Y$1^2</f>
        <v>2.2929999999996653</v>
      </c>
      <c r="E69">
        <f>MIN(VLOOKUP(C68+0.01,Gearing!$A$2:$F$7,2,TRUE)+1,5)</f>
        <v>1</v>
      </c>
      <c r="F69">
        <f>Misc!$B$4*Misc!$B$5/Misc!$B$2*VLOOKUP(E69,Gearing!$B$2:$F$7,5,FALSE)</f>
        <v>10883.169876805334</v>
      </c>
      <c r="G69">
        <f t="shared" si="16"/>
        <v>0.19395146407480196</v>
      </c>
      <c r="H69">
        <f t="shared" si="17"/>
        <v>84.633366141730619</v>
      </c>
      <c r="I69">
        <f t="shared" si="19"/>
        <v>0.19223050000000003</v>
      </c>
      <c r="J69">
        <f t="shared" si="20"/>
        <v>6683.605333330469</v>
      </c>
      <c r="K69">
        <f t="shared" si="21"/>
        <v>-2171448.5237020869</v>
      </c>
      <c r="L69">
        <f t="shared" si="15"/>
        <v>312.38135518500474</v>
      </c>
      <c r="M69">
        <f>2*$Y$1*VLOOKUP(E68,Gearing!$B$3:$D$7,3)+B67</f>
        <v>314.29135999999841</v>
      </c>
      <c r="N69">
        <f>2*B68-B67+Misc!$B$6*$Y$1^2</f>
        <v>312.1346249999981</v>
      </c>
      <c r="O69">
        <f t="shared" si="22"/>
        <v>1</v>
      </c>
      <c r="P69">
        <f t="shared" si="23"/>
        <v>0</v>
      </c>
      <c r="Q69">
        <f t="shared" si="24"/>
        <v>0</v>
      </c>
      <c r="R69">
        <f t="shared" si="25"/>
        <v>0</v>
      </c>
      <c r="S69">
        <f t="shared" si="26"/>
        <v>0</v>
      </c>
      <c r="T69">
        <f>C69/Misc!$B$2*60/2/PI()</f>
        <v>1204.3095388820391</v>
      </c>
      <c r="U69">
        <f>C69/Misc!$B$2*60/2/PI()*VLOOKUP(E69,Gearing!$B$2:$F$7,5,FALSE)</f>
        <v>7280.2895605789772</v>
      </c>
      <c r="V69">
        <f ca="1">FORECAST(U69,OFFSET(Engine!$E$3:$E$26,MATCH(U69,Engine!$A$3:$A$26,1)-1,0,2),OFFSET(Engine!$A$3:$A$26,MATCH(U69,Engine!$A$3:$A$26,1)-1,0,2))</f>
        <v>624.43670773546592</v>
      </c>
    </row>
    <row r="70" spans="1:22" x14ac:dyDescent="0.25">
      <c r="A70">
        <f t="shared" si="18"/>
        <v>16.75</v>
      </c>
      <c r="B70">
        <f t="shared" ref="B70:B133" si="29">MIN(L70:N70)</f>
        <v>321.6649062499979</v>
      </c>
      <c r="C70">
        <f t="shared" si="27"/>
        <v>38.407749999999169</v>
      </c>
      <c r="D70">
        <f t="shared" si="28"/>
        <v>2.2929999999996653</v>
      </c>
      <c r="E70">
        <f>MIN(VLOOKUP(C69+0.01,Gearing!$A$2:$F$7,2,TRUE)+1,5)</f>
        <v>1</v>
      </c>
      <c r="F70">
        <f>Misc!$B$4*Misc!$B$5/Misc!$B$2*VLOOKUP(E70,Gearing!$B$2:$F$7,5,FALSE)</f>
        <v>10883.169876805334</v>
      </c>
      <c r="G70">
        <f t="shared" si="16"/>
        <v>0.19987330629747146</v>
      </c>
      <c r="H70">
        <f t="shared" si="17"/>
        <v>85.915689871150605</v>
      </c>
      <c r="I70">
        <f t="shared" si="19"/>
        <v>0.19223050000000003</v>
      </c>
      <c r="J70">
        <f t="shared" si="20"/>
        <v>6679.9964099378758</v>
      </c>
      <c r="K70">
        <f t="shared" si="21"/>
        <v>-2236119.4296778385</v>
      </c>
      <c r="L70">
        <f t="shared" ref="L70:L133" si="30">(-J69+SQRT(J69^2-4*I69*K69))/2/I69</f>
        <v>321.91132853272404</v>
      </c>
      <c r="M70">
        <f>2*$Y$1*VLOOKUP(E69,Gearing!$B$3:$D$7,3)+B68</f>
        <v>323.53501624999825</v>
      </c>
      <c r="N70">
        <f>2*B69-B68+Misc!$B$6*$Y$1^2</f>
        <v>321.6649062499979</v>
      </c>
      <c r="O70">
        <f t="shared" si="22"/>
        <v>1</v>
      </c>
      <c r="P70">
        <f t="shared" si="23"/>
        <v>0</v>
      </c>
      <c r="Q70">
        <f t="shared" si="24"/>
        <v>0</v>
      </c>
      <c r="R70">
        <f t="shared" si="25"/>
        <v>0</v>
      </c>
      <c r="S70">
        <f t="shared" si="26"/>
        <v>0</v>
      </c>
      <c r="T70">
        <f>C70/Misc!$B$2*60/2/PI()</f>
        <v>1222.5566531075224</v>
      </c>
      <c r="U70">
        <f>C70/Misc!$B$2*60/2/PI()*VLOOKUP(E70,Gearing!$B$2:$F$7,5,FALSE)</f>
        <v>7390.596978163494</v>
      </c>
      <c r="V70">
        <f ca="1">FORECAST(U70,OFFSET(Engine!$E$3:$E$26,MATCH(U70,Engine!$A$3:$A$26,1)-1,0,2),OFFSET(Engine!$A$3:$A$26,MATCH(U70,Engine!$A$3:$A$26,1)-1,0,2))</f>
        <v>617.08052859855206</v>
      </c>
    </row>
    <row r="71" spans="1:22" x14ac:dyDescent="0.25">
      <c r="A71">
        <f t="shared" si="18"/>
        <v>17</v>
      </c>
      <c r="B71">
        <f t="shared" si="29"/>
        <v>331.33849999999768</v>
      </c>
      <c r="C71">
        <f t="shared" si="27"/>
        <v>38.980999999999085</v>
      </c>
      <c r="D71">
        <f t="shared" si="28"/>
        <v>2.2929999999996653</v>
      </c>
      <c r="E71">
        <f>MIN(VLOOKUP(C70+0.01,Gearing!$A$2:$F$7,2,TRUE)+1,5)</f>
        <v>1</v>
      </c>
      <c r="F71">
        <f>Misc!$B$4*Misc!$B$5/Misc!$B$2*VLOOKUP(E71,Gearing!$B$2:$F$7,5,FALSE)</f>
        <v>10883.169876805334</v>
      </c>
      <c r="G71">
        <f t="shared" si="16"/>
        <v>0.20588419877912842</v>
      </c>
      <c r="H71">
        <f t="shared" si="17"/>
        <v>87.198013600570604</v>
      </c>
      <c r="I71">
        <f t="shared" si="19"/>
        <v>0.19223050000000003</v>
      </c>
      <c r="J71">
        <f t="shared" si="20"/>
        <v>6676.3323884782194</v>
      </c>
      <c r="K71">
        <f t="shared" si="21"/>
        <v>-2301713.2646360262</v>
      </c>
      <c r="L71">
        <f t="shared" si="30"/>
        <v>331.58460975065947</v>
      </c>
      <c r="M71">
        <f>2*$Y$1*VLOOKUP(E70,Gearing!$B$3:$D$7,3)+B69</f>
        <v>332.92198499999807</v>
      </c>
      <c r="N71">
        <f>2*B70-B69+Misc!$B$6*$Y$1^2</f>
        <v>331.33849999999768</v>
      </c>
      <c r="O71">
        <f t="shared" si="22"/>
        <v>1</v>
      </c>
      <c r="P71">
        <f t="shared" si="23"/>
        <v>0</v>
      </c>
      <c r="Q71">
        <f t="shared" si="24"/>
        <v>0</v>
      </c>
      <c r="R71">
        <f t="shared" si="25"/>
        <v>0</v>
      </c>
      <c r="S71">
        <f t="shared" si="26"/>
        <v>0</v>
      </c>
      <c r="T71">
        <f>C71/Misc!$B$2*60/2/PI()</f>
        <v>1240.8037673330055</v>
      </c>
      <c r="U71">
        <f>C71/Misc!$B$2*60/2/PI()*VLOOKUP(E71,Gearing!$B$2:$F$7,5,FALSE)</f>
        <v>7500.9043957480098</v>
      </c>
      <c r="V71">
        <f ca="1">FORECAST(U71,OFFSET(Engine!$E$3:$E$26,MATCH(U71,Engine!$A$3:$A$26,1)-1,0,2),OFFSET(Engine!$A$3:$A$26,MATCH(U71,Engine!$A$3:$A$26,1)-1,0,2))</f>
        <v>608.75799855851096</v>
      </c>
    </row>
    <row r="72" spans="1:22" x14ac:dyDescent="0.25">
      <c r="A72">
        <f t="shared" si="18"/>
        <v>17.25</v>
      </c>
      <c r="B72">
        <f t="shared" si="29"/>
        <v>341.15540624999744</v>
      </c>
      <c r="C72">
        <f t="shared" si="27"/>
        <v>39.554249999999001</v>
      </c>
      <c r="D72">
        <f t="shared" si="28"/>
        <v>2.2929999999996653</v>
      </c>
      <c r="E72">
        <f>MIN(VLOOKUP(C71+0.01,Gearing!$A$2:$F$7,2,TRUE)+1,5)</f>
        <v>1</v>
      </c>
      <c r="F72">
        <f>Misc!$B$4*Misc!$B$5/Misc!$B$2*VLOOKUP(E72,Gearing!$B$2:$F$7,5,FALSE)</f>
        <v>10883.169876805334</v>
      </c>
      <c r="G72">
        <f t="shared" si="16"/>
        <v>0.21198414151977293</v>
      </c>
      <c r="H72">
        <f t="shared" si="17"/>
        <v>88.480337329990604</v>
      </c>
      <c r="I72">
        <f t="shared" si="19"/>
        <v>0.19223050000000003</v>
      </c>
      <c r="J72">
        <f t="shared" si="20"/>
        <v>6672.6132689515007</v>
      </c>
      <c r="K72">
        <f t="shared" si="21"/>
        <v>-2368228.4532764256</v>
      </c>
      <c r="L72">
        <f t="shared" si="30"/>
        <v>341.40119883904049</v>
      </c>
      <c r="M72">
        <f>2*$Y$1*VLOOKUP(E71,Gearing!$B$3:$D$7,3)+B70</f>
        <v>342.45226624999788</v>
      </c>
      <c r="N72">
        <f>2*B71-B70+Misc!$B$6*$Y$1^2</f>
        <v>341.15540624999744</v>
      </c>
      <c r="O72">
        <f t="shared" si="22"/>
        <v>1</v>
      </c>
      <c r="P72">
        <f t="shared" si="23"/>
        <v>0</v>
      </c>
      <c r="Q72">
        <f t="shared" si="24"/>
        <v>0</v>
      </c>
      <c r="R72">
        <f t="shared" si="25"/>
        <v>0</v>
      </c>
      <c r="S72">
        <f t="shared" si="26"/>
        <v>0</v>
      </c>
      <c r="T72">
        <f>C72/Misc!$B$2*60/2/PI()</f>
        <v>1259.0508815584885</v>
      </c>
      <c r="U72">
        <f>C72/Misc!$B$2*60/2/PI()*VLOOKUP(E72,Gearing!$B$2:$F$7,5,FALSE)</f>
        <v>7611.2118133325257</v>
      </c>
      <c r="V72">
        <f ca="1">FORECAST(U72,OFFSET(Engine!$E$3:$E$26,MATCH(U72,Engine!$A$3:$A$26,1)-1,0,2),OFFSET(Engine!$A$3:$A$26,MATCH(U72,Engine!$A$3:$A$26,1)-1,0,2))</f>
        <v>604.6755950777964</v>
      </c>
    </row>
    <row r="73" spans="1:22" x14ac:dyDescent="0.25">
      <c r="A73">
        <f t="shared" si="18"/>
        <v>17.5</v>
      </c>
      <c r="B73">
        <f t="shared" si="29"/>
        <v>351.11562499999718</v>
      </c>
      <c r="C73">
        <f t="shared" si="27"/>
        <v>40.127499999998918</v>
      </c>
      <c r="D73">
        <f t="shared" si="28"/>
        <v>2.2929999999996653</v>
      </c>
      <c r="E73">
        <f>MIN(VLOOKUP(C72+0.01,Gearing!$A$2:$F$7,2,TRUE)+1,5)</f>
        <v>1</v>
      </c>
      <c r="F73">
        <f>Misc!$B$4*Misc!$B$5/Misc!$B$2*VLOOKUP(E73,Gearing!$B$2:$F$7,5,FALSE)</f>
        <v>10883.169876805334</v>
      </c>
      <c r="G73">
        <f t="shared" si="16"/>
        <v>0.2181731345194049</v>
      </c>
      <c r="H73">
        <f t="shared" si="17"/>
        <v>89.762661059410604</v>
      </c>
      <c r="I73">
        <f t="shared" si="19"/>
        <v>0.19223050000000003</v>
      </c>
      <c r="J73">
        <f t="shared" si="20"/>
        <v>6668.8390513577197</v>
      </c>
      <c r="K73">
        <f t="shared" si="21"/>
        <v>-2435663.396610084</v>
      </c>
      <c r="L73">
        <f t="shared" si="30"/>
        <v>351.36109579808465</v>
      </c>
      <c r="M73">
        <f>2*$Y$1*VLOOKUP(E72,Gearing!$B$3:$D$7,3)+B71</f>
        <v>352.12585999999766</v>
      </c>
      <c r="N73">
        <f>2*B72-B71+Misc!$B$6*$Y$1^2</f>
        <v>351.11562499999718</v>
      </c>
      <c r="O73">
        <f t="shared" si="22"/>
        <v>1</v>
      </c>
      <c r="P73">
        <f t="shared" si="23"/>
        <v>0</v>
      </c>
      <c r="Q73">
        <f t="shared" si="24"/>
        <v>0</v>
      </c>
      <c r="R73">
        <f t="shared" si="25"/>
        <v>0</v>
      </c>
      <c r="S73">
        <f t="shared" si="26"/>
        <v>0</v>
      </c>
      <c r="T73">
        <f>C73/Misc!$B$2*60/2/PI()</f>
        <v>1277.2979957839718</v>
      </c>
      <c r="U73">
        <f>C73/Misc!$B$2*60/2/PI()*VLOOKUP(E73,Gearing!$B$2:$F$7,5,FALSE)</f>
        <v>7721.5192309170425</v>
      </c>
      <c r="V73">
        <f ca="1">FORECAST(U73,OFFSET(Engine!$E$3:$E$26,MATCH(U73,Engine!$A$3:$A$26,1)-1,0,2),OFFSET(Engine!$A$3:$A$26,MATCH(U73,Engine!$A$3:$A$26,1)-1,0,2))</f>
        <v>600.59319159708184</v>
      </c>
    </row>
    <row r="74" spans="1:22" x14ac:dyDescent="0.25">
      <c r="A74">
        <f t="shared" si="18"/>
        <v>17.75</v>
      </c>
      <c r="B74">
        <f t="shared" si="29"/>
        <v>361.2191562499969</v>
      </c>
      <c r="C74">
        <f t="shared" si="27"/>
        <v>40.700749999998834</v>
      </c>
      <c r="D74">
        <f t="shared" si="28"/>
        <v>2.2929999999996653</v>
      </c>
      <c r="E74">
        <f>MIN(VLOOKUP(C73+0.01,Gearing!$A$2:$F$7,2,TRUE)+1,5)</f>
        <v>1</v>
      </c>
      <c r="F74">
        <f>Misc!$B$4*Misc!$B$5/Misc!$B$2*VLOOKUP(E74,Gearing!$B$2:$F$7,5,FALSE)</f>
        <v>10883.169876805334</v>
      </c>
      <c r="G74">
        <f t="shared" si="16"/>
        <v>0.22445117777802442</v>
      </c>
      <c r="H74">
        <f t="shared" si="17"/>
        <v>91.044984788830604</v>
      </c>
      <c r="I74">
        <f t="shared" si="19"/>
        <v>0.19223050000000003</v>
      </c>
      <c r="J74">
        <f t="shared" si="20"/>
        <v>6665.0097356968763</v>
      </c>
      <c r="K74">
        <f t="shared" si="21"/>
        <v>-2504016.471959325</v>
      </c>
      <c r="L74">
        <f t="shared" si="30"/>
        <v>361.46430062801909</v>
      </c>
      <c r="M74">
        <f>2*$Y$1*VLOOKUP(E73,Gearing!$B$3:$D$7,3)+B72</f>
        <v>361.94276624999742</v>
      </c>
      <c r="N74">
        <f>2*B73-B72+Misc!$B$6*$Y$1^2</f>
        <v>361.2191562499969</v>
      </c>
      <c r="O74">
        <f t="shared" si="22"/>
        <v>1</v>
      </c>
      <c r="P74">
        <f t="shared" si="23"/>
        <v>0</v>
      </c>
      <c r="Q74">
        <f t="shared" si="24"/>
        <v>0</v>
      </c>
      <c r="R74">
        <f t="shared" si="25"/>
        <v>0</v>
      </c>
      <c r="S74">
        <f t="shared" si="26"/>
        <v>0</v>
      </c>
      <c r="T74">
        <f>C74/Misc!$B$2*60/2/PI()</f>
        <v>1295.5451100094549</v>
      </c>
      <c r="U74">
        <f>C74/Misc!$B$2*60/2/PI()*VLOOKUP(E74,Gearing!$B$2:$F$7,5,FALSE)</f>
        <v>7831.8266485015583</v>
      </c>
      <c r="V74">
        <f ca="1">FORECAST(U74,OFFSET(Engine!$E$3:$E$26,MATCH(U74,Engine!$A$3:$A$26,1)-1,0,2),OFFSET(Engine!$A$3:$A$26,MATCH(U74,Engine!$A$3:$A$26,1)-1,0,2))</f>
        <v>596.51078811636728</v>
      </c>
    </row>
    <row r="75" spans="1:22" x14ac:dyDescent="0.25">
      <c r="A75">
        <f t="shared" si="18"/>
        <v>18</v>
      </c>
      <c r="B75">
        <f t="shared" si="29"/>
        <v>371.4659999999966</v>
      </c>
      <c r="C75">
        <f t="shared" si="27"/>
        <v>41.27399999999875</v>
      </c>
      <c r="D75">
        <f t="shared" si="28"/>
        <v>2.2929999999996653</v>
      </c>
      <c r="E75">
        <f>MIN(VLOOKUP(C74+0.01,Gearing!$A$2:$F$7,2,TRUE)+1,5)</f>
        <v>1</v>
      </c>
      <c r="F75">
        <f>Misc!$B$4*Misc!$B$5/Misc!$B$2*VLOOKUP(E75,Gearing!$B$2:$F$7,5,FALSE)</f>
        <v>10883.169876805334</v>
      </c>
      <c r="G75">
        <f t="shared" si="16"/>
        <v>0.23081827129563137</v>
      </c>
      <c r="H75">
        <f t="shared" si="17"/>
        <v>92.327308518250604</v>
      </c>
      <c r="I75">
        <f t="shared" si="19"/>
        <v>0.19223050000000003</v>
      </c>
      <c r="J75">
        <f t="shared" si="20"/>
        <v>6661.1253219689697</v>
      </c>
      <c r="K75">
        <f t="shared" si="21"/>
        <v>-2573286.0329577466</v>
      </c>
      <c r="L75">
        <f t="shared" si="30"/>
        <v>371.71081332907096</v>
      </c>
      <c r="M75">
        <f>2*$Y$1*VLOOKUP(E74,Gearing!$B$3:$D$7,3)+B73</f>
        <v>371.90298499999716</v>
      </c>
      <c r="N75">
        <f>2*B74-B73+Misc!$B$6*$Y$1^2</f>
        <v>371.4659999999966</v>
      </c>
      <c r="O75">
        <f t="shared" si="22"/>
        <v>1</v>
      </c>
      <c r="P75">
        <f t="shared" si="23"/>
        <v>0</v>
      </c>
      <c r="Q75">
        <f t="shared" si="24"/>
        <v>0</v>
      </c>
      <c r="R75">
        <f t="shared" si="25"/>
        <v>0</v>
      </c>
      <c r="S75">
        <f t="shared" si="26"/>
        <v>0</v>
      </c>
      <c r="T75">
        <f>C75/Misc!$B$2*60/2/PI()</f>
        <v>1313.792224234938</v>
      </c>
      <c r="U75">
        <f>C75/Misc!$B$2*60/2/PI()*VLOOKUP(E75,Gearing!$B$2:$F$7,5,FALSE)</f>
        <v>7942.1340660860733</v>
      </c>
      <c r="V75">
        <f ca="1">FORECAST(U75,OFFSET(Engine!$E$3:$E$26,MATCH(U75,Engine!$A$3:$A$26,1)-1,0,2),OFFSET(Engine!$A$3:$A$26,MATCH(U75,Engine!$A$3:$A$26,1)-1,0,2))</f>
        <v>592.42838463565272</v>
      </c>
    </row>
    <row r="76" spans="1:22" x14ac:dyDescent="0.25">
      <c r="A76">
        <f t="shared" si="18"/>
        <v>18.25</v>
      </c>
      <c r="B76">
        <f t="shared" si="29"/>
        <v>381.85615624999627</v>
      </c>
      <c r="C76">
        <f t="shared" si="27"/>
        <v>41.574719999999957</v>
      </c>
      <c r="D76">
        <f t="shared" si="28"/>
        <v>0.11276000000998465</v>
      </c>
      <c r="E76">
        <f>MIN(VLOOKUP(C75+0.01,Gearing!$A$2:$F$7,2,TRUE)+1,5)</f>
        <v>1</v>
      </c>
      <c r="F76">
        <f>Misc!$B$4*Misc!$B$5/Misc!$B$2*VLOOKUP(E76,Gearing!$B$2:$F$7,5,FALSE)</f>
        <v>10883.169876805334</v>
      </c>
      <c r="G76">
        <f t="shared" si="16"/>
        <v>0.23727441507222588</v>
      </c>
      <c r="H76">
        <f t="shared" si="17"/>
        <v>92.999999999999901</v>
      </c>
      <c r="I76">
        <f t="shared" si="19"/>
        <v>0.19223050000000003</v>
      </c>
      <c r="J76">
        <f t="shared" si="20"/>
        <v>6657.1858101740017</v>
      </c>
      <c r="K76">
        <f t="shared" si="21"/>
        <v>-2643470.4095502216</v>
      </c>
      <c r="L76">
        <f t="shared" si="30"/>
        <v>382.10063390146257</v>
      </c>
      <c r="M76">
        <f>2*$Y$1*VLOOKUP(E75,Gearing!$B$3:$D$7,3)+B74</f>
        <v>382.00651624999688</v>
      </c>
      <c r="N76">
        <f>2*B75-B74+Misc!$B$6*$Y$1^2</f>
        <v>381.85615624999627</v>
      </c>
      <c r="O76">
        <f t="shared" si="22"/>
        <v>1</v>
      </c>
      <c r="P76">
        <f t="shared" si="23"/>
        <v>0</v>
      </c>
      <c r="Q76">
        <f t="shared" si="24"/>
        <v>0</v>
      </c>
      <c r="R76">
        <f t="shared" si="25"/>
        <v>0</v>
      </c>
      <c r="S76">
        <f t="shared" si="26"/>
        <v>0</v>
      </c>
      <c r="T76">
        <f>C76/Misc!$B$2*60/2/PI()</f>
        <v>1323.3644391322953</v>
      </c>
      <c r="U76">
        <f>C76/Misc!$B$2*60/2/PI()*VLOOKUP(E76,Gearing!$B$2:$F$7,5,FALSE)</f>
        <v>7999.9999999999918</v>
      </c>
      <c r="V76">
        <f ca="1">FORECAST(U76,OFFSET(Engine!$E$3:$E$26,MATCH(U76,Engine!$A$3:$A$26,1)-1,0,2),OFFSET(Engine!$A$3:$A$26,MATCH(U76,Engine!$A$3:$A$26,1)-1,0,2))</f>
        <v>590.28680526412973</v>
      </c>
    </row>
    <row r="77" spans="1:22" x14ac:dyDescent="0.25">
      <c r="A77">
        <f t="shared" si="18"/>
        <v>18.5</v>
      </c>
      <c r="B77">
        <f t="shared" si="29"/>
        <v>392.25335999999658</v>
      </c>
      <c r="C77">
        <f t="shared" si="27"/>
        <v>41.875440000001163</v>
      </c>
      <c r="D77">
        <f t="shared" si="28"/>
        <v>2.2929999999996653</v>
      </c>
      <c r="E77">
        <f>MIN(VLOOKUP(C76+0.01,Gearing!$A$2:$F$7,2,TRUE)+1,5)</f>
        <v>2</v>
      </c>
      <c r="F77">
        <f>Misc!$B$4*Misc!$B$5/Misc!$B$2*VLOOKUP(E77,Gearing!$B$2:$F$7,5,FALSE)</f>
        <v>7442.1676363448232</v>
      </c>
      <c r="G77">
        <f t="shared" si="16"/>
        <v>0.24373493796229803</v>
      </c>
      <c r="H77">
        <f t="shared" si="17"/>
        <v>93.672691481749197</v>
      </c>
      <c r="I77">
        <f t="shared" si="19"/>
        <v>0.19223050000000003</v>
      </c>
      <c r="J77">
        <f t="shared" si="20"/>
        <v>6653.1912003119705</v>
      </c>
      <c r="K77">
        <f t="shared" si="21"/>
        <v>-2711854.4534327914</v>
      </c>
      <c r="L77">
        <f t="shared" si="30"/>
        <v>392.63376234541869</v>
      </c>
      <c r="M77">
        <f>2*$Y$1*VLOOKUP(E76,Gearing!$B$3:$D$7,3)+B75</f>
        <v>392.25335999999658</v>
      </c>
      <c r="N77">
        <f>2*B76-B75+Misc!$B$6*$Y$1^2</f>
        <v>392.38962499999593</v>
      </c>
      <c r="O77">
        <f t="shared" si="22"/>
        <v>0</v>
      </c>
      <c r="P77">
        <f t="shared" si="23"/>
        <v>1</v>
      </c>
      <c r="Q77">
        <f t="shared" si="24"/>
        <v>0</v>
      </c>
      <c r="R77">
        <f t="shared" si="25"/>
        <v>0</v>
      </c>
      <c r="S77">
        <f t="shared" si="26"/>
        <v>0</v>
      </c>
      <c r="T77">
        <f>C77/Misc!$B$2*60/2/PI()</f>
        <v>1332.9366540296528</v>
      </c>
      <c r="U77">
        <f>C77/Misc!$B$2*60/2/PI()*VLOOKUP(E77,Gearing!$B$2:$F$7,5,FALSE)</f>
        <v>5510.1583224558353</v>
      </c>
      <c r="V77">
        <f ca="1">FORECAST(U77,OFFSET(Engine!$E$3:$E$26,MATCH(U77,Engine!$A$3:$A$26,1)-1,0,2),OFFSET(Engine!$A$3:$A$26,MATCH(U77,Engine!$A$3:$A$26,1)-1,0,2))</f>
        <v>608.65221269961637</v>
      </c>
    </row>
    <row r="78" spans="1:22" x14ac:dyDescent="0.25">
      <c r="A78">
        <f t="shared" si="18"/>
        <v>18.75</v>
      </c>
      <c r="B78">
        <f t="shared" si="29"/>
        <v>402.79387624999686</v>
      </c>
      <c r="C78">
        <f t="shared" si="27"/>
        <v>42.448690000001079</v>
      </c>
      <c r="D78">
        <f t="shared" si="28"/>
        <v>2.2929999999996653</v>
      </c>
      <c r="E78">
        <f>MIN(VLOOKUP(C77+0.01,Gearing!$A$2:$F$7,2,TRUE)+1,5)</f>
        <v>2</v>
      </c>
      <c r="F78">
        <f>Misc!$B$4*Misc!$B$5/Misc!$B$2*VLOOKUP(E78,Gearing!$B$2:$F$7,5,FALSE)</f>
        <v>7442.1676363448232</v>
      </c>
      <c r="G78">
        <f t="shared" si="16"/>
        <v>0.25028451111135774</v>
      </c>
      <c r="H78">
        <f t="shared" si="17"/>
        <v>94.955015211169197</v>
      </c>
      <c r="I78">
        <f t="shared" si="19"/>
        <v>0.19223050000000003</v>
      </c>
      <c r="J78">
        <f t="shared" si="20"/>
        <v>6649.193880961041</v>
      </c>
      <c r="K78">
        <f t="shared" si="21"/>
        <v>-2782957.3074582708</v>
      </c>
      <c r="L78">
        <f t="shared" si="30"/>
        <v>402.91164017753908</v>
      </c>
      <c r="M78">
        <f>2*$Y$1*VLOOKUP(E77,Gearing!$B$3:$D$7,3)+B76</f>
        <v>412.2548762499963</v>
      </c>
      <c r="N78">
        <f>2*B77-B76+Misc!$B$6*$Y$1^2</f>
        <v>402.79387624999686</v>
      </c>
      <c r="O78">
        <f t="shared" si="22"/>
        <v>0</v>
      </c>
      <c r="P78">
        <f t="shared" si="23"/>
        <v>1</v>
      </c>
      <c r="Q78">
        <f t="shared" si="24"/>
        <v>0</v>
      </c>
      <c r="R78">
        <f t="shared" si="25"/>
        <v>0</v>
      </c>
      <c r="S78">
        <f t="shared" si="26"/>
        <v>0</v>
      </c>
      <c r="T78">
        <f>C78/Misc!$B$2*60/2/PI()</f>
        <v>1351.1837682551356</v>
      </c>
      <c r="U78">
        <f>C78/Misc!$B$2*60/2/PI()*VLOOKUP(E78,Gearing!$B$2:$F$7,5,FALSE)</f>
        <v>5585.5891300687745</v>
      </c>
      <c r="V78">
        <f ca="1">FORECAST(U78,OFFSET(Engine!$E$3:$E$26,MATCH(U78,Engine!$A$3:$A$26,1)-1,0,2),OFFSET(Engine!$A$3:$A$26,MATCH(U78,Engine!$A$3:$A$26,1)-1,0,2))</f>
        <v>609.42862258592902</v>
      </c>
    </row>
    <row r="79" spans="1:22" x14ac:dyDescent="0.25">
      <c r="A79">
        <f t="shared" si="18"/>
        <v>19</v>
      </c>
      <c r="B79">
        <f t="shared" si="29"/>
        <v>413.47770499999712</v>
      </c>
      <c r="C79">
        <f t="shared" si="27"/>
        <v>43.021940000000995</v>
      </c>
      <c r="D79">
        <f t="shared" si="28"/>
        <v>2.2929999999996653</v>
      </c>
      <c r="E79">
        <f>MIN(VLOOKUP(C78+0.01,Gearing!$A$2:$F$7,2,TRUE)+1,5)</f>
        <v>2</v>
      </c>
      <c r="F79">
        <f>Misc!$B$4*Misc!$B$5/Misc!$B$2*VLOOKUP(E79,Gearing!$B$2:$F$7,5,FALSE)</f>
        <v>7442.1676363448232</v>
      </c>
      <c r="G79">
        <f t="shared" si="16"/>
        <v>0.25692313451940485</v>
      </c>
      <c r="H79">
        <f t="shared" si="17"/>
        <v>96.237338940589197</v>
      </c>
      <c r="I79">
        <f t="shared" si="19"/>
        <v>0.19223050000000003</v>
      </c>
      <c r="J79">
        <f t="shared" si="20"/>
        <v>6645.1414635430501</v>
      </c>
      <c r="K79">
        <f t="shared" si="21"/>
        <v>-2854970.9363241196</v>
      </c>
      <c r="L79">
        <f t="shared" si="30"/>
        <v>413.59512580840811</v>
      </c>
      <c r="M79">
        <f>2*$Y$1*VLOOKUP(E78,Gearing!$B$3:$D$7,3)+B77</f>
        <v>422.6520799999966</v>
      </c>
      <c r="N79">
        <f>2*B78-B77+Misc!$B$6*$Y$1^2</f>
        <v>413.47770499999712</v>
      </c>
      <c r="O79">
        <f t="shared" si="22"/>
        <v>0</v>
      </c>
      <c r="P79">
        <f t="shared" si="23"/>
        <v>1</v>
      </c>
      <c r="Q79">
        <f t="shared" si="24"/>
        <v>0</v>
      </c>
      <c r="R79">
        <f t="shared" si="25"/>
        <v>0</v>
      </c>
      <c r="S79">
        <f t="shared" si="26"/>
        <v>0</v>
      </c>
      <c r="T79">
        <f>C79/Misc!$B$2*60/2/PI()</f>
        <v>1369.4308824806189</v>
      </c>
      <c r="U79">
        <f>C79/Misc!$B$2*60/2/PI()*VLOOKUP(E79,Gearing!$B$2:$F$7,5,FALSE)</f>
        <v>5661.0199376817163</v>
      </c>
      <c r="V79">
        <f ca="1">FORECAST(U79,OFFSET(Engine!$E$3:$E$26,MATCH(U79,Engine!$A$3:$A$26,1)-1,0,2),OFFSET(Engine!$A$3:$A$26,MATCH(U79,Engine!$A$3:$A$26,1)-1,0,2))</f>
        <v>610.20503247224178</v>
      </c>
    </row>
    <row r="80" spans="1:22" x14ac:dyDescent="0.25">
      <c r="A80">
        <f t="shared" si="18"/>
        <v>19.25</v>
      </c>
      <c r="B80">
        <f t="shared" si="29"/>
        <v>424.30484624999735</v>
      </c>
      <c r="C80">
        <f t="shared" si="27"/>
        <v>43.595190000000912</v>
      </c>
      <c r="D80">
        <f t="shared" si="28"/>
        <v>2.2929999999996653</v>
      </c>
      <c r="E80">
        <f>MIN(VLOOKUP(C79+0.01,Gearing!$A$2:$F$7,2,TRUE)+1,5)</f>
        <v>2</v>
      </c>
      <c r="F80">
        <f>Misc!$B$4*Misc!$B$5/Misc!$B$2*VLOOKUP(E80,Gearing!$B$2:$F$7,5,FALSE)</f>
        <v>7442.1676363448232</v>
      </c>
      <c r="G80">
        <f t="shared" si="16"/>
        <v>0.26365080818643954</v>
      </c>
      <c r="H80">
        <f t="shared" si="17"/>
        <v>97.519662670009197</v>
      </c>
      <c r="I80">
        <f t="shared" si="19"/>
        <v>0.19223050000000003</v>
      </c>
      <c r="J80">
        <f t="shared" si="20"/>
        <v>6641.033948057996</v>
      </c>
      <c r="K80">
        <f t="shared" si="21"/>
        <v>-2927893.5977441249</v>
      </c>
      <c r="L80">
        <f t="shared" si="30"/>
        <v>424.42191931120828</v>
      </c>
      <c r="M80">
        <f>2*$Y$1*VLOOKUP(E79,Gearing!$B$3:$D$7,3)+B78</f>
        <v>433.19259624999688</v>
      </c>
      <c r="N80">
        <f>2*B79-B78+Misc!$B$6*$Y$1^2</f>
        <v>424.30484624999735</v>
      </c>
      <c r="O80">
        <f t="shared" si="22"/>
        <v>0</v>
      </c>
      <c r="P80">
        <f t="shared" si="23"/>
        <v>1</v>
      </c>
      <c r="Q80">
        <f t="shared" si="24"/>
        <v>0</v>
      </c>
      <c r="R80">
        <f t="shared" si="25"/>
        <v>0</v>
      </c>
      <c r="S80">
        <f t="shared" si="26"/>
        <v>0</v>
      </c>
      <c r="T80">
        <f>C80/Misc!$B$2*60/2/PI()</f>
        <v>1387.6779967061022</v>
      </c>
      <c r="U80">
        <f>C80/Misc!$B$2*60/2/PI()*VLOOKUP(E80,Gearing!$B$2:$F$7,5,FALSE)</f>
        <v>5736.4507452946582</v>
      </c>
      <c r="V80">
        <f ca="1">FORECAST(U80,OFFSET(Engine!$E$3:$E$26,MATCH(U80,Engine!$A$3:$A$26,1)-1,0,2),OFFSET(Engine!$A$3:$A$26,MATCH(U80,Engine!$A$3:$A$26,1)-1,0,2))</f>
        <v>610.98144235855455</v>
      </c>
    </row>
    <row r="81" spans="1:22" x14ac:dyDescent="0.25">
      <c r="A81">
        <f t="shared" si="18"/>
        <v>19.5</v>
      </c>
      <c r="B81">
        <f t="shared" si="29"/>
        <v>435.27529999999757</v>
      </c>
      <c r="C81">
        <f t="shared" si="27"/>
        <v>44.168440000000828</v>
      </c>
      <c r="D81">
        <f t="shared" si="28"/>
        <v>2.2929999999996653</v>
      </c>
      <c r="E81">
        <f>MIN(VLOOKUP(C80+0.01,Gearing!$A$2:$F$7,2,TRUE)+1,5)</f>
        <v>2</v>
      </c>
      <c r="F81">
        <f>Misc!$B$4*Misc!$B$5/Misc!$B$2*VLOOKUP(E81,Gearing!$B$2:$F$7,5,FALSE)</f>
        <v>7442.1676363448232</v>
      </c>
      <c r="G81">
        <f t="shared" si="16"/>
        <v>0.27046753211246172</v>
      </c>
      <c r="H81">
        <f t="shared" si="17"/>
        <v>98.801986399429197</v>
      </c>
      <c r="I81">
        <f t="shared" si="19"/>
        <v>0.19223050000000003</v>
      </c>
      <c r="J81">
        <f t="shared" si="20"/>
        <v>6636.8713345058795</v>
      </c>
      <c r="K81">
        <f t="shared" si="21"/>
        <v>-3001723.5257433462</v>
      </c>
      <c r="L81">
        <f t="shared" si="30"/>
        <v>435.39202068615248</v>
      </c>
      <c r="M81">
        <f>2*$Y$1*VLOOKUP(E80,Gearing!$B$3:$D$7,3)+B79</f>
        <v>443.87642499999714</v>
      </c>
      <c r="N81">
        <f>2*B80-B79+Misc!$B$6*$Y$1^2</f>
        <v>435.27529999999757</v>
      </c>
      <c r="O81">
        <f t="shared" si="22"/>
        <v>0</v>
      </c>
      <c r="P81">
        <f t="shared" si="23"/>
        <v>1</v>
      </c>
      <c r="Q81">
        <f t="shared" si="24"/>
        <v>0</v>
      </c>
      <c r="R81">
        <f t="shared" si="25"/>
        <v>0</v>
      </c>
      <c r="S81">
        <f t="shared" si="26"/>
        <v>0</v>
      </c>
      <c r="T81">
        <f>C81/Misc!$B$2*60/2/PI()</f>
        <v>1405.9251109315851</v>
      </c>
      <c r="U81">
        <f>C81/Misc!$B$2*60/2/PI()*VLOOKUP(E81,Gearing!$B$2:$F$7,5,FALSE)</f>
        <v>5811.8815529075982</v>
      </c>
      <c r="V81">
        <f ca="1">FORECAST(U81,OFFSET(Engine!$E$3:$E$26,MATCH(U81,Engine!$A$3:$A$26,1)-1,0,2),OFFSET(Engine!$A$3:$A$26,MATCH(U81,Engine!$A$3:$A$26,1)-1,0,2))</f>
        <v>611.34234900562581</v>
      </c>
    </row>
    <row r="82" spans="1:22" x14ac:dyDescent="0.25">
      <c r="A82">
        <f t="shared" si="18"/>
        <v>19.75</v>
      </c>
      <c r="B82">
        <f t="shared" si="29"/>
        <v>446.38906624999777</v>
      </c>
      <c r="C82">
        <f t="shared" si="27"/>
        <v>44.741690000000744</v>
      </c>
      <c r="D82">
        <f t="shared" si="28"/>
        <v>2.2929999999996653</v>
      </c>
      <c r="E82">
        <f>MIN(VLOOKUP(C81+0.01,Gearing!$A$2:$F$7,2,TRUE)+1,5)</f>
        <v>2</v>
      </c>
      <c r="F82">
        <f>Misc!$B$4*Misc!$B$5/Misc!$B$2*VLOOKUP(E82,Gearing!$B$2:$F$7,5,FALSE)</f>
        <v>7442.1676363448232</v>
      </c>
      <c r="G82">
        <f t="shared" si="16"/>
        <v>0.27737330629747137</v>
      </c>
      <c r="H82">
        <f t="shared" si="17"/>
        <v>100.0843101288492</v>
      </c>
      <c r="I82">
        <f t="shared" si="19"/>
        <v>0.19223050000000003</v>
      </c>
      <c r="J82">
        <f t="shared" si="20"/>
        <v>6632.6536228867008</v>
      </c>
      <c r="K82">
        <f t="shared" si="21"/>
        <v>-3076458.9306581202</v>
      </c>
      <c r="L82">
        <f t="shared" si="30"/>
        <v>446.505429933475</v>
      </c>
      <c r="M82">
        <f>2*$Y$1*VLOOKUP(E81,Gearing!$B$3:$D$7,3)+B80</f>
        <v>454.70356624999738</v>
      </c>
      <c r="N82">
        <f>2*B81-B80+Misc!$B$6*$Y$1^2</f>
        <v>446.38906624999777</v>
      </c>
      <c r="O82">
        <f t="shared" si="22"/>
        <v>0</v>
      </c>
      <c r="P82">
        <f t="shared" si="23"/>
        <v>1</v>
      </c>
      <c r="Q82">
        <f t="shared" si="24"/>
        <v>0</v>
      </c>
      <c r="R82">
        <f t="shared" si="25"/>
        <v>0</v>
      </c>
      <c r="S82">
        <f t="shared" si="26"/>
        <v>0</v>
      </c>
      <c r="T82">
        <f>C82/Misc!$B$2*60/2/PI()</f>
        <v>1424.1722251570682</v>
      </c>
      <c r="U82">
        <f>C82/Misc!$B$2*60/2/PI()*VLOOKUP(E82,Gearing!$B$2:$F$7,5,FALSE)</f>
        <v>5887.3123605205392</v>
      </c>
      <c r="V82">
        <f ca="1">FORECAST(U82,OFFSET(Engine!$E$3:$E$26,MATCH(U82,Engine!$A$3:$A$26,1)-1,0,2),OFFSET(Engine!$A$3:$A$26,MATCH(U82,Engine!$A$3:$A$26,1)-1,0,2))</f>
        <v>609.48090968607062</v>
      </c>
    </row>
    <row r="83" spans="1:22" x14ac:dyDescent="0.25">
      <c r="A83">
        <f t="shared" si="18"/>
        <v>20</v>
      </c>
      <c r="B83">
        <f t="shared" si="29"/>
        <v>457.64614499999794</v>
      </c>
      <c r="C83">
        <f t="shared" si="27"/>
        <v>45.314940000000661</v>
      </c>
      <c r="D83">
        <f t="shared" si="28"/>
        <v>2.2929999999996653</v>
      </c>
      <c r="E83">
        <f>MIN(VLOOKUP(C82+0.01,Gearing!$A$2:$F$7,2,TRUE)+1,5)</f>
        <v>2</v>
      </c>
      <c r="F83">
        <f>Misc!$B$4*Misc!$B$5/Misc!$B$2*VLOOKUP(E83,Gearing!$B$2:$F$7,5,FALSE)</f>
        <v>7442.1676363448232</v>
      </c>
      <c r="G83">
        <f t="shared" si="16"/>
        <v>0.28436813074146855</v>
      </c>
      <c r="H83">
        <f t="shared" si="17"/>
        <v>101.3666338582692</v>
      </c>
      <c r="I83">
        <f t="shared" si="19"/>
        <v>0.19223050000000003</v>
      </c>
      <c r="J83">
        <f t="shared" si="20"/>
        <v>6628.3808132004597</v>
      </c>
      <c r="K83">
        <f t="shared" si="21"/>
        <v>-3152097.9991360577</v>
      </c>
      <c r="L83">
        <f t="shared" si="30"/>
        <v>457.76214705339345</v>
      </c>
      <c r="M83">
        <f>2*$Y$1*VLOOKUP(E82,Gearing!$B$3:$D$7,3)+B81</f>
        <v>465.6740199999976</v>
      </c>
      <c r="N83">
        <f>2*B82-B81+Misc!$B$6*$Y$1^2</f>
        <v>457.64614499999794</v>
      </c>
      <c r="O83">
        <f t="shared" si="22"/>
        <v>0</v>
      </c>
      <c r="P83">
        <f t="shared" si="23"/>
        <v>1</v>
      </c>
      <c r="Q83">
        <f t="shared" si="24"/>
        <v>0</v>
      </c>
      <c r="R83">
        <f t="shared" si="25"/>
        <v>0</v>
      </c>
      <c r="S83">
        <f t="shared" si="26"/>
        <v>0</v>
      </c>
      <c r="T83">
        <f>C83/Misc!$B$2*60/2/PI()</f>
        <v>1442.4193393825517</v>
      </c>
      <c r="U83">
        <f>C83/Misc!$B$2*60/2/PI()*VLOOKUP(E83,Gearing!$B$2:$F$7,5,FALSE)</f>
        <v>5962.743168133482</v>
      </c>
      <c r="V83">
        <f ca="1">FORECAST(U83,OFFSET(Engine!$E$3:$E$26,MATCH(U83,Engine!$A$3:$A$26,1)-1,0,2),OFFSET(Engine!$A$3:$A$26,MATCH(U83,Engine!$A$3:$A$26,1)-1,0,2))</f>
        <v>610.79009415615678</v>
      </c>
    </row>
    <row r="84" spans="1:22" x14ac:dyDescent="0.25">
      <c r="A84">
        <f t="shared" si="18"/>
        <v>20.25</v>
      </c>
      <c r="B84">
        <f t="shared" si="29"/>
        <v>469.0465362499981</v>
      </c>
      <c r="C84">
        <f t="shared" si="27"/>
        <v>45.888190000000577</v>
      </c>
      <c r="D84">
        <f t="shared" si="28"/>
        <v>2.2929999999996653</v>
      </c>
      <c r="E84">
        <f>MIN(VLOOKUP(C83+0.01,Gearing!$A$2:$F$7,2,TRUE)+1,5)</f>
        <v>2</v>
      </c>
      <c r="F84">
        <f>Misc!$B$4*Misc!$B$5/Misc!$B$2*VLOOKUP(E84,Gearing!$B$2:$F$7,5,FALSE)</f>
        <v>7442.1676363448232</v>
      </c>
      <c r="G84">
        <f t="shared" si="16"/>
        <v>0.29145200544445321</v>
      </c>
      <c r="H84">
        <f t="shared" si="17"/>
        <v>102.6489575876892</v>
      </c>
      <c r="I84">
        <f t="shared" si="19"/>
        <v>0.19223050000000003</v>
      </c>
      <c r="J84">
        <f t="shared" si="20"/>
        <v>6624.0529054471554</v>
      </c>
      <c r="K84">
        <f t="shared" si="21"/>
        <v>-3228638.8941360447</v>
      </c>
      <c r="L84">
        <f t="shared" si="30"/>
        <v>469.16217204613724</v>
      </c>
      <c r="M84">
        <f>2*$Y$1*VLOOKUP(E83,Gearing!$B$3:$D$7,3)+B82</f>
        <v>476.78778624999779</v>
      </c>
      <c r="N84">
        <f>2*B83-B82+Misc!$B$6*$Y$1^2</f>
        <v>469.0465362499981</v>
      </c>
      <c r="O84">
        <f t="shared" si="22"/>
        <v>0</v>
      </c>
      <c r="P84">
        <f t="shared" si="23"/>
        <v>1</v>
      </c>
      <c r="Q84">
        <f t="shared" si="24"/>
        <v>0</v>
      </c>
      <c r="R84">
        <f t="shared" si="25"/>
        <v>0</v>
      </c>
      <c r="S84">
        <f t="shared" si="26"/>
        <v>0</v>
      </c>
      <c r="T84">
        <f>C84/Misc!$B$2*60/2/PI()</f>
        <v>1460.6664536080345</v>
      </c>
      <c r="U84">
        <f>C84/Misc!$B$2*60/2/PI()*VLOOKUP(E84,Gearing!$B$2:$F$7,5,FALSE)</f>
        <v>6038.173975746422</v>
      </c>
      <c r="V84">
        <f ca="1">FORECAST(U84,OFFSET(Engine!$E$3:$E$26,MATCH(U84,Engine!$A$3:$A$26,1)-1,0,2),OFFSET(Engine!$A$3:$A$26,MATCH(U84,Engine!$A$3:$A$26,1)-1,0,2))</f>
        <v>613.60245460374688</v>
      </c>
    </row>
    <row r="85" spans="1:22" x14ac:dyDescent="0.25">
      <c r="A85">
        <f t="shared" si="18"/>
        <v>20.5</v>
      </c>
      <c r="B85">
        <f t="shared" si="29"/>
        <v>480.59023999999823</v>
      </c>
      <c r="C85">
        <f t="shared" si="27"/>
        <v>46.461440000000493</v>
      </c>
      <c r="D85">
        <f t="shared" si="28"/>
        <v>2.2929999999996653</v>
      </c>
      <c r="E85">
        <f>MIN(VLOOKUP(C84+0.01,Gearing!$A$2:$F$7,2,TRUE)+1,5)</f>
        <v>2</v>
      </c>
      <c r="F85">
        <f>Misc!$B$4*Misc!$B$5/Misc!$B$2*VLOOKUP(E85,Gearing!$B$2:$F$7,5,FALSE)</f>
        <v>7442.1676363448232</v>
      </c>
      <c r="G85">
        <f t="shared" si="16"/>
        <v>0.2986249304064254</v>
      </c>
      <c r="H85">
        <f t="shared" si="17"/>
        <v>103.9312813171092</v>
      </c>
      <c r="I85">
        <f t="shared" si="19"/>
        <v>0.19223050000000003</v>
      </c>
      <c r="J85">
        <f t="shared" si="20"/>
        <v>6619.6698996267896</v>
      </c>
      <c r="K85">
        <f t="shared" si="21"/>
        <v>-3306079.7549282401</v>
      </c>
      <c r="L85">
        <f t="shared" si="30"/>
        <v>480.70550491192648</v>
      </c>
      <c r="M85">
        <f>2*$Y$1*VLOOKUP(E84,Gearing!$B$3:$D$7,3)+B83</f>
        <v>488.04486499999797</v>
      </c>
      <c r="N85">
        <f>2*B84-B83+Misc!$B$6*$Y$1^2</f>
        <v>480.59023999999823</v>
      </c>
      <c r="O85">
        <f t="shared" si="22"/>
        <v>0</v>
      </c>
      <c r="P85">
        <f t="shared" si="23"/>
        <v>1</v>
      </c>
      <c r="Q85">
        <f t="shared" si="24"/>
        <v>0</v>
      </c>
      <c r="R85">
        <f t="shared" si="25"/>
        <v>0</v>
      </c>
      <c r="S85">
        <f t="shared" si="26"/>
        <v>0</v>
      </c>
      <c r="T85">
        <f>C85/Misc!$B$2*60/2/PI()</f>
        <v>1478.9135678335176</v>
      </c>
      <c r="U85">
        <f>C85/Misc!$B$2*60/2/PI()*VLOOKUP(E85,Gearing!$B$2:$F$7,5,FALSE)</f>
        <v>6113.604783359363</v>
      </c>
      <c r="V85">
        <f ca="1">FORECAST(U85,OFFSET(Engine!$E$3:$E$26,MATCH(U85,Engine!$A$3:$A$26,1)-1,0,2),OFFSET(Engine!$A$3:$A$26,MATCH(U85,Engine!$A$3:$A$26,1)-1,0,2))</f>
        <v>617.18033318066114</v>
      </c>
    </row>
    <row r="86" spans="1:22" x14ac:dyDescent="0.25">
      <c r="A86">
        <f t="shared" si="18"/>
        <v>20.75</v>
      </c>
      <c r="B86">
        <f t="shared" si="29"/>
        <v>492.27725624999835</v>
      </c>
      <c r="C86">
        <f t="shared" si="27"/>
        <v>47.03469000000041</v>
      </c>
      <c r="D86">
        <f t="shared" si="28"/>
        <v>2.2929999999996653</v>
      </c>
      <c r="E86">
        <f>MIN(VLOOKUP(C85+0.01,Gearing!$A$2:$F$7,2,TRUE)+1,5)</f>
        <v>2</v>
      </c>
      <c r="F86">
        <f>Misc!$B$4*Misc!$B$5/Misc!$B$2*VLOOKUP(E86,Gearing!$B$2:$F$7,5,FALSE)</f>
        <v>7442.1676363448232</v>
      </c>
      <c r="G86">
        <f t="shared" si="16"/>
        <v>0.30588690562738502</v>
      </c>
      <c r="H86">
        <f t="shared" si="17"/>
        <v>105.2136050465292</v>
      </c>
      <c r="I86">
        <f t="shared" si="19"/>
        <v>0.19223050000000003</v>
      </c>
      <c r="J86">
        <f t="shared" si="20"/>
        <v>6615.2317957393607</v>
      </c>
      <c r="K86">
        <f t="shared" si="21"/>
        <v>-3384418.697094081</v>
      </c>
      <c r="L86">
        <f t="shared" si="30"/>
        <v>492.39214565098575</v>
      </c>
      <c r="M86">
        <f>2*$Y$1*VLOOKUP(E85,Gearing!$B$3:$D$7,3)+B84</f>
        <v>499.44525624999812</v>
      </c>
      <c r="N86">
        <f>2*B85-B84+Misc!$B$6*$Y$1^2</f>
        <v>492.27725624999835</v>
      </c>
      <c r="O86">
        <f t="shared" si="22"/>
        <v>0</v>
      </c>
      <c r="P86">
        <f t="shared" si="23"/>
        <v>1</v>
      </c>
      <c r="Q86">
        <f t="shared" si="24"/>
        <v>0</v>
      </c>
      <c r="R86">
        <f t="shared" si="25"/>
        <v>0</v>
      </c>
      <c r="S86">
        <f t="shared" si="26"/>
        <v>0</v>
      </c>
      <c r="T86">
        <f>C86/Misc!$B$2*60/2/PI()</f>
        <v>1497.1606820590011</v>
      </c>
      <c r="U86">
        <f>C86/Misc!$B$2*60/2/PI()*VLOOKUP(E86,Gearing!$B$2:$F$7,5,FALSE)</f>
        <v>6189.0355909723048</v>
      </c>
      <c r="V86">
        <f ca="1">FORECAST(U86,OFFSET(Engine!$E$3:$E$26,MATCH(U86,Engine!$A$3:$A$26,1)-1,0,2),OFFSET(Engine!$A$3:$A$26,MATCH(U86,Engine!$A$3:$A$26,1)-1,0,2))</f>
        <v>620.41375218414169</v>
      </c>
    </row>
    <row r="87" spans="1:22" x14ac:dyDescent="0.25">
      <c r="A87">
        <f t="shared" si="18"/>
        <v>21</v>
      </c>
      <c r="B87">
        <f t="shared" si="29"/>
        <v>504.10758499999844</v>
      </c>
      <c r="C87">
        <f t="shared" si="27"/>
        <v>47.607940000000326</v>
      </c>
      <c r="D87">
        <f t="shared" si="28"/>
        <v>2.2929999999996653</v>
      </c>
      <c r="E87">
        <f>MIN(VLOOKUP(C86+0.01,Gearing!$A$2:$F$7,2,TRUE)+1,5)</f>
        <v>2</v>
      </c>
      <c r="F87">
        <f>Misc!$B$4*Misc!$B$5/Misc!$B$2*VLOOKUP(E87,Gearing!$B$2:$F$7,5,FALSE)</f>
        <v>7442.1676363448232</v>
      </c>
      <c r="G87">
        <f t="shared" si="16"/>
        <v>0.31323793110733222</v>
      </c>
      <c r="H87">
        <f t="shared" si="17"/>
        <v>106.4959287759492</v>
      </c>
      <c r="I87">
        <f t="shared" si="19"/>
        <v>0.19223050000000003</v>
      </c>
      <c r="J87">
        <f t="shared" si="20"/>
        <v>6610.7385937848694</v>
      </c>
      <c r="K87">
        <f t="shared" si="21"/>
        <v>-3463653.8125262754</v>
      </c>
      <c r="L87">
        <f t="shared" si="30"/>
        <v>504.2220942635447</v>
      </c>
      <c r="M87">
        <f>2*$Y$1*VLOOKUP(E86,Gearing!$B$3:$D$7,3)+B85</f>
        <v>510.98895999999826</v>
      </c>
      <c r="N87">
        <f>2*B86-B85+Misc!$B$6*$Y$1^2</f>
        <v>504.10758499999844</v>
      </c>
      <c r="O87">
        <f t="shared" si="22"/>
        <v>0</v>
      </c>
      <c r="P87">
        <f t="shared" si="23"/>
        <v>1</v>
      </c>
      <c r="Q87">
        <f t="shared" si="24"/>
        <v>0</v>
      </c>
      <c r="R87">
        <f t="shared" si="25"/>
        <v>0</v>
      </c>
      <c r="S87">
        <f t="shared" si="26"/>
        <v>0</v>
      </c>
      <c r="T87">
        <f>C87/Misc!$B$2*60/2/PI()</f>
        <v>1515.407796284484</v>
      </c>
      <c r="U87">
        <f>C87/Misc!$B$2*60/2/PI()*VLOOKUP(E87,Gearing!$B$2:$F$7,5,FALSE)</f>
        <v>6264.4663985852449</v>
      </c>
      <c r="V87">
        <f ca="1">FORECAST(U87,OFFSET(Engine!$E$3:$E$26,MATCH(U87,Engine!$A$3:$A$26,1)-1,0,2),OFFSET(Engine!$A$3:$A$26,MATCH(U87,Engine!$A$3:$A$26,1)-1,0,2))</f>
        <v>623.11434979099852</v>
      </c>
    </row>
    <row r="88" spans="1:22" x14ac:dyDescent="0.25">
      <c r="A88">
        <f t="shared" si="18"/>
        <v>21.25</v>
      </c>
      <c r="B88">
        <f t="shared" si="29"/>
        <v>516.08122624999851</v>
      </c>
      <c r="C88">
        <f t="shared" si="27"/>
        <v>48.181190000000356</v>
      </c>
      <c r="D88">
        <f t="shared" si="28"/>
        <v>2.2930000000005748</v>
      </c>
      <c r="E88">
        <f>MIN(VLOOKUP(C87+0.01,Gearing!$A$2:$F$7,2,TRUE)+1,5)</f>
        <v>2</v>
      </c>
      <c r="F88">
        <f>Misc!$B$4*Misc!$B$5/Misc!$B$2*VLOOKUP(E88,Gearing!$B$2:$F$7,5,FALSE)</f>
        <v>7442.1676363448232</v>
      </c>
      <c r="G88">
        <f t="shared" si="16"/>
        <v>0.32067800684626691</v>
      </c>
      <c r="H88">
        <f t="shared" si="17"/>
        <v>107.77825250536945</v>
      </c>
      <c r="I88">
        <f t="shared" si="19"/>
        <v>0.19223050000000003</v>
      </c>
      <c r="J88">
        <f t="shared" si="20"/>
        <v>6606.1902937633158</v>
      </c>
      <c r="K88">
        <f t="shared" si="21"/>
        <v>-3543783.1694288095</v>
      </c>
      <c r="L88">
        <f t="shared" si="30"/>
        <v>516.19535074982082</v>
      </c>
      <c r="M88">
        <f>2*$Y$1*VLOOKUP(E87,Gearing!$B$3:$D$7,3)+B86</f>
        <v>522.67597624999837</v>
      </c>
      <c r="N88">
        <f>2*B87-B86+Misc!$B$6*$Y$1^2</f>
        <v>516.08122624999851</v>
      </c>
      <c r="O88">
        <f t="shared" si="22"/>
        <v>0</v>
      </c>
      <c r="P88">
        <f t="shared" si="23"/>
        <v>1</v>
      </c>
      <c r="Q88">
        <f t="shared" si="24"/>
        <v>0</v>
      </c>
      <c r="R88">
        <f t="shared" si="25"/>
        <v>0</v>
      </c>
      <c r="S88">
        <f t="shared" si="26"/>
        <v>0</v>
      </c>
      <c r="T88">
        <f>C88/Misc!$B$2*60/2/PI()</f>
        <v>1533.6549105099709</v>
      </c>
      <c r="U88">
        <f>C88/Misc!$B$2*60/2/PI()*VLOOKUP(E88,Gearing!$B$2:$F$7,5,FALSE)</f>
        <v>6339.8972061982022</v>
      </c>
      <c r="V88">
        <f ca="1">FORECAST(U88,OFFSET(Engine!$E$3:$E$26,MATCH(U88,Engine!$A$3:$A$26,1)-1,0,2),OFFSET(Engine!$A$3:$A$26,MATCH(U88,Engine!$A$3:$A$26,1)-1,0,2))</f>
        <v>625.68118542638661</v>
      </c>
    </row>
    <row r="89" spans="1:22" x14ac:dyDescent="0.25">
      <c r="A89">
        <f t="shared" si="18"/>
        <v>21.5</v>
      </c>
      <c r="B89">
        <f t="shared" si="29"/>
        <v>528.19817999999862</v>
      </c>
      <c r="C89">
        <f t="shared" si="27"/>
        <v>48.754440000000386</v>
      </c>
      <c r="D89">
        <f t="shared" si="28"/>
        <v>2.2929999999996653</v>
      </c>
      <c r="E89">
        <f>MIN(VLOOKUP(C88+0.01,Gearing!$A$2:$F$7,2,TRUE)+1,5)</f>
        <v>2</v>
      </c>
      <c r="F89">
        <f>Misc!$B$4*Misc!$B$5/Misc!$B$2*VLOOKUP(E89,Gearing!$B$2:$F$7,5,FALSE)</f>
        <v>7442.1676363448232</v>
      </c>
      <c r="G89">
        <f t="shared" si="16"/>
        <v>0.32820713284418906</v>
      </c>
      <c r="H89">
        <f t="shared" si="17"/>
        <v>109.06057623478969</v>
      </c>
      <c r="I89">
        <f t="shared" si="19"/>
        <v>0.19223050000000003</v>
      </c>
      <c r="J89">
        <f t="shared" si="20"/>
        <v>6601.586895674699</v>
      </c>
      <c r="K89">
        <f t="shared" si="21"/>
        <v>-3624804.812316942</v>
      </c>
      <c r="L89">
        <f t="shared" si="30"/>
        <v>528.31191511004602</v>
      </c>
      <c r="M89">
        <f>2*$Y$1*VLOOKUP(E88,Gearing!$B$3:$D$7,3)+B87</f>
        <v>534.50630499999841</v>
      </c>
      <c r="N89">
        <f>2*B88-B87+Misc!$B$6*$Y$1^2</f>
        <v>528.19817999999862</v>
      </c>
      <c r="O89">
        <f t="shared" si="22"/>
        <v>0</v>
      </c>
      <c r="P89">
        <f t="shared" si="23"/>
        <v>1</v>
      </c>
      <c r="Q89">
        <f t="shared" si="24"/>
        <v>0</v>
      </c>
      <c r="R89">
        <f t="shared" si="25"/>
        <v>0</v>
      </c>
      <c r="S89">
        <f t="shared" si="26"/>
        <v>0</v>
      </c>
      <c r="T89">
        <f>C89/Misc!$B$2*60/2/PI()</f>
        <v>1551.9020247354574</v>
      </c>
      <c r="U89">
        <f>C89/Misc!$B$2*60/2/PI()*VLOOKUP(E89,Gearing!$B$2:$F$7,5,FALSE)</f>
        <v>6415.3280138111568</v>
      </c>
      <c r="V89">
        <f ca="1">FORECAST(U89,OFFSET(Engine!$E$3:$E$26,MATCH(U89,Engine!$A$3:$A$26,1)-1,0,2),OFFSET(Engine!$A$3:$A$26,MATCH(U89,Engine!$A$3:$A$26,1)-1,0,2))</f>
        <v>628.39893556064135</v>
      </c>
    </row>
    <row r="90" spans="1:22" x14ac:dyDescent="0.25">
      <c r="A90">
        <f t="shared" si="18"/>
        <v>21.75</v>
      </c>
      <c r="B90">
        <f t="shared" si="29"/>
        <v>540.4584462499987</v>
      </c>
      <c r="C90">
        <f t="shared" si="27"/>
        <v>49.327690000000302</v>
      </c>
      <c r="D90">
        <f t="shared" si="28"/>
        <v>2.2929999999996653</v>
      </c>
      <c r="E90">
        <f>MIN(VLOOKUP(C89+0.01,Gearing!$A$2:$F$7,2,TRUE)+1,5)</f>
        <v>2</v>
      </c>
      <c r="F90">
        <f>Misc!$B$4*Misc!$B$5/Misc!$B$2*VLOOKUP(E90,Gearing!$B$2:$F$7,5,FALSE)</f>
        <v>7442.1676363448232</v>
      </c>
      <c r="G90">
        <f t="shared" si="16"/>
        <v>0.33582530910109881</v>
      </c>
      <c r="H90">
        <f t="shared" si="17"/>
        <v>110.34289996420969</v>
      </c>
      <c r="I90">
        <f t="shared" si="19"/>
        <v>0.19223050000000003</v>
      </c>
      <c r="J90">
        <f t="shared" si="20"/>
        <v>6596.9283995190208</v>
      </c>
      <c r="K90">
        <f t="shared" si="21"/>
        <v>-3706716.7620172077</v>
      </c>
      <c r="L90">
        <f t="shared" si="30"/>
        <v>540.57178734443551</v>
      </c>
      <c r="M90">
        <f>2*$Y$1*VLOOKUP(E89,Gearing!$B$3:$D$7,3)+B88</f>
        <v>546.47994624999853</v>
      </c>
      <c r="N90">
        <f>2*B89-B88+Misc!$B$6*$Y$1^2</f>
        <v>540.4584462499987</v>
      </c>
      <c r="O90">
        <f t="shared" si="22"/>
        <v>0</v>
      </c>
      <c r="P90">
        <f t="shared" si="23"/>
        <v>1</v>
      </c>
      <c r="Q90">
        <f t="shared" si="24"/>
        <v>0</v>
      </c>
      <c r="R90">
        <f t="shared" si="25"/>
        <v>0</v>
      </c>
      <c r="S90">
        <f t="shared" si="26"/>
        <v>0</v>
      </c>
      <c r="T90">
        <f>C90/Misc!$B$2*60/2/PI()</f>
        <v>1570.1491389609409</v>
      </c>
      <c r="U90">
        <f>C90/Misc!$B$2*60/2/PI()*VLOOKUP(E90,Gearing!$B$2:$F$7,5,FALSE)</f>
        <v>6490.7588214240996</v>
      </c>
      <c r="V90">
        <f ca="1">FORECAST(U90,OFFSET(Engine!$E$3:$E$26,MATCH(U90,Engine!$A$3:$A$26,1)-1,0,2),OFFSET(Engine!$A$3:$A$26,MATCH(U90,Engine!$A$3:$A$26,1)-1,0,2))</f>
        <v>631.85909345999335</v>
      </c>
    </row>
    <row r="91" spans="1:22" x14ac:dyDescent="0.25">
      <c r="A91">
        <f t="shared" si="18"/>
        <v>22</v>
      </c>
      <c r="B91">
        <f t="shared" si="29"/>
        <v>552.86202499999877</v>
      </c>
      <c r="C91">
        <f t="shared" si="27"/>
        <v>49.900940000000219</v>
      </c>
      <c r="D91">
        <f t="shared" si="28"/>
        <v>2.2929999999996653</v>
      </c>
      <c r="E91">
        <f>MIN(VLOOKUP(C90+0.01,Gearing!$A$2:$F$7,2,TRUE)+1,5)</f>
        <v>2</v>
      </c>
      <c r="F91">
        <f>Misc!$B$4*Misc!$B$5/Misc!$B$2*VLOOKUP(E91,Gearing!$B$2:$F$7,5,FALSE)</f>
        <v>7442.1676363448232</v>
      </c>
      <c r="G91">
        <f t="shared" si="16"/>
        <v>0.34353253561699593</v>
      </c>
      <c r="H91">
        <f t="shared" si="17"/>
        <v>111.62522369362969</v>
      </c>
      <c r="I91">
        <f t="shared" si="19"/>
        <v>0.19223050000000003</v>
      </c>
      <c r="J91">
        <f t="shared" si="20"/>
        <v>6592.2148052962793</v>
      </c>
      <c r="K91">
        <f t="shared" si="21"/>
        <v>-3789517.0156674152</v>
      </c>
      <c r="L91">
        <f t="shared" si="30"/>
        <v>552.97496745321882</v>
      </c>
      <c r="M91">
        <f>2*$Y$1*VLOOKUP(E90,Gearing!$B$3:$D$7,3)+B89</f>
        <v>558.59689999999864</v>
      </c>
      <c r="N91">
        <f>2*B90-B89+Misc!$B$6*$Y$1^2</f>
        <v>552.86202499999877</v>
      </c>
      <c r="O91">
        <f t="shared" si="22"/>
        <v>0</v>
      </c>
      <c r="P91">
        <f t="shared" si="23"/>
        <v>1</v>
      </c>
      <c r="Q91">
        <f t="shared" si="24"/>
        <v>0</v>
      </c>
      <c r="R91">
        <f t="shared" si="25"/>
        <v>0</v>
      </c>
      <c r="S91">
        <f t="shared" si="26"/>
        <v>0</v>
      </c>
      <c r="T91">
        <f>C91/Misc!$B$2*60/2/PI()</f>
        <v>1588.3962531864238</v>
      </c>
      <c r="U91">
        <f>C91/Misc!$B$2*60/2/PI()*VLOOKUP(E91,Gearing!$B$2:$F$7,5,FALSE)</f>
        <v>6566.1896290370396</v>
      </c>
      <c r="V91">
        <f ca="1">FORECAST(U91,OFFSET(Engine!$E$3:$E$26,MATCH(U91,Engine!$A$3:$A$26,1)-1,0,2),OFFSET(Engine!$A$3:$A$26,MATCH(U91,Engine!$A$3:$A$26,1)-1,0,2))</f>
        <v>635.35187791517239</v>
      </c>
    </row>
    <row r="92" spans="1:22" x14ac:dyDescent="0.25">
      <c r="A92">
        <f t="shared" si="18"/>
        <v>22.25</v>
      </c>
      <c r="B92">
        <f t="shared" si="29"/>
        <v>565.40891624999881</v>
      </c>
      <c r="C92">
        <f t="shared" si="27"/>
        <v>50.474190000000135</v>
      </c>
      <c r="D92">
        <f t="shared" si="28"/>
        <v>2.2929999999996653</v>
      </c>
      <c r="E92">
        <f>MIN(VLOOKUP(C91+0.01,Gearing!$A$2:$F$7,2,TRUE)+1,5)</f>
        <v>2</v>
      </c>
      <c r="F92">
        <f>Misc!$B$4*Misc!$B$5/Misc!$B$2*VLOOKUP(E92,Gearing!$B$2:$F$7,5,FALSE)</f>
        <v>7442.1676363448232</v>
      </c>
      <c r="G92">
        <f t="shared" si="16"/>
        <v>0.35132881239188068</v>
      </c>
      <c r="H92">
        <f t="shared" si="17"/>
        <v>112.90754742304969</v>
      </c>
      <c r="I92">
        <f t="shared" si="19"/>
        <v>0.19223050000000003</v>
      </c>
      <c r="J92">
        <f t="shared" si="20"/>
        <v>6587.4461130064756</v>
      </c>
      <c r="K92">
        <f t="shared" si="21"/>
        <v>-3873203.5467166477</v>
      </c>
      <c r="L92">
        <f t="shared" si="30"/>
        <v>565.52145543662073</v>
      </c>
      <c r="M92">
        <f>2*$Y$1*VLOOKUP(E91,Gearing!$B$3:$D$7,3)+B90</f>
        <v>570.85716624999873</v>
      </c>
      <c r="N92">
        <f>2*B91-B90+Misc!$B$6*$Y$1^2</f>
        <v>565.40891624999881</v>
      </c>
      <c r="O92">
        <f t="shared" si="22"/>
        <v>0</v>
      </c>
      <c r="P92">
        <f t="shared" si="23"/>
        <v>1</v>
      </c>
      <c r="Q92">
        <f t="shared" si="24"/>
        <v>0</v>
      </c>
      <c r="R92">
        <f t="shared" si="25"/>
        <v>0</v>
      </c>
      <c r="S92">
        <f t="shared" si="26"/>
        <v>0</v>
      </c>
      <c r="T92">
        <f>C92/Misc!$B$2*60/2/PI()</f>
        <v>1606.6433674119069</v>
      </c>
      <c r="U92">
        <f>C92/Misc!$B$2*60/2/PI()*VLOOKUP(E92,Gearing!$B$2:$F$7,5,FALSE)</f>
        <v>6641.6204366499805</v>
      </c>
      <c r="V92">
        <f ca="1">FORECAST(U92,OFFSET(Engine!$E$3:$E$26,MATCH(U92,Engine!$A$3:$A$26,1)-1,0,2),OFFSET(Engine!$A$3:$A$26,MATCH(U92,Engine!$A$3:$A$26,1)-1,0,2))</f>
        <v>638.17400642288294</v>
      </c>
    </row>
    <row r="93" spans="1:22" x14ac:dyDescent="0.25">
      <c r="A93">
        <f t="shared" si="18"/>
        <v>22.5</v>
      </c>
      <c r="B93">
        <f t="shared" si="29"/>
        <v>578.09911999999883</v>
      </c>
      <c r="C93">
        <f t="shared" si="27"/>
        <v>51.047440000000051</v>
      </c>
      <c r="D93">
        <f t="shared" si="28"/>
        <v>2.2929999999996653</v>
      </c>
      <c r="E93">
        <f>MIN(VLOOKUP(C92+0.01,Gearing!$A$2:$F$7,2,TRUE)+1,5)</f>
        <v>2</v>
      </c>
      <c r="F93">
        <f>Misc!$B$4*Misc!$B$5/Misc!$B$2*VLOOKUP(E93,Gearing!$B$2:$F$7,5,FALSE)</f>
        <v>7442.1676363448232</v>
      </c>
      <c r="G93">
        <f t="shared" si="16"/>
        <v>0.35921413942575287</v>
      </c>
      <c r="H93">
        <f t="shared" si="17"/>
        <v>114.18987115246969</v>
      </c>
      <c r="I93">
        <f t="shared" si="19"/>
        <v>0.19223050000000003</v>
      </c>
      <c r="J93">
        <f t="shared" si="20"/>
        <v>6582.6223226496095</v>
      </c>
      <c r="K93">
        <f t="shared" si="21"/>
        <v>-3957774.3049252653</v>
      </c>
      <c r="L93">
        <f t="shared" si="30"/>
        <v>578.21125129486347</v>
      </c>
      <c r="M93">
        <f>2*$Y$1*VLOOKUP(E92,Gearing!$B$3:$D$7,3)+B91</f>
        <v>583.26074499999879</v>
      </c>
      <c r="N93">
        <f>2*B92-B91+Misc!$B$6*$Y$1^2</f>
        <v>578.09911999999883</v>
      </c>
      <c r="O93">
        <f t="shared" si="22"/>
        <v>0</v>
      </c>
      <c r="P93">
        <f t="shared" si="23"/>
        <v>1</v>
      </c>
      <c r="Q93">
        <f t="shared" si="24"/>
        <v>0</v>
      </c>
      <c r="R93">
        <f t="shared" si="25"/>
        <v>0</v>
      </c>
      <c r="S93">
        <f t="shared" si="26"/>
        <v>0</v>
      </c>
      <c r="T93">
        <f>C93/Misc!$B$2*60/2/PI()</f>
        <v>1624.8904816373904</v>
      </c>
      <c r="U93">
        <f>C93/Misc!$B$2*60/2/PI()*VLOOKUP(E93,Gearing!$B$2:$F$7,5,FALSE)</f>
        <v>6717.0512442629233</v>
      </c>
      <c r="V93">
        <f ca="1">FORECAST(U93,OFFSET(Engine!$E$3:$E$26,MATCH(U93,Engine!$A$3:$A$26,1)-1,0,2),OFFSET(Engine!$A$3:$A$26,MATCH(U93,Engine!$A$3:$A$26,1)-1,0,2))</f>
        <v>640.07413734101067</v>
      </c>
    </row>
    <row r="94" spans="1:22" x14ac:dyDescent="0.25">
      <c r="A94">
        <f t="shared" si="18"/>
        <v>22.75</v>
      </c>
      <c r="B94">
        <f t="shared" si="29"/>
        <v>590.93263624999884</v>
      </c>
      <c r="C94">
        <f t="shared" si="27"/>
        <v>51.620689999999968</v>
      </c>
      <c r="D94">
        <f t="shared" si="28"/>
        <v>2.2929999999996653</v>
      </c>
      <c r="E94">
        <f>MIN(VLOOKUP(C93+0.01,Gearing!$A$2:$F$7,2,TRUE)+1,5)</f>
        <v>2</v>
      </c>
      <c r="F94">
        <f>Misc!$B$4*Misc!$B$5/Misc!$B$2*VLOOKUP(E94,Gearing!$B$2:$F$7,5,FALSE)</f>
        <v>7442.1676363448232</v>
      </c>
      <c r="G94">
        <f t="shared" si="16"/>
        <v>0.36718851671861258</v>
      </c>
      <c r="H94">
        <f t="shared" si="17"/>
        <v>115.47219488188969</v>
      </c>
      <c r="I94">
        <f t="shared" si="19"/>
        <v>0.19223050000000003</v>
      </c>
      <c r="J94">
        <f t="shared" si="20"/>
        <v>6577.7434342256802</v>
      </c>
      <c r="K94">
        <f t="shared" si="21"/>
        <v>-4043227.2163649001</v>
      </c>
      <c r="L94">
        <f t="shared" si="30"/>
        <v>591.04435502817182</v>
      </c>
      <c r="M94">
        <f>2*$Y$1*VLOOKUP(E93,Gearing!$B$3:$D$7,3)+B92</f>
        <v>595.80763624999884</v>
      </c>
      <c r="N94">
        <f>2*B93-B92+Misc!$B$6*$Y$1^2</f>
        <v>590.93263624999884</v>
      </c>
      <c r="O94">
        <f t="shared" si="22"/>
        <v>0</v>
      </c>
      <c r="P94">
        <f t="shared" si="23"/>
        <v>1</v>
      </c>
      <c r="Q94">
        <f t="shared" si="24"/>
        <v>0</v>
      </c>
      <c r="R94">
        <f t="shared" si="25"/>
        <v>0</v>
      </c>
      <c r="S94">
        <f t="shared" si="26"/>
        <v>0</v>
      </c>
      <c r="T94">
        <f>C94/Misc!$B$2*60/2/PI()</f>
        <v>1643.1375958628732</v>
      </c>
      <c r="U94">
        <f>C94/Misc!$B$2*60/2/PI()*VLOOKUP(E94,Gearing!$B$2:$F$7,5,FALSE)</f>
        <v>6792.4820518758625</v>
      </c>
      <c r="V94">
        <f ca="1">FORECAST(U94,OFFSET(Engine!$E$3:$E$26,MATCH(U94,Engine!$A$3:$A$26,1)-1,0,2),OFFSET(Engine!$A$3:$A$26,MATCH(U94,Engine!$A$3:$A$26,1)-1,0,2))</f>
        <v>640.69552504479759</v>
      </c>
    </row>
    <row r="95" spans="1:22" x14ac:dyDescent="0.25">
      <c r="A95">
        <f t="shared" si="18"/>
        <v>23</v>
      </c>
      <c r="B95">
        <f t="shared" si="29"/>
        <v>603.90946499999882</v>
      </c>
      <c r="C95">
        <f t="shared" si="27"/>
        <v>52.193939999999884</v>
      </c>
      <c r="D95">
        <f t="shared" si="28"/>
        <v>2.2929999999996653</v>
      </c>
      <c r="E95">
        <f>MIN(VLOOKUP(C94+0.01,Gearing!$A$2:$F$7,2,TRUE)+1,5)</f>
        <v>2</v>
      </c>
      <c r="F95">
        <f>Misc!$B$4*Misc!$B$5/Misc!$B$2*VLOOKUP(E95,Gearing!$B$2:$F$7,5,FALSE)</f>
        <v>7442.1676363448232</v>
      </c>
      <c r="G95">
        <f t="shared" si="16"/>
        <v>0.37525194427045977</v>
      </c>
      <c r="H95">
        <f t="shared" si="17"/>
        <v>116.75451861130969</v>
      </c>
      <c r="I95">
        <f t="shared" si="19"/>
        <v>0.19223050000000003</v>
      </c>
      <c r="J95">
        <f t="shared" si="20"/>
        <v>6572.8094477346895</v>
      </c>
      <c r="K95">
        <f t="shared" si="21"/>
        <v>-4129560.1834184616</v>
      </c>
      <c r="L95">
        <f t="shared" si="30"/>
        <v>604.02076663677065</v>
      </c>
      <c r="M95">
        <f>2*$Y$1*VLOOKUP(E94,Gearing!$B$3:$D$7,3)+B93</f>
        <v>608.49783999999886</v>
      </c>
      <c r="N95">
        <f>2*B94-B93+Misc!$B$6*$Y$1^2</f>
        <v>603.90946499999882</v>
      </c>
      <c r="O95">
        <f t="shared" si="22"/>
        <v>0</v>
      </c>
      <c r="P95">
        <f t="shared" si="23"/>
        <v>1</v>
      </c>
      <c r="Q95">
        <f t="shared" si="24"/>
        <v>0</v>
      </c>
      <c r="R95">
        <f t="shared" si="25"/>
        <v>0</v>
      </c>
      <c r="S95">
        <f t="shared" si="26"/>
        <v>0</v>
      </c>
      <c r="T95">
        <f>C95/Misc!$B$2*60/2/PI()</f>
        <v>1661.3847100883563</v>
      </c>
      <c r="U95">
        <f>C95/Misc!$B$2*60/2/PI()*VLOOKUP(E95,Gearing!$B$2:$F$7,5,FALSE)</f>
        <v>6867.9128594888034</v>
      </c>
      <c r="V95">
        <f ca="1">FORECAST(U95,OFFSET(Engine!$E$3:$E$26,MATCH(U95,Engine!$A$3:$A$26,1)-1,0,2),OFFSET(Engine!$A$3:$A$26,MATCH(U95,Engine!$A$3:$A$26,1)-1,0,2))</f>
        <v>639.8328697345961</v>
      </c>
    </row>
    <row r="96" spans="1:22" x14ac:dyDescent="0.25">
      <c r="A96">
        <f t="shared" si="18"/>
        <v>23.25</v>
      </c>
      <c r="B96">
        <f t="shared" si="29"/>
        <v>617.02960624999878</v>
      </c>
      <c r="C96">
        <f t="shared" si="27"/>
        <v>52.7671899999998</v>
      </c>
      <c r="D96">
        <f t="shared" si="28"/>
        <v>2.2929999999996653</v>
      </c>
      <c r="E96">
        <f>MIN(VLOOKUP(C95+0.01,Gearing!$A$2:$F$7,2,TRUE)+1,5)</f>
        <v>2</v>
      </c>
      <c r="F96">
        <f>Misc!$B$4*Misc!$B$5/Misc!$B$2*VLOOKUP(E96,Gearing!$B$2:$F$7,5,FALSE)</f>
        <v>7442.1676363448232</v>
      </c>
      <c r="G96">
        <f t="shared" si="16"/>
        <v>0.38340442208129444</v>
      </c>
      <c r="H96">
        <f t="shared" si="17"/>
        <v>118.03684234072969</v>
      </c>
      <c r="I96">
        <f t="shared" si="19"/>
        <v>0.19223050000000003</v>
      </c>
      <c r="J96">
        <f t="shared" si="20"/>
        <v>6567.8203631766355</v>
      </c>
      <c r="K96">
        <f t="shared" si="21"/>
        <v>-4216771.0847801315</v>
      </c>
      <c r="L96">
        <f t="shared" si="30"/>
        <v>617.14048612088447</v>
      </c>
      <c r="M96">
        <f>2*$Y$1*VLOOKUP(E95,Gearing!$B$3:$D$7,3)+B94</f>
        <v>621.33135624999886</v>
      </c>
      <c r="N96">
        <f>2*B95-B94+Misc!$B$6*$Y$1^2</f>
        <v>617.02960624999878</v>
      </c>
      <c r="O96">
        <f t="shared" si="22"/>
        <v>0</v>
      </c>
      <c r="P96">
        <f t="shared" si="23"/>
        <v>1</v>
      </c>
      <c r="Q96">
        <f t="shared" si="24"/>
        <v>0</v>
      </c>
      <c r="R96">
        <f t="shared" si="25"/>
        <v>0</v>
      </c>
      <c r="S96">
        <f t="shared" si="26"/>
        <v>0</v>
      </c>
      <c r="T96">
        <f>C96/Misc!$B$2*60/2/PI()</f>
        <v>1679.6318243138398</v>
      </c>
      <c r="U96">
        <f>C96/Misc!$B$2*60/2/PI()*VLOOKUP(E96,Gearing!$B$2:$F$7,5,FALSE)</f>
        <v>6943.3436671017462</v>
      </c>
      <c r="V96">
        <f ca="1">FORECAST(U96,OFFSET(Engine!$E$3:$E$26,MATCH(U96,Engine!$A$3:$A$26,1)-1,0,2),OFFSET(Engine!$A$3:$A$26,MATCH(U96,Engine!$A$3:$A$26,1)-1,0,2))</f>
        <v>638.13022541792577</v>
      </c>
    </row>
    <row r="97" spans="1:22" x14ac:dyDescent="0.25">
      <c r="A97">
        <f t="shared" si="18"/>
        <v>23.5</v>
      </c>
      <c r="B97">
        <f t="shared" si="29"/>
        <v>630.29305999999872</v>
      </c>
      <c r="C97">
        <f t="shared" si="27"/>
        <v>53.340439999999717</v>
      </c>
      <c r="D97">
        <f t="shared" si="28"/>
        <v>2.2929999999996653</v>
      </c>
      <c r="E97">
        <f>MIN(VLOOKUP(C96+0.01,Gearing!$A$2:$F$7,2,TRUE)+1,5)</f>
        <v>2</v>
      </c>
      <c r="F97">
        <f>Misc!$B$4*Misc!$B$5/Misc!$B$2*VLOOKUP(E97,Gearing!$B$2:$F$7,5,FALSE)</f>
        <v>7442.1676363448232</v>
      </c>
      <c r="G97">
        <f t="shared" si="16"/>
        <v>0.3916459501511167</v>
      </c>
      <c r="H97">
        <f t="shared" si="17"/>
        <v>119.31916607014969</v>
      </c>
      <c r="I97">
        <f t="shared" si="19"/>
        <v>0.19223050000000003</v>
      </c>
      <c r="J97">
        <f t="shared" si="20"/>
        <v>6562.7761805515192</v>
      </c>
      <c r="K97">
        <f t="shared" si="21"/>
        <v>-4304857.7754553696</v>
      </c>
      <c r="L97">
        <f t="shared" si="30"/>
        <v>630.40351348073591</v>
      </c>
      <c r="M97">
        <f>2*$Y$1*VLOOKUP(E96,Gearing!$B$3:$D$7,3)+B95</f>
        <v>634.30818499999884</v>
      </c>
      <c r="N97">
        <f>2*B96-B95+Misc!$B$6*$Y$1^2</f>
        <v>630.29305999999872</v>
      </c>
      <c r="O97">
        <f t="shared" si="22"/>
        <v>0</v>
      </c>
      <c r="P97">
        <f t="shared" si="23"/>
        <v>1</v>
      </c>
      <c r="Q97">
        <f t="shared" si="24"/>
        <v>0</v>
      </c>
      <c r="R97">
        <f t="shared" si="25"/>
        <v>0</v>
      </c>
      <c r="S97">
        <f t="shared" si="26"/>
        <v>0</v>
      </c>
      <c r="T97">
        <f>C97/Misc!$B$2*60/2/PI()</f>
        <v>1697.8789385393227</v>
      </c>
      <c r="U97">
        <f>C97/Misc!$B$2*60/2/PI()*VLOOKUP(E97,Gearing!$B$2:$F$7,5,FALSE)</f>
        <v>7018.7744747146862</v>
      </c>
      <c r="V97">
        <f ca="1">FORECAST(U97,OFFSET(Engine!$E$3:$E$26,MATCH(U97,Engine!$A$3:$A$26,1)-1,0,2),OFFSET(Engine!$A$3:$A$26,MATCH(U97,Engine!$A$3:$A$26,1)-1,0,2))</f>
        <v>635.82778507568594</v>
      </c>
    </row>
    <row r="98" spans="1:22" x14ac:dyDescent="0.25">
      <c r="A98">
        <f t="shared" si="18"/>
        <v>23.75</v>
      </c>
      <c r="B98">
        <f t="shared" si="29"/>
        <v>643.69982624999864</v>
      </c>
      <c r="C98">
        <f t="shared" si="27"/>
        <v>53.913689999999633</v>
      </c>
      <c r="D98">
        <f t="shared" si="28"/>
        <v>2.2929999999996653</v>
      </c>
      <c r="E98">
        <f>MIN(VLOOKUP(C97+0.01,Gearing!$A$2:$F$7,2,TRUE)+1,5)</f>
        <v>2</v>
      </c>
      <c r="F98">
        <f>Misc!$B$4*Misc!$B$5/Misc!$B$2*VLOOKUP(E98,Gearing!$B$2:$F$7,5,FALSE)</f>
        <v>7442.1676363448232</v>
      </c>
      <c r="G98">
        <f t="shared" si="16"/>
        <v>0.39997652847992637</v>
      </c>
      <c r="H98">
        <f t="shared" si="17"/>
        <v>120.60148979956969</v>
      </c>
      <c r="I98">
        <f t="shared" si="19"/>
        <v>0.19223050000000003</v>
      </c>
      <c r="J98">
        <f t="shared" si="20"/>
        <v>6557.6768998593407</v>
      </c>
      <c r="K98">
        <f t="shared" si="21"/>
        <v>-4393818.0867609056</v>
      </c>
      <c r="L98">
        <f t="shared" si="30"/>
        <v>643.80984871655176</v>
      </c>
      <c r="M98">
        <f>2*$Y$1*VLOOKUP(E97,Gearing!$B$3:$D$7,3)+B96</f>
        <v>647.4283262499988</v>
      </c>
      <c r="N98">
        <f>2*B97-B96+Misc!$B$6*$Y$1^2</f>
        <v>643.69982624999864</v>
      </c>
      <c r="O98">
        <f t="shared" si="22"/>
        <v>0</v>
      </c>
      <c r="P98">
        <f t="shared" si="23"/>
        <v>1</v>
      </c>
      <c r="Q98">
        <f t="shared" si="24"/>
        <v>0</v>
      </c>
      <c r="R98">
        <f t="shared" si="25"/>
        <v>0</v>
      </c>
      <c r="S98">
        <f t="shared" si="26"/>
        <v>0</v>
      </c>
      <c r="T98">
        <f>C98/Misc!$B$2*60/2/PI()</f>
        <v>1716.1260527648058</v>
      </c>
      <c r="U98">
        <f>C98/Misc!$B$2*60/2/PI()*VLOOKUP(E98,Gearing!$B$2:$F$7,5,FALSE)</f>
        <v>7094.2052823276272</v>
      </c>
      <c r="V98">
        <f ca="1">FORECAST(U98,OFFSET(Engine!$E$3:$E$26,MATCH(U98,Engine!$A$3:$A$26,1)-1,0,2),OFFSET(Engine!$A$3:$A$26,MATCH(U98,Engine!$A$3:$A$26,1)-1,0,2))</f>
        <v>633.22485725561023</v>
      </c>
    </row>
    <row r="99" spans="1:22" x14ac:dyDescent="0.25">
      <c r="A99">
        <f t="shared" si="18"/>
        <v>24</v>
      </c>
      <c r="B99">
        <f t="shared" si="29"/>
        <v>657.24990499999853</v>
      </c>
      <c r="C99">
        <f t="shared" si="27"/>
        <v>54.486939999999549</v>
      </c>
      <c r="D99">
        <f t="shared" si="28"/>
        <v>2.2929999999996653</v>
      </c>
      <c r="E99">
        <f>MIN(VLOOKUP(C98+0.01,Gearing!$A$2:$F$7,2,TRUE)+1,5)</f>
        <v>2</v>
      </c>
      <c r="F99">
        <f>Misc!$B$4*Misc!$B$5/Misc!$B$2*VLOOKUP(E99,Gearing!$B$2:$F$7,5,FALSE)</f>
        <v>7442.1676363448232</v>
      </c>
      <c r="G99">
        <f t="shared" si="16"/>
        <v>0.40839615706772359</v>
      </c>
      <c r="H99">
        <f t="shared" si="17"/>
        <v>121.88381352898969</v>
      </c>
      <c r="I99">
        <f t="shared" si="19"/>
        <v>0.19223050000000003</v>
      </c>
      <c r="J99">
        <f t="shared" si="20"/>
        <v>6552.5225211000989</v>
      </c>
      <c r="K99">
        <f t="shared" si="21"/>
        <v>-4483649.8263247488</v>
      </c>
      <c r="L99">
        <f t="shared" si="30"/>
        <v>657.35949182855234</v>
      </c>
      <c r="M99">
        <f>2*$Y$1*VLOOKUP(E98,Gearing!$B$3:$D$7,3)+B97</f>
        <v>660.69177999999874</v>
      </c>
      <c r="N99">
        <f>2*B98-B97+Misc!$B$6*$Y$1^2</f>
        <v>657.24990499999853</v>
      </c>
      <c r="O99">
        <f t="shared" si="22"/>
        <v>0</v>
      </c>
      <c r="P99">
        <f t="shared" si="23"/>
        <v>1</v>
      </c>
      <c r="Q99">
        <f t="shared" si="24"/>
        <v>0</v>
      </c>
      <c r="R99">
        <f t="shared" si="25"/>
        <v>0</v>
      </c>
      <c r="S99">
        <f t="shared" si="26"/>
        <v>0</v>
      </c>
      <c r="T99">
        <f>C99/Misc!$B$2*60/2/PI()</f>
        <v>1734.3731669902891</v>
      </c>
      <c r="U99">
        <f>C99/Misc!$B$2*60/2/PI()*VLOOKUP(E99,Gearing!$B$2:$F$7,5,FALSE)</f>
        <v>7169.636089940569</v>
      </c>
      <c r="V99">
        <f ca="1">FORECAST(U99,OFFSET(Engine!$E$3:$E$26,MATCH(U99,Engine!$A$3:$A$26,1)-1,0,2),OFFSET(Engine!$A$3:$A$26,MATCH(U99,Engine!$A$3:$A$26,1)-1,0,2))</f>
        <v>630.14779335101275</v>
      </c>
    </row>
    <row r="100" spans="1:22" x14ac:dyDescent="0.25">
      <c r="A100">
        <f t="shared" si="18"/>
        <v>24.25</v>
      </c>
      <c r="B100">
        <f t="shared" si="29"/>
        <v>670.94329624999841</v>
      </c>
      <c r="C100">
        <f t="shared" si="27"/>
        <v>55.060189999999466</v>
      </c>
      <c r="D100">
        <f t="shared" si="28"/>
        <v>2.2929999999996653</v>
      </c>
      <c r="E100">
        <f>MIN(VLOOKUP(C99+0.01,Gearing!$A$2:$F$7,2,TRUE)+1,5)</f>
        <v>2</v>
      </c>
      <c r="F100">
        <f>Misc!$B$4*Misc!$B$5/Misc!$B$2*VLOOKUP(E100,Gearing!$B$2:$F$7,5,FALSE)</f>
        <v>7442.1676363448232</v>
      </c>
      <c r="G100">
        <f t="shared" si="16"/>
        <v>0.41690483591450828</v>
      </c>
      <c r="H100">
        <f t="shared" si="17"/>
        <v>123.16613725840969</v>
      </c>
      <c r="I100">
        <f t="shared" si="19"/>
        <v>0.19223050000000003</v>
      </c>
      <c r="J100">
        <f t="shared" si="20"/>
        <v>6547.3130442737956</v>
      </c>
      <c r="K100">
        <f t="shared" si="21"/>
        <v>-4574350.7780861817</v>
      </c>
      <c r="L100">
        <f t="shared" si="30"/>
        <v>671.05244281696446</v>
      </c>
      <c r="M100">
        <f>2*$Y$1*VLOOKUP(E99,Gearing!$B$3:$D$7,3)+B98</f>
        <v>674.09854624999866</v>
      </c>
      <c r="N100">
        <f>2*B99-B98+Misc!$B$6*$Y$1^2</f>
        <v>670.94329624999841</v>
      </c>
      <c r="O100">
        <f t="shared" si="22"/>
        <v>0</v>
      </c>
      <c r="P100">
        <f t="shared" si="23"/>
        <v>1</v>
      </c>
      <c r="Q100">
        <f t="shared" si="24"/>
        <v>0</v>
      </c>
      <c r="R100">
        <f t="shared" si="25"/>
        <v>0</v>
      </c>
      <c r="S100">
        <f t="shared" si="26"/>
        <v>0</v>
      </c>
      <c r="T100">
        <f>C100/Misc!$B$2*60/2/PI()</f>
        <v>1752.6202812157719</v>
      </c>
      <c r="U100">
        <f>C100/Misc!$B$2*60/2/PI()*VLOOKUP(E100,Gearing!$B$2:$F$7,5,FALSE)</f>
        <v>7245.0668975535091</v>
      </c>
      <c r="V100">
        <f ca="1">FORECAST(U100,OFFSET(Engine!$E$3:$E$26,MATCH(U100,Engine!$A$3:$A$26,1)-1,0,2),OFFSET(Engine!$A$3:$A$26,MATCH(U100,Engine!$A$3:$A$26,1)-1,0,2))</f>
        <v>626.39178129435129</v>
      </c>
    </row>
    <row r="101" spans="1:22" x14ac:dyDescent="0.25">
      <c r="A101">
        <f t="shared" si="18"/>
        <v>24.5</v>
      </c>
      <c r="B101">
        <f t="shared" si="29"/>
        <v>684.77999999999827</v>
      </c>
      <c r="C101">
        <f t="shared" si="27"/>
        <v>55.633439999999382</v>
      </c>
      <c r="D101">
        <f t="shared" si="28"/>
        <v>2.2929999999996653</v>
      </c>
      <c r="E101">
        <f>MIN(VLOOKUP(C100+0.01,Gearing!$A$2:$F$7,2,TRUE)+1,5)</f>
        <v>2</v>
      </c>
      <c r="F101">
        <f>Misc!$B$4*Misc!$B$5/Misc!$B$2*VLOOKUP(E101,Gearing!$B$2:$F$7,5,FALSE)</f>
        <v>7442.1676363448232</v>
      </c>
      <c r="G101">
        <f t="shared" si="16"/>
        <v>0.42550256502028044</v>
      </c>
      <c r="H101">
        <f t="shared" si="17"/>
        <v>124.44846098782969</v>
      </c>
      <c r="I101">
        <f t="shared" si="19"/>
        <v>0.19223050000000003</v>
      </c>
      <c r="J101">
        <f t="shared" si="20"/>
        <v>6542.0484693804292</v>
      </c>
      <c r="K101">
        <f t="shared" si="21"/>
        <v>-4665918.7022957597</v>
      </c>
      <c r="L101">
        <f t="shared" si="30"/>
        <v>684.88870168200845</v>
      </c>
      <c r="M101">
        <f>2*$Y$1*VLOOKUP(E100,Gearing!$B$3:$D$7,3)+B99</f>
        <v>687.64862499999856</v>
      </c>
      <c r="N101">
        <f>2*B100-B99+Misc!$B$6*$Y$1^2</f>
        <v>684.77999999999827</v>
      </c>
      <c r="O101">
        <f t="shared" si="22"/>
        <v>0</v>
      </c>
      <c r="P101">
        <f t="shared" si="23"/>
        <v>1</v>
      </c>
      <c r="Q101">
        <f t="shared" si="24"/>
        <v>0</v>
      </c>
      <c r="R101">
        <f t="shared" si="25"/>
        <v>0</v>
      </c>
      <c r="S101">
        <f t="shared" si="26"/>
        <v>0</v>
      </c>
      <c r="T101">
        <f>C101/Misc!$B$2*60/2/PI()</f>
        <v>1770.8673954412552</v>
      </c>
      <c r="U101">
        <f>C101/Misc!$B$2*60/2/PI()*VLOOKUP(E101,Gearing!$B$2:$F$7,5,FALSE)</f>
        <v>7320.4977051664509</v>
      </c>
      <c r="V101">
        <f ca="1">FORECAST(U101,OFFSET(Engine!$E$3:$E$26,MATCH(U101,Engine!$A$3:$A$26,1)-1,0,2),OFFSET(Engine!$A$3:$A$26,MATCH(U101,Engine!$A$3:$A$26,1)-1,0,2))</f>
        <v>621.92584132230377</v>
      </c>
    </row>
    <row r="102" spans="1:22" x14ac:dyDescent="0.25">
      <c r="A102">
        <f t="shared" si="18"/>
        <v>24.75</v>
      </c>
      <c r="B102">
        <f t="shared" si="29"/>
        <v>698.7600162499981</v>
      </c>
      <c r="C102">
        <f t="shared" si="27"/>
        <v>56.206689999999298</v>
      </c>
      <c r="D102">
        <f t="shared" si="28"/>
        <v>2.2929999999996653</v>
      </c>
      <c r="E102">
        <f>MIN(VLOOKUP(C101+0.01,Gearing!$A$2:$F$7,2,TRUE)+1,5)</f>
        <v>2</v>
      </c>
      <c r="F102">
        <f>Misc!$B$4*Misc!$B$5/Misc!$B$2*VLOOKUP(E102,Gearing!$B$2:$F$7,5,FALSE)</f>
        <v>7442.1676363448232</v>
      </c>
      <c r="G102">
        <f t="shared" si="16"/>
        <v>0.4341893443850402</v>
      </c>
      <c r="H102">
        <f t="shared" si="17"/>
        <v>125.73078471724969</v>
      </c>
      <c r="I102">
        <f t="shared" si="19"/>
        <v>0.19223050000000003</v>
      </c>
      <c r="J102">
        <f t="shared" si="20"/>
        <v>6536.7287964200004</v>
      </c>
      <c r="K102">
        <f t="shared" si="21"/>
        <v>-4758351.3355153166</v>
      </c>
      <c r="L102">
        <f t="shared" si="30"/>
        <v>698.86826842391349</v>
      </c>
      <c r="M102">
        <f>2*$Y$1*VLOOKUP(E101,Gearing!$B$3:$D$7,3)+B100</f>
        <v>701.34201624999844</v>
      </c>
      <c r="N102">
        <f>2*B101-B100+Misc!$B$6*$Y$1^2</f>
        <v>698.7600162499981</v>
      </c>
      <c r="O102">
        <f t="shared" si="22"/>
        <v>0</v>
      </c>
      <c r="P102">
        <f t="shared" si="23"/>
        <v>1</v>
      </c>
      <c r="Q102">
        <f t="shared" si="24"/>
        <v>0</v>
      </c>
      <c r="R102">
        <f t="shared" si="25"/>
        <v>0</v>
      </c>
      <c r="S102">
        <f t="shared" si="26"/>
        <v>0</v>
      </c>
      <c r="T102">
        <f>C102/Misc!$B$2*60/2/PI()</f>
        <v>1789.1145096667385</v>
      </c>
      <c r="U102">
        <f>C102/Misc!$B$2*60/2/PI()*VLOOKUP(E102,Gearing!$B$2:$F$7,5,FALSE)</f>
        <v>7395.9285127793928</v>
      </c>
      <c r="V102">
        <f ca="1">FORECAST(U102,OFFSET(Engine!$E$3:$E$26,MATCH(U102,Engine!$A$3:$A$26,1)-1,0,2),OFFSET(Engine!$A$3:$A$26,MATCH(U102,Engine!$A$3:$A$26,1)-1,0,2))</f>
        <v>616.71200904896091</v>
      </c>
    </row>
    <row r="103" spans="1:22" x14ac:dyDescent="0.25">
      <c r="A103">
        <f t="shared" si="18"/>
        <v>25</v>
      </c>
      <c r="B103">
        <f t="shared" si="29"/>
        <v>712.88334499999792</v>
      </c>
      <c r="C103">
        <f t="shared" si="27"/>
        <v>56.779939999999215</v>
      </c>
      <c r="D103">
        <f t="shared" si="28"/>
        <v>2.2929999999996653</v>
      </c>
      <c r="E103">
        <f>MIN(VLOOKUP(C102+0.01,Gearing!$A$2:$F$7,2,TRUE)+1,5)</f>
        <v>2</v>
      </c>
      <c r="F103">
        <f>Misc!$B$4*Misc!$B$5/Misc!$B$2*VLOOKUP(E103,Gearing!$B$2:$F$7,5,FALSE)</f>
        <v>7442.1676363448232</v>
      </c>
      <c r="G103">
        <f t="shared" si="16"/>
        <v>0.44296517400878738</v>
      </c>
      <c r="H103">
        <f t="shared" si="17"/>
        <v>127.01310844666969</v>
      </c>
      <c r="I103">
        <f t="shared" si="19"/>
        <v>0.19223050000000003</v>
      </c>
      <c r="J103">
        <f t="shared" si="20"/>
        <v>6531.3540253925094</v>
      </c>
      <c r="K103">
        <f t="shared" si="21"/>
        <v>-4851646.3906179573</v>
      </c>
      <c r="L103">
        <f t="shared" si="30"/>
        <v>712.99114304290435</v>
      </c>
      <c r="M103">
        <f>2*$Y$1*VLOOKUP(E102,Gearing!$B$3:$D$7,3)+B101</f>
        <v>715.17871999999829</v>
      </c>
      <c r="N103">
        <f>2*B102-B101+Misc!$B$6*$Y$1^2</f>
        <v>712.88334499999792</v>
      </c>
      <c r="O103">
        <f t="shared" si="22"/>
        <v>0</v>
      </c>
      <c r="P103">
        <f t="shared" si="23"/>
        <v>1</v>
      </c>
      <c r="Q103">
        <f t="shared" si="24"/>
        <v>0</v>
      </c>
      <c r="R103">
        <f t="shared" si="25"/>
        <v>0</v>
      </c>
      <c r="S103">
        <f t="shared" si="26"/>
        <v>0</v>
      </c>
      <c r="T103">
        <f>C103/Misc!$B$2*60/2/PI()</f>
        <v>1807.3616238922214</v>
      </c>
      <c r="U103">
        <f>C103/Misc!$B$2*60/2/PI()*VLOOKUP(E103,Gearing!$B$2:$F$7,5,FALSE)</f>
        <v>7471.3593203923319</v>
      </c>
      <c r="V103">
        <f ca="1">FORECAST(U103,OFFSET(Engine!$E$3:$E$26,MATCH(U103,Engine!$A$3:$A$26,1)-1,0,2),OFFSET(Engine!$A$3:$A$26,MATCH(U103,Engine!$A$3:$A$26,1)-1,0,2))</f>
        <v>610.97936416269272</v>
      </c>
    </row>
    <row r="104" spans="1:22" x14ac:dyDescent="0.25">
      <c r="A104">
        <f t="shared" si="18"/>
        <v>25.25</v>
      </c>
      <c r="B104">
        <f t="shared" si="29"/>
        <v>727.14998624999771</v>
      </c>
      <c r="C104">
        <f t="shared" si="27"/>
        <v>57.353189999999131</v>
      </c>
      <c r="D104">
        <f t="shared" si="28"/>
        <v>2.2929999999996653</v>
      </c>
      <c r="E104">
        <f>MIN(VLOOKUP(C103+0.01,Gearing!$A$2:$F$7,2,TRUE)+1,5)</f>
        <v>2</v>
      </c>
      <c r="F104">
        <f>Misc!$B$4*Misc!$B$5/Misc!$B$2*VLOOKUP(E104,Gearing!$B$2:$F$7,5,FALSE)</f>
        <v>7442.1676363448232</v>
      </c>
      <c r="G104">
        <f t="shared" si="16"/>
        <v>0.45183005389152209</v>
      </c>
      <c r="H104">
        <f t="shared" si="17"/>
        <v>128.29543217608969</v>
      </c>
      <c r="I104">
        <f t="shared" si="19"/>
        <v>0.19223050000000003</v>
      </c>
      <c r="J104">
        <f t="shared" si="20"/>
        <v>6525.924156297956</v>
      </c>
      <c r="K104">
        <f t="shared" si="21"/>
        <v>-4945801.5567880645</v>
      </c>
      <c r="L104">
        <f t="shared" si="30"/>
        <v>727.25732553919886</v>
      </c>
      <c r="M104">
        <f>2*$Y$1*VLOOKUP(E103,Gearing!$B$3:$D$7,3)+B102</f>
        <v>729.15873624999813</v>
      </c>
      <c r="N104">
        <f>2*B103-B102+Misc!$B$6*$Y$1^2</f>
        <v>727.14998624999771</v>
      </c>
      <c r="O104">
        <f t="shared" si="22"/>
        <v>0</v>
      </c>
      <c r="P104">
        <f t="shared" si="23"/>
        <v>1</v>
      </c>
      <c r="Q104">
        <f t="shared" si="24"/>
        <v>0</v>
      </c>
      <c r="R104">
        <f t="shared" si="25"/>
        <v>0</v>
      </c>
      <c r="S104">
        <f t="shared" si="26"/>
        <v>0</v>
      </c>
      <c r="T104">
        <f>C104/Misc!$B$2*60/2/PI()</f>
        <v>1825.6087381177044</v>
      </c>
      <c r="U104">
        <f>C104/Misc!$B$2*60/2/PI()*VLOOKUP(E104,Gearing!$B$2:$F$7,5,FALSE)</f>
        <v>7546.7901280052729</v>
      </c>
      <c r="V104">
        <f ca="1">FORECAST(U104,OFFSET(Engine!$E$3:$E$26,MATCH(U104,Engine!$A$3:$A$26,1)-1,0,2),OFFSET(Engine!$A$3:$A$26,MATCH(U104,Engine!$A$3:$A$26,1)-1,0,2))</f>
        <v>607.0597984085648</v>
      </c>
    </row>
    <row r="105" spans="1:22" x14ac:dyDescent="0.25">
      <c r="A105">
        <f t="shared" si="18"/>
        <v>25.5</v>
      </c>
      <c r="B105">
        <f t="shared" si="29"/>
        <v>741.55993999999748</v>
      </c>
      <c r="C105">
        <f t="shared" si="27"/>
        <v>57.926439999999047</v>
      </c>
      <c r="D105">
        <f t="shared" si="28"/>
        <v>2.2929999999996653</v>
      </c>
      <c r="E105">
        <f>MIN(VLOOKUP(C104+0.01,Gearing!$A$2:$F$7,2,TRUE)+1,5)</f>
        <v>2</v>
      </c>
      <c r="F105">
        <f>Misc!$B$4*Misc!$B$5/Misc!$B$2*VLOOKUP(E105,Gearing!$B$2:$F$7,5,FALSE)</f>
        <v>7442.1676363448232</v>
      </c>
      <c r="G105">
        <f t="shared" si="16"/>
        <v>0.46078398403324428</v>
      </c>
      <c r="H105">
        <f t="shared" si="17"/>
        <v>129.57775590550969</v>
      </c>
      <c r="I105">
        <f t="shared" si="19"/>
        <v>0.19223050000000003</v>
      </c>
      <c r="J105">
        <f t="shared" si="20"/>
        <v>6520.4391891363393</v>
      </c>
      <c r="K105">
        <f t="shared" si="21"/>
        <v>-5040814.4995212937</v>
      </c>
      <c r="L105">
        <f t="shared" si="30"/>
        <v>741.66681591302392</v>
      </c>
      <c r="M105">
        <f>2*$Y$1*VLOOKUP(E104,Gearing!$B$3:$D$7,3)+B103</f>
        <v>743.28206499999794</v>
      </c>
      <c r="N105">
        <f>2*B104-B103+Misc!$B$6*$Y$1^2</f>
        <v>741.55993999999748</v>
      </c>
      <c r="O105">
        <f t="shared" si="22"/>
        <v>0</v>
      </c>
      <c r="P105">
        <f t="shared" si="23"/>
        <v>1</v>
      </c>
      <c r="Q105">
        <f t="shared" si="24"/>
        <v>0</v>
      </c>
      <c r="R105">
        <f t="shared" si="25"/>
        <v>0</v>
      </c>
      <c r="S105">
        <f t="shared" si="26"/>
        <v>0</v>
      </c>
      <c r="T105">
        <f>C105/Misc!$B$2*60/2/PI()</f>
        <v>1843.855852343188</v>
      </c>
      <c r="U105">
        <f>C105/Misc!$B$2*60/2/PI()*VLOOKUP(E105,Gearing!$B$2:$F$7,5,FALSE)</f>
        <v>7622.2209356182157</v>
      </c>
      <c r="V105">
        <f ca="1">FORECAST(U105,OFFSET(Engine!$E$3:$E$26,MATCH(U105,Engine!$A$3:$A$26,1)-1,0,2),OFFSET(Engine!$A$3:$A$26,MATCH(U105,Engine!$A$3:$A$26,1)-1,0,2))</f>
        <v>604.26815485189968</v>
      </c>
    </row>
    <row r="106" spans="1:22" x14ac:dyDescent="0.25">
      <c r="A106">
        <f t="shared" si="18"/>
        <v>25.75</v>
      </c>
      <c r="B106">
        <f t="shared" si="29"/>
        <v>756.11320624999723</v>
      </c>
      <c r="C106">
        <f t="shared" si="27"/>
        <v>58.499689999998964</v>
      </c>
      <c r="D106">
        <f t="shared" si="28"/>
        <v>2.2929999999996653</v>
      </c>
      <c r="E106">
        <f>MIN(VLOOKUP(C105+0.01,Gearing!$A$2:$F$7,2,TRUE)+1,5)</f>
        <v>2</v>
      </c>
      <c r="F106">
        <f>Misc!$B$4*Misc!$B$5/Misc!$B$2*VLOOKUP(E106,Gearing!$B$2:$F$7,5,FALSE)</f>
        <v>7442.1676363448232</v>
      </c>
      <c r="G106">
        <f t="shared" si="16"/>
        <v>0.469826964433954</v>
      </c>
      <c r="H106">
        <f t="shared" si="17"/>
        <v>130.86007963492969</v>
      </c>
      <c r="I106">
        <f t="shared" si="19"/>
        <v>0.19223050000000003</v>
      </c>
      <c r="J106">
        <f t="shared" si="20"/>
        <v>6514.8991239076613</v>
      </c>
      <c r="K106">
        <f t="shared" si="21"/>
        <v>-5136682.8606245751</v>
      </c>
      <c r="L106">
        <f t="shared" si="30"/>
        <v>756.21961416460442</v>
      </c>
      <c r="M106">
        <f>2*$Y$1*VLOOKUP(E105,Gearing!$B$3:$D$7,3)+B104</f>
        <v>757.54870624999774</v>
      </c>
      <c r="N106">
        <f>2*B105-B104+Misc!$B$6*$Y$1^2</f>
        <v>756.11320624999723</v>
      </c>
      <c r="O106">
        <f t="shared" si="22"/>
        <v>0</v>
      </c>
      <c r="P106">
        <f t="shared" si="23"/>
        <v>1</v>
      </c>
      <c r="Q106">
        <f t="shared" si="24"/>
        <v>0</v>
      </c>
      <c r="R106">
        <f t="shared" si="25"/>
        <v>0</v>
      </c>
      <c r="S106">
        <f t="shared" si="26"/>
        <v>0</v>
      </c>
      <c r="T106">
        <f>C106/Misc!$B$2*60/2/PI()</f>
        <v>1862.1029665686708</v>
      </c>
      <c r="U106">
        <f>C106/Misc!$B$2*60/2/PI()*VLOOKUP(E106,Gearing!$B$2:$F$7,5,FALSE)</f>
        <v>7697.6517432311557</v>
      </c>
      <c r="V106">
        <f ca="1">FORECAST(U106,OFFSET(Engine!$E$3:$E$26,MATCH(U106,Engine!$A$3:$A$26,1)-1,0,2),OFFSET(Engine!$A$3:$A$26,MATCH(U106,Engine!$A$3:$A$26,1)-1,0,2))</f>
        <v>601.47651129523467</v>
      </c>
    </row>
    <row r="107" spans="1:22" x14ac:dyDescent="0.25">
      <c r="A107">
        <f t="shared" si="18"/>
        <v>26</v>
      </c>
      <c r="B107">
        <f t="shared" si="29"/>
        <v>770.80978499999696</v>
      </c>
      <c r="C107">
        <f t="shared" si="27"/>
        <v>59.07293999999888</v>
      </c>
      <c r="D107">
        <f t="shared" si="28"/>
        <v>2.2929999999996653</v>
      </c>
      <c r="E107">
        <f>MIN(VLOOKUP(C106+0.01,Gearing!$A$2:$F$7,2,TRUE)+1,5)</f>
        <v>2</v>
      </c>
      <c r="F107">
        <f>Misc!$B$4*Misc!$B$5/Misc!$B$2*VLOOKUP(E107,Gearing!$B$2:$F$7,5,FALSE)</f>
        <v>7442.1676363448232</v>
      </c>
      <c r="G107">
        <f t="shared" si="16"/>
        <v>0.4789589950936512</v>
      </c>
      <c r="H107">
        <f t="shared" si="17"/>
        <v>132.14240336434969</v>
      </c>
      <c r="I107">
        <f t="shared" si="19"/>
        <v>0.19223050000000003</v>
      </c>
      <c r="J107">
        <f t="shared" si="20"/>
        <v>6509.30396061192</v>
      </c>
      <c r="K107">
        <f t="shared" si="21"/>
        <v>-5233404.2582161156</v>
      </c>
      <c r="L107">
        <f t="shared" si="30"/>
        <v>770.915720294165</v>
      </c>
      <c r="M107">
        <f>2*$Y$1*VLOOKUP(E106,Gearing!$B$3:$D$7,3)+B105</f>
        <v>771.95865999999751</v>
      </c>
      <c r="N107">
        <f>2*B106-B105+Misc!$B$6*$Y$1^2</f>
        <v>770.80978499999696</v>
      </c>
      <c r="O107">
        <f t="shared" si="22"/>
        <v>0</v>
      </c>
      <c r="P107">
        <f t="shared" si="23"/>
        <v>1</v>
      </c>
      <c r="Q107">
        <f t="shared" si="24"/>
        <v>0</v>
      </c>
      <c r="R107">
        <f t="shared" si="25"/>
        <v>0</v>
      </c>
      <c r="S107">
        <f t="shared" si="26"/>
        <v>0</v>
      </c>
      <c r="T107">
        <f>C107/Misc!$B$2*60/2/PI()</f>
        <v>1880.3500807941539</v>
      </c>
      <c r="U107">
        <f>C107/Misc!$B$2*60/2/PI()*VLOOKUP(E107,Gearing!$B$2:$F$7,5,FALSE)</f>
        <v>7773.0825508440967</v>
      </c>
      <c r="V107">
        <f ca="1">FORECAST(U107,OFFSET(Engine!$E$3:$E$26,MATCH(U107,Engine!$A$3:$A$26,1)-1,0,2),OFFSET(Engine!$A$3:$A$26,MATCH(U107,Engine!$A$3:$A$26,1)-1,0,2))</f>
        <v>598.68486773856955</v>
      </c>
    </row>
    <row r="108" spans="1:22" x14ac:dyDescent="0.25">
      <c r="A108">
        <f t="shared" si="18"/>
        <v>26.25</v>
      </c>
      <c r="B108">
        <f t="shared" si="29"/>
        <v>785.64967624999667</v>
      </c>
      <c r="C108">
        <f t="shared" si="27"/>
        <v>59.646189999998796</v>
      </c>
      <c r="D108">
        <f t="shared" si="28"/>
        <v>2.2929999999996653</v>
      </c>
      <c r="E108">
        <f>MIN(VLOOKUP(C107+0.01,Gearing!$A$2:$F$7,2,TRUE)+1,5)</f>
        <v>2</v>
      </c>
      <c r="F108">
        <f>Misc!$B$4*Misc!$B$5/Misc!$B$2*VLOOKUP(E108,Gearing!$B$2:$F$7,5,FALSE)</f>
        <v>7442.1676363448232</v>
      </c>
      <c r="G108">
        <f t="shared" si="16"/>
        <v>0.48818007601233587</v>
      </c>
      <c r="H108">
        <f t="shared" si="17"/>
        <v>133.42472709376969</v>
      </c>
      <c r="I108">
        <f t="shared" si="19"/>
        <v>0.19223050000000003</v>
      </c>
      <c r="J108">
        <f t="shared" si="20"/>
        <v>6503.6536992491165</v>
      </c>
      <c r="K108">
        <f t="shared" si="21"/>
        <v>-5330976.2867253954</v>
      </c>
      <c r="L108">
        <f t="shared" si="30"/>
        <v>785.75513430192802</v>
      </c>
      <c r="M108">
        <f>2*$Y$1*VLOOKUP(E107,Gearing!$B$3:$D$7,3)+B106</f>
        <v>786.51192624999726</v>
      </c>
      <c r="N108">
        <f>2*B107-B106+Misc!$B$6*$Y$1^2</f>
        <v>785.64967624999667</v>
      </c>
      <c r="O108">
        <f t="shared" si="22"/>
        <v>0</v>
      </c>
      <c r="P108">
        <f t="shared" si="23"/>
        <v>1</v>
      </c>
      <c r="Q108">
        <f t="shared" si="24"/>
        <v>0</v>
      </c>
      <c r="R108">
        <f t="shared" si="25"/>
        <v>0</v>
      </c>
      <c r="S108">
        <f t="shared" si="26"/>
        <v>0</v>
      </c>
      <c r="T108">
        <f>C108/Misc!$B$2*60/2/PI()</f>
        <v>1898.5971950196374</v>
      </c>
      <c r="U108">
        <f>C108/Misc!$B$2*60/2/PI()*VLOOKUP(E108,Gearing!$B$2:$F$7,5,FALSE)</f>
        <v>7848.5133584570394</v>
      </c>
      <c r="V108">
        <f ca="1">FORECAST(U108,OFFSET(Engine!$E$3:$E$26,MATCH(U108,Engine!$A$3:$A$26,1)-1,0,2),OFFSET(Engine!$A$3:$A$26,MATCH(U108,Engine!$A$3:$A$26,1)-1,0,2))</f>
        <v>595.89322418190443</v>
      </c>
    </row>
    <row r="109" spans="1:22" x14ac:dyDescent="0.25">
      <c r="A109">
        <f t="shared" si="18"/>
        <v>26.5</v>
      </c>
      <c r="B109">
        <f t="shared" si="29"/>
        <v>800.63287999999636</v>
      </c>
      <c r="C109">
        <f t="shared" si="27"/>
        <v>60.219439999998713</v>
      </c>
      <c r="D109">
        <f t="shared" si="28"/>
        <v>2.2929999999996653</v>
      </c>
      <c r="E109">
        <f>MIN(VLOOKUP(C108+0.01,Gearing!$A$2:$F$7,2,TRUE)+1,5)</f>
        <v>2</v>
      </c>
      <c r="F109">
        <f>Misc!$B$4*Misc!$B$5/Misc!$B$2*VLOOKUP(E109,Gearing!$B$2:$F$7,5,FALSE)</f>
        <v>7442.1676363448232</v>
      </c>
      <c r="G109">
        <f t="shared" si="16"/>
        <v>0.49749020719000808</v>
      </c>
      <c r="H109">
        <f t="shared" si="17"/>
        <v>134.70705082318969</v>
      </c>
      <c r="I109">
        <f t="shared" si="19"/>
        <v>0.19223050000000003</v>
      </c>
      <c r="J109">
        <f t="shared" si="20"/>
        <v>6497.9483398192497</v>
      </c>
      <c r="K109">
        <f t="shared" si="21"/>
        <v>-5429396.5168931698</v>
      </c>
      <c r="L109">
        <f t="shared" si="30"/>
        <v>800.73785618811587</v>
      </c>
      <c r="M109">
        <f>2*$Y$1*VLOOKUP(E108,Gearing!$B$3:$D$7,3)+B107</f>
        <v>801.20850499999699</v>
      </c>
      <c r="N109">
        <f>2*B108-B107+Misc!$B$6*$Y$1^2</f>
        <v>800.63287999999636</v>
      </c>
      <c r="O109">
        <f t="shared" si="22"/>
        <v>0</v>
      </c>
      <c r="P109">
        <f t="shared" si="23"/>
        <v>1</v>
      </c>
      <c r="Q109">
        <f t="shared" si="24"/>
        <v>0</v>
      </c>
      <c r="R109">
        <f t="shared" si="25"/>
        <v>0</v>
      </c>
      <c r="S109">
        <f t="shared" si="26"/>
        <v>0</v>
      </c>
      <c r="T109">
        <f>C109/Misc!$B$2*60/2/PI()</f>
        <v>1916.8443092451203</v>
      </c>
      <c r="U109">
        <f>C109/Misc!$B$2*60/2/PI()*VLOOKUP(E109,Gearing!$B$2:$F$7,5,FALSE)</f>
        <v>7923.9441660699795</v>
      </c>
      <c r="V109">
        <f ca="1">FORECAST(U109,OFFSET(Engine!$E$3:$E$26,MATCH(U109,Engine!$A$3:$A$26,1)-1,0,2),OFFSET(Engine!$A$3:$A$26,MATCH(U109,Engine!$A$3:$A$26,1)-1,0,2))</f>
        <v>593.10158062523942</v>
      </c>
    </row>
    <row r="110" spans="1:22" x14ac:dyDescent="0.25">
      <c r="A110">
        <f t="shared" si="18"/>
        <v>26.75</v>
      </c>
      <c r="B110">
        <f t="shared" si="29"/>
        <v>815.75939624999603</v>
      </c>
      <c r="C110">
        <f t="shared" si="27"/>
        <v>60.792689999998629</v>
      </c>
      <c r="D110">
        <f t="shared" si="28"/>
        <v>2.2929999999996653</v>
      </c>
      <c r="E110">
        <f>MIN(VLOOKUP(C109+0.01,Gearing!$A$2:$F$7,2,TRUE)+1,5)</f>
        <v>2</v>
      </c>
      <c r="F110">
        <f>Misc!$B$4*Misc!$B$5/Misc!$B$2*VLOOKUP(E110,Gearing!$B$2:$F$7,5,FALSE)</f>
        <v>7442.1676363448232</v>
      </c>
      <c r="G110">
        <f t="shared" si="16"/>
        <v>0.50688938862666777</v>
      </c>
      <c r="H110">
        <f t="shared" si="17"/>
        <v>135.98937455260969</v>
      </c>
      <c r="I110">
        <f t="shared" si="19"/>
        <v>0.19223050000000003</v>
      </c>
      <c r="J110">
        <f t="shared" si="20"/>
        <v>6492.1878823223215</v>
      </c>
      <c r="K110">
        <f t="shared" si="21"/>
        <v>-5528662.4957714686</v>
      </c>
      <c r="L110">
        <f t="shared" si="30"/>
        <v>815.86388595295807</v>
      </c>
      <c r="M110">
        <f>2*$Y$1*VLOOKUP(E109,Gearing!$B$3:$D$7,3)+B108</f>
        <v>816.0483962499967</v>
      </c>
      <c r="N110">
        <f>2*B109-B108+Misc!$B$6*$Y$1^2</f>
        <v>815.75939624999603</v>
      </c>
      <c r="O110">
        <f t="shared" si="22"/>
        <v>0</v>
      </c>
      <c r="P110">
        <f t="shared" si="23"/>
        <v>1</v>
      </c>
      <c r="Q110">
        <f t="shared" si="24"/>
        <v>0</v>
      </c>
      <c r="R110">
        <f t="shared" si="25"/>
        <v>0</v>
      </c>
      <c r="S110">
        <f t="shared" si="26"/>
        <v>0</v>
      </c>
      <c r="T110">
        <f>C110/Misc!$B$2*60/2/PI()</f>
        <v>1935.0914234706033</v>
      </c>
      <c r="U110">
        <f>C110/Misc!$B$2*60/2/PI()*VLOOKUP(E110,Gearing!$B$2:$F$7,5,FALSE)</f>
        <v>7999.3749736829204</v>
      </c>
      <c r="V110">
        <f ca="1">FORECAST(U110,OFFSET(Engine!$E$3:$E$26,MATCH(U110,Engine!$A$3:$A$26,1)-1,0,2),OFFSET(Engine!$A$3:$A$26,MATCH(U110,Engine!$A$3:$A$26,1)-1,0,2))</f>
        <v>590.3099370685743</v>
      </c>
    </row>
    <row r="111" spans="1:22" x14ac:dyDescent="0.25">
      <c r="A111">
        <f t="shared" si="18"/>
        <v>27</v>
      </c>
      <c r="B111">
        <f t="shared" si="29"/>
        <v>831.02922499999568</v>
      </c>
      <c r="C111">
        <f t="shared" si="27"/>
        <v>61.365939999998545</v>
      </c>
      <c r="D111">
        <f t="shared" si="28"/>
        <v>2.2929999999996653</v>
      </c>
      <c r="E111">
        <f>MIN(VLOOKUP(C110+0.01,Gearing!$A$2:$F$7,2,TRUE)+1,5)</f>
        <v>3</v>
      </c>
      <c r="F111">
        <f>Misc!$B$4*Misc!$B$5/Misc!$B$2*VLOOKUP(E111,Gearing!$B$2:$F$7,5,FALSE)</f>
        <v>4937.2429197214451</v>
      </c>
      <c r="G111">
        <f t="shared" si="16"/>
        <v>0.51637762032231505</v>
      </c>
      <c r="H111">
        <f t="shared" si="17"/>
        <v>137.27169828202969</v>
      </c>
      <c r="I111">
        <f t="shared" si="19"/>
        <v>0.19223050000000003</v>
      </c>
      <c r="J111">
        <f t="shared" si="20"/>
        <v>6486.37232675833</v>
      </c>
      <c r="K111">
        <f t="shared" si="21"/>
        <v>-5628145.5155444406</v>
      </c>
      <c r="L111">
        <f t="shared" si="30"/>
        <v>831.13322359667222</v>
      </c>
      <c r="M111">
        <f>2*$Y$1*VLOOKUP(E110,Gearing!$B$3:$D$7,3)+B109</f>
        <v>831.03159999999639</v>
      </c>
      <c r="N111">
        <f>2*B110-B109+Misc!$B$6*$Y$1^2</f>
        <v>831.02922499999568</v>
      </c>
      <c r="O111">
        <f t="shared" si="22"/>
        <v>0</v>
      </c>
      <c r="P111">
        <f t="shared" si="23"/>
        <v>0</v>
      </c>
      <c r="Q111">
        <f t="shared" si="24"/>
        <v>1</v>
      </c>
      <c r="R111">
        <f t="shared" si="25"/>
        <v>0</v>
      </c>
      <c r="S111">
        <f t="shared" si="26"/>
        <v>0</v>
      </c>
      <c r="T111">
        <f>C111/Misc!$B$2*60/2/PI()</f>
        <v>1953.3385376960869</v>
      </c>
      <c r="U111">
        <f>C111/Misc!$B$2*60/2/PI()*VLOOKUP(E111,Gearing!$B$2:$F$7,5,FALSE)</f>
        <v>5356.944323201159</v>
      </c>
      <c r="V111">
        <f ca="1">FORECAST(U111,OFFSET(Engine!$E$3:$E$26,MATCH(U111,Engine!$A$3:$A$26,1)-1,0,2),OFFSET(Engine!$A$3:$A$26,MATCH(U111,Engine!$A$3:$A$26,1)-1,0,2))</f>
        <v>607.07517981998376</v>
      </c>
    </row>
    <row r="112" spans="1:22" x14ac:dyDescent="0.25">
      <c r="A112">
        <f t="shared" si="18"/>
        <v>27.25</v>
      </c>
      <c r="B112">
        <f t="shared" si="29"/>
        <v>846.4423662499953</v>
      </c>
      <c r="C112">
        <f t="shared" si="27"/>
        <v>61.939189999998462</v>
      </c>
      <c r="D112">
        <f t="shared" si="28"/>
        <v>2.2929999999996653</v>
      </c>
      <c r="E112">
        <f>MIN(VLOOKUP(C111+0.01,Gearing!$A$2:$F$7,2,TRUE)+1,5)</f>
        <v>3</v>
      </c>
      <c r="F112">
        <f>Misc!$B$4*Misc!$B$5/Misc!$B$2*VLOOKUP(E112,Gearing!$B$2:$F$7,5,FALSE)</f>
        <v>4937.2429197214451</v>
      </c>
      <c r="G112">
        <f t="shared" si="16"/>
        <v>0.52595490227694963</v>
      </c>
      <c r="H112">
        <f t="shared" si="17"/>
        <v>138.55402201144969</v>
      </c>
      <c r="I112">
        <f t="shared" si="19"/>
        <v>0.19223050000000003</v>
      </c>
      <c r="J112">
        <f t="shared" si="20"/>
        <v>6480.5016731272763</v>
      </c>
      <c r="K112">
        <f t="shared" si="21"/>
        <v>-5729095.5382449785</v>
      </c>
      <c r="L112">
        <f t="shared" si="30"/>
        <v>846.45393608034465</v>
      </c>
      <c r="M112">
        <f>2*$Y$1*VLOOKUP(E111,Gearing!$B$3:$D$7,3)+B110</f>
        <v>861.58099624999602</v>
      </c>
      <c r="N112">
        <f>2*B111-B110+Misc!$B$6*$Y$1^2</f>
        <v>846.4423662499953</v>
      </c>
      <c r="O112">
        <f t="shared" si="22"/>
        <v>0</v>
      </c>
      <c r="P112">
        <f t="shared" si="23"/>
        <v>0</v>
      </c>
      <c r="Q112">
        <f t="shared" si="24"/>
        <v>1</v>
      </c>
      <c r="R112">
        <f t="shared" si="25"/>
        <v>0</v>
      </c>
      <c r="S112">
        <f t="shared" si="26"/>
        <v>0</v>
      </c>
      <c r="T112">
        <f>C112/Misc!$B$2*60/2/PI()</f>
        <v>1971.5856519215697</v>
      </c>
      <c r="U112">
        <f>C112/Misc!$B$2*60/2/PI()*VLOOKUP(E112,Gearing!$B$2:$F$7,5,FALSE)</f>
        <v>5406.9862248370609</v>
      </c>
      <c r="V112">
        <f ca="1">FORECAST(U112,OFFSET(Engine!$E$3:$E$26,MATCH(U112,Engine!$A$3:$A$26,1)-1,0,2),OFFSET(Engine!$A$3:$A$26,MATCH(U112,Engine!$A$3:$A$26,1)-1,0,2))</f>
        <v>607.59026150065949</v>
      </c>
    </row>
    <row r="113" spans="1:22" x14ac:dyDescent="0.25">
      <c r="A113">
        <f t="shared" si="18"/>
        <v>27.5</v>
      </c>
      <c r="B113">
        <f t="shared" si="29"/>
        <v>861.99881999999491</v>
      </c>
      <c r="C113">
        <f t="shared" si="27"/>
        <v>62.512439999998378</v>
      </c>
      <c r="D113">
        <f t="shared" si="28"/>
        <v>2.2929999999996653</v>
      </c>
      <c r="E113">
        <f>MIN(VLOOKUP(C112+0.01,Gearing!$A$2:$F$7,2,TRUE)+1,5)</f>
        <v>3</v>
      </c>
      <c r="F113">
        <f>Misc!$B$4*Misc!$B$5/Misc!$B$2*VLOOKUP(E113,Gearing!$B$2:$F$7,5,FALSE)</f>
        <v>4937.2429197214451</v>
      </c>
      <c r="G113">
        <f t="shared" si="16"/>
        <v>0.53562123449057186</v>
      </c>
      <c r="H113">
        <f t="shared" si="17"/>
        <v>139.83634574086966</v>
      </c>
      <c r="I113">
        <f t="shared" si="19"/>
        <v>0.19223050000000003</v>
      </c>
      <c r="J113">
        <f t="shared" si="20"/>
        <v>6474.5759214291602</v>
      </c>
      <c r="K113">
        <f t="shared" si="21"/>
        <v>-5830883.80867978</v>
      </c>
      <c r="L113">
        <f t="shared" si="30"/>
        <v>862.00989096708372</v>
      </c>
      <c r="M113">
        <f>2*$Y$1*VLOOKUP(E112,Gearing!$B$3:$D$7,3)+B111</f>
        <v>876.85082499999567</v>
      </c>
      <c r="N113">
        <f>2*B112-B111+Misc!$B$6*$Y$1^2</f>
        <v>861.99881999999491</v>
      </c>
      <c r="O113">
        <f t="shared" si="22"/>
        <v>0</v>
      </c>
      <c r="P113">
        <f t="shared" si="23"/>
        <v>0</v>
      </c>
      <c r="Q113">
        <f t="shared" si="24"/>
        <v>1</v>
      </c>
      <c r="R113">
        <f t="shared" si="25"/>
        <v>0</v>
      </c>
      <c r="S113">
        <f t="shared" si="26"/>
        <v>0</v>
      </c>
      <c r="T113">
        <f>C113/Misc!$B$2*60/2/PI()</f>
        <v>1989.8327661470528</v>
      </c>
      <c r="U113">
        <f>C113/Misc!$B$2*60/2/PI()*VLOOKUP(E113,Gearing!$B$2:$F$7,5,FALSE)</f>
        <v>5457.0281264729629</v>
      </c>
      <c r="V113">
        <f ca="1">FORECAST(U113,OFFSET(Engine!$E$3:$E$26,MATCH(U113,Engine!$A$3:$A$26,1)-1,0,2),OFFSET(Engine!$A$3:$A$26,MATCH(U113,Engine!$A$3:$A$26,1)-1,0,2))</f>
        <v>608.10534318133534</v>
      </c>
    </row>
    <row r="114" spans="1:22" x14ac:dyDescent="0.25">
      <c r="A114">
        <f t="shared" si="18"/>
        <v>27.75</v>
      </c>
      <c r="B114">
        <f t="shared" si="29"/>
        <v>877.69858624999449</v>
      </c>
      <c r="C114">
        <f t="shared" si="27"/>
        <v>63.085689999998294</v>
      </c>
      <c r="D114">
        <f t="shared" si="28"/>
        <v>2.2929999999996653</v>
      </c>
      <c r="E114">
        <f>MIN(VLOOKUP(C113+0.01,Gearing!$A$2:$F$7,2,TRUE)+1,5)</f>
        <v>3</v>
      </c>
      <c r="F114">
        <f>Misc!$B$4*Misc!$B$5/Misc!$B$2*VLOOKUP(E114,Gearing!$B$2:$F$7,5,FALSE)</f>
        <v>4937.2429197214451</v>
      </c>
      <c r="G114">
        <f t="shared" si="16"/>
        <v>0.54537661696318163</v>
      </c>
      <c r="H114">
        <f t="shared" si="17"/>
        <v>141.11866947028966</v>
      </c>
      <c r="I114">
        <f t="shared" si="19"/>
        <v>0.19223050000000003</v>
      </c>
      <c r="J114">
        <f t="shared" si="20"/>
        <v>6468.5950716639818</v>
      </c>
      <c r="K114">
        <f t="shared" si="21"/>
        <v>-5933507.7791459747</v>
      </c>
      <c r="L114">
        <f t="shared" si="30"/>
        <v>877.70915373329558</v>
      </c>
      <c r="M114">
        <f>2*$Y$1*VLOOKUP(E113,Gearing!$B$3:$D$7,3)+B112</f>
        <v>892.26396624999529</v>
      </c>
      <c r="N114">
        <f>2*B113-B112+Misc!$B$6*$Y$1^2</f>
        <v>877.69858624999449</v>
      </c>
      <c r="O114">
        <f t="shared" si="22"/>
        <v>0</v>
      </c>
      <c r="P114">
        <f t="shared" si="23"/>
        <v>0</v>
      </c>
      <c r="Q114">
        <f t="shared" si="24"/>
        <v>1</v>
      </c>
      <c r="R114">
        <f t="shared" si="25"/>
        <v>0</v>
      </c>
      <c r="S114">
        <f t="shared" si="26"/>
        <v>0</v>
      </c>
      <c r="T114">
        <f>C114/Misc!$B$2*60/2/PI()</f>
        <v>2008.0798803725363</v>
      </c>
      <c r="U114">
        <f>C114/Misc!$B$2*60/2/PI()*VLOOKUP(E114,Gearing!$B$2:$F$7,5,FALSE)</f>
        <v>5507.0700281088666</v>
      </c>
      <c r="V114">
        <f ca="1">FORECAST(U114,OFFSET(Engine!$E$3:$E$26,MATCH(U114,Engine!$A$3:$A$26,1)-1,0,2),OFFSET(Engine!$A$3:$A$26,MATCH(U114,Engine!$A$3:$A$26,1)-1,0,2))</f>
        <v>608.62042486201108</v>
      </c>
    </row>
    <row r="115" spans="1:22" x14ac:dyDescent="0.25">
      <c r="A115">
        <f t="shared" si="18"/>
        <v>28</v>
      </c>
      <c r="B115">
        <f t="shared" si="29"/>
        <v>893.54166499999405</v>
      </c>
      <c r="C115">
        <f t="shared" si="27"/>
        <v>63.658939999998211</v>
      </c>
      <c r="D115">
        <f t="shared" si="28"/>
        <v>2.2929999999996653</v>
      </c>
      <c r="E115">
        <f>MIN(VLOOKUP(C114+0.01,Gearing!$A$2:$F$7,2,TRUE)+1,5)</f>
        <v>3</v>
      </c>
      <c r="F115">
        <f>Misc!$B$4*Misc!$B$5/Misc!$B$2*VLOOKUP(E115,Gearing!$B$2:$F$7,5,FALSE)</f>
        <v>4937.2429197214451</v>
      </c>
      <c r="G115">
        <f t="shared" si="16"/>
        <v>0.55522104969477881</v>
      </c>
      <c r="H115">
        <f t="shared" si="17"/>
        <v>142.40099319970966</v>
      </c>
      <c r="I115">
        <f t="shared" si="19"/>
        <v>0.19223050000000003</v>
      </c>
      <c r="J115">
        <f t="shared" si="20"/>
        <v>6462.5591238317411</v>
      </c>
      <c r="K115">
        <f t="shared" si="21"/>
        <v>-6036964.8782519661</v>
      </c>
      <c r="L115">
        <f t="shared" si="30"/>
        <v>893.55172437920726</v>
      </c>
      <c r="M115">
        <f>2*$Y$1*VLOOKUP(E114,Gearing!$B$3:$D$7,3)+B113</f>
        <v>907.8204199999949</v>
      </c>
      <c r="N115">
        <f>2*B114-B113+Misc!$B$6*$Y$1^2</f>
        <v>893.54166499999405</v>
      </c>
      <c r="O115">
        <f t="shared" si="22"/>
        <v>0</v>
      </c>
      <c r="P115">
        <f t="shared" si="23"/>
        <v>0</v>
      </c>
      <c r="Q115">
        <f t="shared" si="24"/>
        <v>1</v>
      </c>
      <c r="R115">
        <f t="shared" si="25"/>
        <v>0</v>
      </c>
      <c r="S115">
        <f t="shared" si="26"/>
        <v>0</v>
      </c>
      <c r="T115">
        <f>C115/Misc!$B$2*60/2/PI()</f>
        <v>2026.3269945980192</v>
      </c>
      <c r="U115">
        <f>C115/Misc!$B$2*60/2/PI()*VLOOKUP(E115,Gearing!$B$2:$F$7,5,FALSE)</f>
        <v>5557.1119297447676</v>
      </c>
      <c r="V115">
        <f ca="1">FORECAST(U115,OFFSET(Engine!$E$3:$E$26,MATCH(U115,Engine!$A$3:$A$26,1)-1,0,2),OFFSET(Engine!$A$3:$A$26,MATCH(U115,Engine!$A$3:$A$26,1)-1,0,2))</f>
        <v>609.13550654268693</v>
      </c>
    </row>
    <row r="116" spans="1:22" x14ac:dyDescent="0.25">
      <c r="A116">
        <f t="shared" si="18"/>
        <v>28.25</v>
      </c>
      <c r="B116">
        <f t="shared" si="29"/>
        <v>909.5280562499936</v>
      </c>
      <c r="C116">
        <f t="shared" si="27"/>
        <v>64.232189999998127</v>
      </c>
      <c r="D116">
        <f t="shared" si="28"/>
        <v>2.2929999999996653</v>
      </c>
      <c r="E116">
        <f>MIN(VLOOKUP(C115+0.01,Gearing!$A$2:$F$7,2,TRUE)+1,5)</f>
        <v>3</v>
      </c>
      <c r="F116">
        <f>Misc!$B$4*Misc!$B$5/Misc!$B$2*VLOOKUP(E116,Gearing!$B$2:$F$7,5,FALSE)</f>
        <v>4937.2429197214451</v>
      </c>
      <c r="G116">
        <f t="shared" si="16"/>
        <v>0.56515453268536342</v>
      </c>
      <c r="H116">
        <f t="shared" si="17"/>
        <v>143.68331692912966</v>
      </c>
      <c r="I116">
        <f t="shared" si="19"/>
        <v>0.19223050000000003</v>
      </c>
      <c r="J116">
        <f t="shared" si="20"/>
        <v>6456.4680779324372</v>
      </c>
      <c r="K116">
        <f t="shared" si="21"/>
        <v>-6141252.5109174345</v>
      </c>
      <c r="L116">
        <f t="shared" si="30"/>
        <v>909.53760290504135</v>
      </c>
      <c r="M116">
        <f>2*$Y$1*VLOOKUP(E115,Gearing!$B$3:$D$7,3)+B114</f>
        <v>923.52018624999448</v>
      </c>
      <c r="N116">
        <f>2*B115-B114+Misc!$B$6*$Y$1^2</f>
        <v>909.5280562499936</v>
      </c>
      <c r="O116">
        <f t="shared" si="22"/>
        <v>0</v>
      </c>
      <c r="P116">
        <f t="shared" si="23"/>
        <v>0</v>
      </c>
      <c r="Q116">
        <f t="shared" si="24"/>
        <v>1</v>
      </c>
      <c r="R116">
        <f t="shared" si="25"/>
        <v>0</v>
      </c>
      <c r="S116">
        <f t="shared" si="26"/>
        <v>0</v>
      </c>
      <c r="T116">
        <f>C116/Misc!$B$2*60/2/PI()</f>
        <v>2044.5741088235022</v>
      </c>
      <c r="U116">
        <f>C116/Misc!$B$2*60/2/PI()*VLOOKUP(E116,Gearing!$B$2:$F$7,5,FALSE)</f>
        <v>5607.1538313806705</v>
      </c>
      <c r="V116">
        <f ca="1">FORECAST(U116,OFFSET(Engine!$E$3:$E$26,MATCH(U116,Engine!$A$3:$A$26,1)-1,0,2),OFFSET(Engine!$A$3:$A$26,MATCH(U116,Engine!$A$3:$A$26,1)-1,0,2))</f>
        <v>609.65058822336266</v>
      </c>
    </row>
    <row r="117" spans="1:22" x14ac:dyDescent="0.25">
      <c r="A117">
        <f t="shared" si="18"/>
        <v>28.5</v>
      </c>
      <c r="B117">
        <f t="shared" si="29"/>
        <v>925.65775999999312</v>
      </c>
      <c r="C117">
        <f t="shared" si="27"/>
        <v>64.805439999998043</v>
      </c>
      <c r="D117">
        <f t="shared" si="28"/>
        <v>2.2929999999996653</v>
      </c>
      <c r="E117">
        <f>MIN(VLOOKUP(C116+0.01,Gearing!$A$2:$F$7,2,TRUE)+1,5)</f>
        <v>3</v>
      </c>
      <c r="F117">
        <f>Misc!$B$4*Misc!$B$5/Misc!$B$2*VLOOKUP(E117,Gearing!$B$2:$F$7,5,FALSE)</f>
        <v>4937.2429197214451</v>
      </c>
      <c r="G117">
        <f t="shared" si="16"/>
        <v>0.57517706593493567</v>
      </c>
      <c r="H117">
        <f t="shared" si="17"/>
        <v>144.96564065854966</v>
      </c>
      <c r="I117">
        <f t="shared" si="19"/>
        <v>0.19223050000000003</v>
      </c>
      <c r="J117">
        <f t="shared" si="20"/>
        <v>6450.3219339660709</v>
      </c>
      <c r="K117">
        <f t="shared" si="21"/>
        <v>-6246368.058373332</v>
      </c>
      <c r="L117">
        <f t="shared" si="30"/>
        <v>925.66678931102001</v>
      </c>
      <c r="M117">
        <f>2*$Y$1*VLOOKUP(E116,Gearing!$B$3:$D$7,3)+B115</f>
        <v>939.36326499999404</v>
      </c>
      <c r="N117">
        <f>2*B116-B115+Misc!$B$6*$Y$1^2</f>
        <v>925.65775999999312</v>
      </c>
      <c r="O117">
        <f t="shared" si="22"/>
        <v>0</v>
      </c>
      <c r="P117">
        <f t="shared" si="23"/>
        <v>0</v>
      </c>
      <c r="Q117">
        <f t="shared" si="24"/>
        <v>1</v>
      </c>
      <c r="R117">
        <f t="shared" si="25"/>
        <v>0</v>
      </c>
      <c r="S117">
        <f t="shared" si="26"/>
        <v>0</v>
      </c>
      <c r="T117">
        <f>C117/Misc!$B$2*60/2/PI()</f>
        <v>2062.8212230489858</v>
      </c>
      <c r="U117">
        <f>C117/Misc!$B$2*60/2/PI()*VLOOKUP(E117,Gearing!$B$2:$F$7,5,FALSE)</f>
        <v>5657.1957330165733</v>
      </c>
      <c r="V117">
        <f ca="1">FORECAST(U117,OFFSET(Engine!$E$3:$E$26,MATCH(U117,Engine!$A$3:$A$26,1)-1,0,2),OFFSET(Engine!$A$3:$A$26,MATCH(U117,Engine!$A$3:$A$26,1)-1,0,2))</f>
        <v>610.1656699040384</v>
      </c>
    </row>
    <row r="118" spans="1:22" x14ac:dyDescent="0.25">
      <c r="A118">
        <f t="shared" si="18"/>
        <v>28.75</v>
      </c>
      <c r="B118">
        <f t="shared" si="29"/>
        <v>941.93077624999262</v>
      </c>
      <c r="C118">
        <f t="shared" si="27"/>
        <v>65.37868999999796</v>
      </c>
      <c r="D118">
        <f t="shared" si="28"/>
        <v>2.2929999999996653</v>
      </c>
      <c r="E118">
        <f>MIN(VLOOKUP(C117+0.01,Gearing!$A$2:$F$7,2,TRUE)+1,5)</f>
        <v>3</v>
      </c>
      <c r="F118">
        <f>Misc!$B$4*Misc!$B$5/Misc!$B$2*VLOOKUP(E118,Gearing!$B$2:$F$7,5,FALSE)</f>
        <v>4937.2429197214451</v>
      </c>
      <c r="G118">
        <f t="shared" si="16"/>
        <v>0.58528864944349535</v>
      </c>
      <c r="H118">
        <f t="shared" si="17"/>
        <v>146.24796438796966</v>
      </c>
      <c r="I118">
        <f t="shared" si="19"/>
        <v>0.19223050000000003</v>
      </c>
      <c r="J118">
        <f t="shared" si="20"/>
        <v>6444.1206919326423</v>
      </c>
      <c r="K118">
        <f t="shared" si="21"/>
        <v>-6352308.8781618886</v>
      </c>
      <c r="L118">
        <f t="shared" si="30"/>
        <v>941.9392835973681</v>
      </c>
      <c r="M118">
        <f>2*$Y$1*VLOOKUP(E117,Gearing!$B$3:$D$7,3)+B116</f>
        <v>955.34965624999359</v>
      </c>
      <c r="N118">
        <f>2*B117-B116+Misc!$B$6*$Y$1^2</f>
        <v>941.93077624999262</v>
      </c>
      <c r="O118">
        <f t="shared" si="22"/>
        <v>0</v>
      </c>
      <c r="P118">
        <f t="shared" si="23"/>
        <v>0</v>
      </c>
      <c r="Q118">
        <f t="shared" si="24"/>
        <v>1</v>
      </c>
      <c r="R118">
        <f t="shared" si="25"/>
        <v>0</v>
      </c>
      <c r="S118">
        <f t="shared" si="26"/>
        <v>0</v>
      </c>
      <c r="T118">
        <f>C118/Misc!$B$2*60/2/PI()</f>
        <v>2081.0683372744684</v>
      </c>
      <c r="U118">
        <f>C118/Misc!$B$2*60/2/PI()*VLOOKUP(E118,Gearing!$B$2:$F$7,5,FALSE)</f>
        <v>5707.2376346524743</v>
      </c>
      <c r="V118">
        <f ca="1">FORECAST(U118,OFFSET(Engine!$E$3:$E$26,MATCH(U118,Engine!$A$3:$A$26,1)-1,0,2),OFFSET(Engine!$A$3:$A$26,MATCH(U118,Engine!$A$3:$A$26,1)-1,0,2))</f>
        <v>610.68075158471424</v>
      </c>
    </row>
    <row r="119" spans="1:22" x14ac:dyDescent="0.25">
      <c r="A119">
        <f t="shared" si="18"/>
        <v>29</v>
      </c>
      <c r="B119">
        <f t="shared" si="29"/>
        <v>958.3471049999921</v>
      </c>
      <c r="C119">
        <f t="shared" si="27"/>
        <v>65.951939999997876</v>
      </c>
      <c r="D119">
        <f t="shared" si="28"/>
        <v>2.2929999999996653</v>
      </c>
      <c r="E119">
        <f>MIN(VLOOKUP(C118+0.01,Gearing!$A$2:$F$7,2,TRUE)+1,5)</f>
        <v>3</v>
      </c>
      <c r="F119">
        <f>Misc!$B$4*Misc!$B$5/Misc!$B$2*VLOOKUP(E119,Gearing!$B$2:$F$7,5,FALSE)</f>
        <v>4937.2429197214451</v>
      </c>
      <c r="G119">
        <f t="shared" si="16"/>
        <v>0.59548928321104266</v>
      </c>
      <c r="H119">
        <f t="shared" si="17"/>
        <v>147.53028811738966</v>
      </c>
      <c r="I119">
        <f t="shared" si="19"/>
        <v>0.19223050000000003</v>
      </c>
      <c r="J119">
        <f t="shared" si="20"/>
        <v>6437.8643518321514</v>
      </c>
      <c r="K119">
        <f t="shared" si="21"/>
        <v>-6459072.304136605</v>
      </c>
      <c r="L119">
        <f t="shared" si="30"/>
        <v>958.35508576431039</v>
      </c>
      <c r="M119">
        <f>2*$Y$1*VLOOKUP(E118,Gearing!$B$3:$D$7,3)+B117</f>
        <v>971.47935999999311</v>
      </c>
      <c r="N119">
        <f>2*B118-B117+Misc!$B$6*$Y$1^2</f>
        <v>958.3471049999921</v>
      </c>
      <c r="O119">
        <f t="shared" si="22"/>
        <v>0</v>
      </c>
      <c r="P119">
        <f t="shared" si="23"/>
        <v>0</v>
      </c>
      <c r="Q119">
        <f t="shared" si="24"/>
        <v>1</v>
      </c>
      <c r="R119">
        <f t="shared" si="25"/>
        <v>0</v>
      </c>
      <c r="S119">
        <f t="shared" si="26"/>
        <v>0</v>
      </c>
      <c r="T119">
        <f>C119/Misc!$B$2*60/2/PI()</f>
        <v>2099.3154514999515</v>
      </c>
      <c r="U119">
        <f>C119/Misc!$B$2*60/2/PI()*VLOOKUP(E119,Gearing!$B$2:$F$7,5,FALSE)</f>
        <v>5757.2795362883771</v>
      </c>
      <c r="V119">
        <f ca="1">FORECAST(U119,OFFSET(Engine!$E$3:$E$26,MATCH(U119,Engine!$A$3:$A$26,1)-1,0,2),OFFSET(Engine!$A$3:$A$26,MATCH(U119,Engine!$A$3:$A$26,1)-1,0,2))</f>
        <v>611.19583326538998</v>
      </c>
    </row>
    <row r="120" spans="1:22" x14ac:dyDescent="0.25">
      <c r="A120">
        <f t="shared" si="18"/>
        <v>29.25</v>
      </c>
      <c r="B120">
        <f t="shared" si="29"/>
        <v>974.90674624999156</v>
      </c>
      <c r="C120">
        <f t="shared" si="27"/>
        <v>66.525189999997792</v>
      </c>
      <c r="D120">
        <f t="shared" si="28"/>
        <v>2.2929999999996653</v>
      </c>
      <c r="E120">
        <f>MIN(VLOOKUP(C119+0.01,Gearing!$A$2:$F$7,2,TRUE)+1,5)</f>
        <v>3</v>
      </c>
      <c r="F120">
        <f>Misc!$B$4*Misc!$B$5/Misc!$B$2*VLOOKUP(E120,Gearing!$B$2:$F$7,5,FALSE)</f>
        <v>4937.2429197214451</v>
      </c>
      <c r="G120">
        <f t="shared" si="16"/>
        <v>0.60577896723757729</v>
      </c>
      <c r="H120">
        <f t="shared" si="17"/>
        <v>148.81261184680966</v>
      </c>
      <c r="I120">
        <f t="shared" si="19"/>
        <v>0.19223050000000003</v>
      </c>
      <c r="J120">
        <f t="shared" si="20"/>
        <v>6431.5529136645982</v>
      </c>
      <c r="K120">
        <f t="shared" si="21"/>
        <v>-6566655.6464622617</v>
      </c>
      <c r="L120">
        <f t="shared" si="30"/>
        <v>974.91419581206912</v>
      </c>
      <c r="M120">
        <f>2*$Y$1*VLOOKUP(E119,Gearing!$B$3:$D$7,3)+B118</f>
        <v>987.75237624999261</v>
      </c>
      <c r="N120">
        <f>2*B119-B118+Misc!$B$6*$Y$1^2</f>
        <v>974.90674624999156</v>
      </c>
      <c r="O120">
        <f t="shared" si="22"/>
        <v>0</v>
      </c>
      <c r="P120">
        <f t="shared" si="23"/>
        <v>0</v>
      </c>
      <c r="Q120">
        <f t="shared" si="24"/>
        <v>1</v>
      </c>
      <c r="R120">
        <f t="shared" si="25"/>
        <v>0</v>
      </c>
      <c r="S120">
        <f t="shared" si="26"/>
        <v>0</v>
      </c>
      <c r="T120">
        <f>C120/Misc!$B$2*60/2/PI()</f>
        <v>2117.562565725435</v>
      </c>
      <c r="U120">
        <f>C120/Misc!$B$2*60/2/PI()*VLOOKUP(E120,Gearing!$B$2:$F$7,5,FALSE)</f>
        <v>5807.32143792428</v>
      </c>
      <c r="V120">
        <f ca="1">FORECAST(U120,OFFSET(Engine!$E$3:$E$26,MATCH(U120,Engine!$A$3:$A$26,1)-1,0,2),OFFSET(Engine!$A$3:$A$26,MATCH(U120,Engine!$A$3:$A$26,1)-1,0,2))</f>
        <v>611.45488097499299</v>
      </c>
    </row>
    <row r="121" spans="1:22" x14ac:dyDescent="0.25">
      <c r="A121">
        <f t="shared" si="18"/>
        <v>29.5</v>
      </c>
      <c r="B121">
        <f t="shared" si="29"/>
        <v>991.60969999999099</v>
      </c>
      <c r="C121">
        <f t="shared" si="27"/>
        <v>67.098439999997709</v>
      </c>
      <c r="D121">
        <f t="shared" si="28"/>
        <v>2.2929999999996653</v>
      </c>
      <c r="E121">
        <f>MIN(VLOOKUP(C120+0.01,Gearing!$A$2:$F$7,2,TRUE)+1,5)</f>
        <v>3</v>
      </c>
      <c r="F121">
        <f>Misc!$B$4*Misc!$B$5/Misc!$B$2*VLOOKUP(E121,Gearing!$B$2:$F$7,5,FALSE)</f>
        <v>4937.2429197214451</v>
      </c>
      <c r="G121">
        <f t="shared" si="16"/>
        <v>0.61615770152309945</v>
      </c>
      <c r="H121">
        <f t="shared" si="17"/>
        <v>150.09493557622966</v>
      </c>
      <c r="I121">
        <f t="shared" si="19"/>
        <v>0.19223050000000003</v>
      </c>
      <c r="J121">
        <f t="shared" si="20"/>
        <v>6425.1863774299818</v>
      </c>
      <c r="K121">
        <f t="shared" si="21"/>
        <v>-6675056.191614911</v>
      </c>
      <c r="L121">
        <f t="shared" si="30"/>
        <v>991.61661374086907</v>
      </c>
      <c r="M121">
        <f>2*$Y$1*VLOOKUP(E120,Gearing!$B$3:$D$7,3)+B119</f>
        <v>1004.1687049999921</v>
      </c>
      <c r="N121">
        <f>2*B120-B119+Misc!$B$6*$Y$1^2</f>
        <v>991.60969999999099</v>
      </c>
      <c r="O121">
        <f t="shared" si="22"/>
        <v>0</v>
      </c>
      <c r="P121">
        <f t="shared" si="23"/>
        <v>0</v>
      </c>
      <c r="Q121">
        <f t="shared" si="24"/>
        <v>1</v>
      </c>
      <c r="R121">
        <f t="shared" si="25"/>
        <v>0</v>
      </c>
      <c r="S121">
        <f t="shared" si="26"/>
        <v>0</v>
      </c>
      <c r="T121">
        <f>C121/Misc!$B$2*60/2/PI()</f>
        <v>2135.8096799509181</v>
      </c>
      <c r="U121">
        <f>C121/Misc!$B$2*60/2/PI()*VLOOKUP(E121,Gearing!$B$2:$F$7,5,FALSE)</f>
        <v>5857.3633395601828</v>
      </c>
      <c r="V121">
        <f ca="1">FORECAST(U121,OFFSET(Engine!$E$3:$E$26,MATCH(U121,Engine!$A$3:$A$26,1)-1,0,2),OFFSET(Engine!$A$3:$A$26,MATCH(U121,Engine!$A$3:$A$26,1)-1,0,2))</f>
        <v>610.21997488982458</v>
      </c>
    </row>
    <row r="122" spans="1:22" x14ac:dyDescent="0.25">
      <c r="A122">
        <f t="shared" si="18"/>
        <v>29.75</v>
      </c>
      <c r="B122">
        <f t="shared" si="29"/>
        <v>1008.4559662499904</v>
      </c>
      <c r="C122">
        <f t="shared" si="27"/>
        <v>67.671689999997625</v>
      </c>
      <c r="D122">
        <f t="shared" si="28"/>
        <v>2.2929999999996653</v>
      </c>
      <c r="E122">
        <f>MIN(VLOOKUP(C121+0.01,Gearing!$A$2:$F$7,2,TRUE)+1,5)</f>
        <v>3</v>
      </c>
      <c r="F122">
        <f>Misc!$B$4*Misc!$B$5/Misc!$B$2*VLOOKUP(E122,Gearing!$B$2:$F$7,5,FALSE)</f>
        <v>4937.2429197214451</v>
      </c>
      <c r="G122">
        <f t="shared" si="16"/>
        <v>0.62662548606760915</v>
      </c>
      <c r="H122">
        <f t="shared" si="17"/>
        <v>151.37725930564966</v>
      </c>
      <c r="I122">
        <f t="shared" si="19"/>
        <v>0.19223050000000003</v>
      </c>
      <c r="J122">
        <f t="shared" si="20"/>
        <v>6418.7647431283031</v>
      </c>
      <c r="K122">
        <f t="shared" si="21"/>
        <v>-6784271.2023818791</v>
      </c>
      <c r="L122">
        <f t="shared" si="30"/>
        <v>1008.4623395509326</v>
      </c>
      <c r="M122">
        <f>2*$Y$1*VLOOKUP(E121,Gearing!$B$3:$D$7,3)+B120</f>
        <v>1020.7283462499915</v>
      </c>
      <c r="N122">
        <f>2*B121-B120+Misc!$B$6*$Y$1^2</f>
        <v>1008.4559662499904</v>
      </c>
      <c r="O122">
        <f t="shared" si="22"/>
        <v>0</v>
      </c>
      <c r="P122">
        <f t="shared" si="23"/>
        <v>0</v>
      </c>
      <c r="Q122">
        <f t="shared" si="24"/>
        <v>1</v>
      </c>
      <c r="R122">
        <f t="shared" si="25"/>
        <v>0</v>
      </c>
      <c r="S122">
        <f t="shared" si="26"/>
        <v>0</v>
      </c>
      <c r="T122">
        <f>C122/Misc!$B$2*60/2/PI()</f>
        <v>2154.0567941764011</v>
      </c>
      <c r="U122">
        <f>C122/Misc!$B$2*60/2/PI()*VLOOKUP(E122,Gearing!$B$2:$F$7,5,FALSE)</f>
        <v>5907.4052411960847</v>
      </c>
      <c r="V122">
        <f ca="1">FORECAST(U122,OFFSET(Engine!$E$3:$E$26,MATCH(U122,Engine!$A$3:$A$26,1)-1,0,2),OFFSET(Engine!$A$3:$A$26,MATCH(U122,Engine!$A$3:$A$26,1)-1,0,2))</f>
        <v>609.35928060496553</v>
      </c>
    </row>
    <row r="123" spans="1:22" x14ac:dyDescent="0.25">
      <c r="A123">
        <f t="shared" si="18"/>
        <v>30</v>
      </c>
      <c r="B123">
        <f t="shared" si="29"/>
        <v>1025.4455449999898</v>
      </c>
      <c r="C123">
        <f t="shared" si="27"/>
        <v>68.244939999997541</v>
      </c>
      <c r="D123">
        <f t="shared" si="28"/>
        <v>2.2929999999996653</v>
      </c>
      <c r="E123">
        <f>MIN(VLOOKUP(C122+0.01,Gearing!$A$2:$F$7,2,TRUE)+1,5)</f>
        <v>3</v>
      </c>
      <c r="F123">
        <f>Misc!$B$4*Misc!$B$5/Misc!$B$2*VLOOKUP(E123,Gearing!$B$2:$F$7,5,FALSE)</f>
        <v>4937.2429197214451</v>
      </c>
      <c r="G123">
        <f t="shared" si="16"/>
        <v>0.63718232087110638</v>
      </c>
      <c r="H123">
        <f t="shared" si="17"/>
        <v>152.65958303506966</v>
      </c>
      <c r="I123">
        <f t="shared" si="19"/>
        <v>0.19223050000000003</v>
      </c>
      <c r="J123">
        <f t="shared" si="20"/>
        <v>6412.288010759562</v>
      </c>
      <c r="K123">
        <f t="shared" si="21"/>
        <v>-6894297.9178617699</v>
      </c>
      <c r="L123">
        <f t="shared" si="30"/>
        <v>1025.4513732424869</v>
      </c>
      <c r="M123">
        <f>2*$Y$1*VLOOKUP(E122,Gearing!$B$3:$D$7,3)+B121</f>
        <v>1037.4312999999911</v>
      </c>
      <c r="N123">
        <f>2*B122-B121+Misc!$B$6*$Y$1^2</f>
        <v>1025.4455449999898</v>
      </c>
      <c r="O123">
        <f t="shared" si="22"/>
        <v>0</v>
      </c>
      <c r="P123">
        <f t="shared" si="23"/>
        <v>0</v>
      </c>
      <c r="Q123">
        <f t="shared" si="24"/>
        <v>1</v>
      </c>
      <c r="R123">
        <f t="shared" si="25"/>
        <v>0</v>
      </c>
      <c r="S123">
        <f t="shared" si="26"/>
        <v>0</v>
      </c>
      <c r="T123">
        <f>C123/Misc!$B$2*60/2/PI()</f>
        <v>2172.3039084018847</v>
      </c>
      <c r="U123">
        <f>C123/Misc!$B$2*60/2/PI()*VLOOKUP(E123,Gearing!$B$2:$F$7,5,FALSE)</f>
        <v>5957.4471428319885</v>
      </c>
      <c r="V123">
        <f ca="1">FORECAST(U123,OFFSET(Engine!$E$3:$E$26,MATCH(U123,Engine!$A$3:$A$26,1)-1,0,2),OFFSET(Engine!$A$3:$A$26,MATCH(U123,Engine!$A$3:$A$26,1)-1,0,2))</f>
        <v>610.65316049802755</v>
      </c>
    </row>
    <row r="124" spans="1:22" x14ac:dyDescent="0.25">
      <c r="A124">
        <f t="shared" si="18"/>
        <v>30.25</v>
      </c>
      <c r="B124">
        <f t="shared" si="29"/>
        <v>1042.5784362499892</v>
      </c>
      <c r="C124">
        <f t="shared" si="27"/>
        <v>68.818189999997685</v>
      </c>
      <c r="D124">
        <f t="shared" si="28"/>
        <v>2.2930000000014843</v>
      </c>
      <c r="E124">
        <f>MIN(VLOOKUP(C123+0.01,Gearing!$A$2:$F$7,2,TRUE)+1,5)</f>
        <v>3</v>
      </c>
      <c r="F124">
        <f>Misc!$B$4*Misc!$B$5/Misc!$B$2*VLOOKUP(E124,Gearing!$B$2:$F$7,5,FALSE)</f>
        <v>4937.2429197214451</v>
      </c>
      <c r="G124">
        <f t="shared" si="16"/>
        <v>0.64782820593359114</v>
      </c>
      <c r="H124">
        <f t="shared" si="17"/>
        <v>153.94190676449017</v>
      </c>
      <c r="I124">
        <f t="shared" si="19"/>
        <v>0.19223050000000003</v>
      </c>
      <c r="J124">
        <f t="shared" si="20"/>
        <v>6405.7561803237586</v>
      </c>
      <c r="K124">
        <f t="shared" si="21"/>
        <v>-7005133.553464462</v>
      </c>
      <c r="L124">
        <f t="shared" si="30"/>
        <v>1042.5837148157518</v>
      </c>
      <c r="M124">
        <f>2*$Y$1*VLOOKUP(E123,Gearing!$B$3:$D$7,3)+B122</f>
        <v>1054.2775662499905</v>
      </c>
      <c r="N124">
        <f>2*B123-B122+Misc!$B$6*$Y$1^2</f>
        <v>1042.5784362499892</v>
      </c>
      <c r="O124">
        <f t="shared" si="22"/>
        <v>0</v>
      </c>
      <c r="P124">
        <f t="shared" si="23"/>
        <v>0</v>
      </c>
      <c r="Q124">
        <f t="shared" si="24"/>
        <v>1</v>
      </c>
      <c r="R124">
        <f t="shared" si="25"/>
        <v>0</v>
      </c>
      <c r="S124">
        <f t="shared" si="26"/>
        <v>0</v>
      </c>
      <c r="T124">
        <f>C124/Misc!$B$2*60/2/PI()</f>
        <v>2190.551022627375</v>
      </c>
      <c r="U124">
        <f>C124/Misc!$B$2*60/2/PI()*VLOOKUP(E124,Gearing!$B$2:$F$7,5,FALSE)</f>
        <v>6007.4890444679104</v>
      </c>
      <c r="V124">
        <f ca="1">FORECAST(U124,OFFSET(Engine!$E$3:$E$26,MATCH(U124,Engine!$A$3:$A$26,1)-1,0,2),OFFSET(Engine!$A$3:$A$26,MATCH(U124,Engine!$A$3:$A$26,1)-1,0,2))</f>
        <v>612.11615447473127</v>
      </c>
    </row>
    <row r="125" spans="1:22" x14ac:dyDescent="0.25">
      <c r="A125">
        <f t="shared" si="18"/>
        <v>30.5</v>
      </c>
      <c r="B125">
        <f t="shared" si="29"/>
        <v>1059.8546399999886</v>
      </c>
      <c r="C125">
        <f t="shared" si="27"/>
        <v>69.391439999998056</v>
      </c>
      <c r="D125">
        <f t="shared" si="28"/>
        <v>2.2930000000014843</v>
      </c>
      <c r="E125">
        <f>MIN(VLOOKUP(C124+0.01,Gearing!$A$2:$F$7,2,TRUE)+1,5)</f>
        <v>3</v>
      </c>
      <c r="F125">
        <f>Misc!$B$4*Misc!$B$5/Misc!$B$2*VLOOKUP(E125,Gearing!$B$2:$F$7,5,FALSE)</f>
        <v>4937.2429197214451</v>
      </c>
      <c r="G125">
        <f t="shared" si="16"/>
        <v>0.65856314125506332</v>
      </c>
      <c r="H125">
        <f t="shared" si="17"/>
        <v>155.22423049391119</v>
      </c>
      <c r="I125">
        <f t="shared" si="19"/>
        <v>0.19223050000000003</v>
      </c>
      <c r="J125">
        <f t="shared" si="20"/>
        <v>6399.1692518208929</v>
      </c>
      <c r="K125">
        <f t="shared" si="21"/>
        <v>-7116775.3009111052</v>
      </c>
      <c r="L125">
        <f t="shared" si="30"/>
        <v>1059.8593642709523</v>
      </c>
      <c r="M125">
        <f>2*$Y$1*VLOOKUP(E124,Gearing!$B$3:$D$7,3)+B123</f>
        <v>1071.2671449999898</v>
      </c>
      <c r="N125">
        <f>2*B124-B123+Misc!$B$6*$Y$1^2</f>
        <v>1059.8546399999886</v>
      </c>
      <c r="O125">
        <f t="shared" si="22"/>
        <v>0</v>
      </c>
      <c r="P125">
        <f t="shared" si="23"/>
        <v>0</v>
      </c>
      <c r="Q125">
        <f t="shared" si="24"/>
        <v>1</v>
      </c>
      <c r="R125">
        <f t="shared" si="25"/>
        <v>0</v>
      </c>
      <c r="S125">
        <f t="shared" si="26"/>
        <v>0</v>
      </c>
      <c r="T125">
        <f>C125/Misc!$B$2*60/2/PI()</f>
        <v>2208.7981368528722</v>
      </c>
      <c r="U125">
        <f>C125/Misc!$B$2*60/2/PI()*VLOOKUP(E125,Gearing!$B$2:$F$7,5,FALSE)</f>
        <v>6057.5309461038514</v>
      </c>
      <c r="V125">
        <f ca="1">FORECAST(U125,OFFSET(Engine!$E$3:$E$26,MATCH(U125,Engine!$A$3:$A$26,1)-1,0,2),OFFSET(Engine!$A$3:$A$26,MATCH(U125,Engine!$A$3:$A$26,1)-1,0,2))</f>
        <v>614.54005707964836</v>
      </c>
    </row>
    <row r="126" spans="1:22" x14ac:dyDescent="0.25">
      <c r="A126">
        <f t="shared" si="18"/>
        <v>30.75</v>
      </c>
      <c r="B126">
        <f t="shared" si="29"/>
        <v>1077.2741562499882</v>
      </c>
      <c r="C126">
        <f t="shared" si="27"/>
        <v>69.964689999998427</v>
      </c>
      <c r="D126">
        <f t="shared" si="28"/>
        <v>2.2930000000014843</v>
      </c>
      <c r="E126">
        <f>MIN(VLOOKUP(C125+0.01,Gearing!$A$2:$F$7,2,TRUE)+1,5)</f>
        <v>3</v>
      </c>
      <c r="F126">
        <f>Misc!$B$4*Misc!$B$5/Misc!$B$2*VLOOKUP(E126,Gearing!$B$2:$F$7,5,FALSE)</f>
        <v>4937.2429197214451</v>
      </c>
      <c r="G126">
        <f t="shared" si="16"/>
        <v>0.66938712683552326</v>
      </c>
      <c r="H126">
        <f t="shared" si="17"/>
        <v>156.50655422333222</v>
      </c>
      <c r="I126">
        <f t="shared" si="19"/>
        <v>0.19223050000000003</v>
      </c>
      <c r="J126">
        <f t="shared" si="20"/>
        <v>6392.527225250964</v>
      </c>
      <c r="K126">
        <f t="shared" si="21"/>
        <v>-7229220.3282341287</v>
      </c>
      <c r="L126">
        <f t="shared" si="30"/>
        <v>1077.2783216083105</v>
      </c>
      <c r="M126">
        <f>2*$Y$1*VLOOKUP(E125,Gearing!$B$3:$D$7,3)+B124</f>
        <v>1088.4000362499892</v>
      </c>
      <c r="N126">
        <f>2*B125-B124+Misc!$B$6*$Y$1^2</f>
        <v>1077.2741562499882</v>
      </c>
      <c r="O126">
        <f t="shared" si="22"/>
        <v>0</v>
      </c>
      <c r="P126">
        <f t="shared" si="23"/>
        <v>0</v>
      </c>
      <c r="Q126">
        <f t="shared" si="24"/>
        <v>1</v>
      </c>
      <c r="R126">
        <f t="shared" si="25"/>
        <v>0</v>
      </c>
      <c r="S126">
        <f t="shared" si="26"/>
        <v>0</v>
      </c>
      <c r="T126">
        <f>C126/Misc!$B$2*60/2/PI()</f>
        <v>2227.0452510783698</v>
      </c>
      <c r="U126">
        <f>C126/Misc!$B$2*60/2/PI()*VLOOKUP(E126,Gearing!$B$2:$F$7,5,FALSE)</f>
        <v>6107.5728477397934</v>
      </c>
      <c r="V126">
        <f ca="1">FORECAST(U126,OFFSET(Engine!$E$3:$E$26,MATCH(U126,Engine!$A$3:$A$26,1)-1,0,2),OFFSET(Engine!$A$3:$A$26,MATCH(U126,Engine!$A$3:$A$26,1)-1,0,2))</f>
        <v>616.92176806811233</v>
      </c>
    </row>
    <row r="127" spans="1:22" x14ac:dyDescent="0.25">
      <c r="A127">
        <f t="shared" si="18"/>
        <v>31</v>
      </c>
      <c r="B127">
        <f t="shared" si="29"/>
        <v>1094.8369849999879</v>
      </c>
      <c r="C127">
        <f t="shared" si="27"/>
        <v>70.537939999998798</v>
      </c>
      <c r="D127">
        <f t="shared" si="28"/>
        <v>2.2930000000014843</v>
      </c>
      <c r="E127">
        <f>MIN(VLOOKUP(C126+0.01,Gearing!$A$2:$F$7,2,TRUE)+1,5)</f>
        <v>3</v>
      </c>
      <c r="F127">
        <f>Misc!$B$4*Misc!$B$5/Misc!$B$2*VLOOKUP(E127,Gearing!$B$2:$F$7,5,FALSE)</f>
        <v>4937.2429197214451</v>
      </c>
      <c r="G127">
        <f t="shared" si="16"/>
        <v>0.68030016267497062</v>
      </c>
      <c r="H127">
        <f t="shared" si="17"/>
        <v>157.78887795275321</v>
      </c>
      <c r="I127">
        <f t="shared" si="19"/>
        <v>0.19223050000000003</v>
      </c>
      <c r="J127">
        <f t="shared" si="20"/>
        <v>6385.8301006139736</v>
      </c>
      <c r="K127">
        <f t="shared" si="21"/>
        <v>-7342465.7797772335</v>
      </c>
      <c r="L127">
        <f t="shared" si="30"/>
        <v>1094.8405868280513</v>
      </c>
      <c r="M127">
        <f>2*$Y$1*VLOOKUP(E126,Gearing!$B$3:$D$7,3)+B125</f>
        <v>1105.6762399999886</v>
      </c>
      <c r="N127">
        <f>2*B126-B125+Misc!$B$6*$Y$1^2</f>
        <v>1094.8369849999879</v>
      </c>
      <c r="O127">
        <f t="shared" si="22"/>
        <v>0</v>
      </c>
      <c r="P127">
        <f t="shared" si="23"/>
        <v>0</v>
      </c>
      <c r="Q127">
        <f t="shared" si="24"/>
        <v>1</v>
      </c>
      <c r="R127">
        <f t="shared" si="25"/>
        <v>0</v>
      </c>
      <c r="S127">
        <f t="shared" si="26"/>
        <v>0</v>
      </c>
      <c r="T127">
        <f>C127/Misc!$B$2*60/2/PI()</f>
        <v>2245.2923653038679</v>
      </c>
      <c r="U127">
        <f>C127/Misc!$B$2*60/2/PI()*VLOOKUP(E127,Gearing!$B$2:$F$7,5,FALSE)</f>
        <v>6157.6147493757371</v>
      </c>
      <c r="V127">
        <f ca="1">FORECAST(U127,OFFSET(Engine!$E$3:$E$26,MATCH(U127,Engine!$A$3:$A$26,1)-1,0,2),OFFSET(Engine!$A$3:$A$26,MATCH(U127,Engine!$A$3:$A$26,1)-1,0,2))</f>
        <v>619.06686555335</v>
      </c>
    </row>
    <row r="128" spans="1:22" x14ac:dyDescent="0.25">
      <c r="A128">
        <f t="shared" si="18"/>
        <v>31.25</v>
      </c>
      <c r="B128">
        <f t="shared" si="29"/>
        <v>1112.5431262499876</v>
      </c>
      <c r="C128">
        <f t="shared" si="27"/>
        <v>71.111189999999169</v>
      </c>
      <c r="D128">
        <f t="shared" si="28"/>
        <v>2.2930000000014843</v>
      </c>
      <c r="E128">
        <f>MIN(VLOOKUP(C127+0.01,Gearing!$A$2:$F$7,2,TRUE)+1,5)</f>
        <v>3</v>
      </c>
      <c r="F128">
        <f>Misc!$B$4*Misc!$B$5/Misc!$B$2*VLOOKUP(E128,Gearing!$B$2:$F$7,5,FALSE)</f>
        <v>4937.2429197214451</v>
      </c>
      <c r="G128">
        <f t="shared" si="16"/>
        <v>0.69130224877340563</v>
      </c>
      <c r="H128">
        <f t="shared" si="17"/>
        <v>159.07120168217423</v>
      </c>
      <c r="I128">
        <f t="shared" si="19"/>
        <v>0.19223050000000003</v>
      </c>
      <c r="J128">
        <f t="shared" si="20"/>
        <v>6379.0778779099201</v>
      </c>
      <c r="K128">
        <f t="shared" si="21"/>
        <v>-7456508.7761953939</v>
      </c>
      <c r="L128">
        <f t="shared" si="30"/>
        <v>1112.5461599304017</v>
      </c>
      <c r="M128">
        <f>2*$Y$1*VLOOKUP(E127,Gearing!$B$3:$D$7,3)+B126</f>
        <v>1123.0957562499882</v>
      </c>
      <c r="N128">
        <f>2*B127-B126+Misc!$B$6*$Y$1^2</f>
        <v>1112.5431262499876</v>
      </c>
      <c r="O128">
        <f t="shared" si="22"/>
        <v>0</v>
      </c>
      <c r="P128">
        <f t="shared" si="23"/>
        <v>0</v>
      </c>
      <c r="Q128">
        <f t="shared" si="24"/>
        <v>1</v>
      </c>
      <c r="R128">
        <f t="shared" si="25"/>
        <v>0</v>
      </c>
      <c r="S128">
        <f t="shared" si="26"/>
        <v>0</v>
      </c>
      <c r="T128">
        <f>C128/Misc!$B$2*60/2/PI()</f>
        <v>2263.5394795293651</v>
      </c>
      <c r="U128">
        <f>C128/Misc!$B$2*60/2/PI()*VLOOKUP(E128,Gearing!$B$2:$F$7,5,FALSE)</f>
        <v>6207.6566510116772</v>
      </c>
      <c r="V128">
        <f ca="1">FORECAST(U128,OFFSET(Engine!$E$3:$E$26,MATCH(U128,Engine!$A$3:$A$26,1)-1,0,2),OFFSET(Engine!$A$3:$A$26,MATCH(U128,Engine!$A$3:$A$26,1)-1,0,2))</f>
        <v>621.14868003263359</v>
      </c>
    </row>
    <row r="129" spans="1:22" x14ac:dyDescent="0.25">
      <c r="A129">
        <f t="shared" si="18"/>
        <v>31.5</v>
      </c>
      <c r="B129">
        <f t="shared" si="29"/>
        <v>1130.3925799999874</v>
      </c>
      <c r="C129">
        <f t="shared" si="27"/>
        <v>71.68443999999954</v>
      </c>
      <c r="D129">
        <f t="shared" si="28"/>
        <v>2.2930000000014843</v>
      </c>
      <c r="E129">
        <f>MIN(VLOOKUP(C128+0.01,Gearing!$A$2:$F$7,2,TRUE)+1,5)</f>
        <v>3</v>
      </c>
      <c r="F129">
        <f>Misc!$B$4*Misc!$B$5/Misc!$B$2*VLOOKUP(E129,Gearing!$B$2:$F$7,5,FALSE)</f>
        <v>4937.2429197214451</v>
      </c>
      <c r="G129">
        <f t="shared" si="16"/>
        <v>0.70239338513082816</v>
      </c>
      <c r="H129">
        <f t="shared" si="17"/>
        <v>160.35352541159526</v>
      </c>
      <c r="I129">
        <f t="shared" si="19"/>
        <v>0.19223050000000003</v>
      </c>
      <c r="J129">
        <f t="shared" si="20"/>
        <v>6372.2705571388033</v>
      </c>
      <c r="K129">
        <f t="shared" si="21"/>
        <v>-7571346.4144548634</v>
      </c>
      <c r="L129">
        <f t="shared" si="30"/>
        <v>1130.3950409155818</v>
      </c>
      <c r="M129">
        <f>2*$Y$1*VLOOKUP(E128,Gearing!$B$3:$D$7,3)+B127</f>
        <v>1140.6585849999879</v>
      </c>
      <c r="N129">
        <f>2*B128-B127+Misc!$B$6*$Y$1^2</f>
        <v>1130.3925799999874</v>
      </c>
      <c r="O129">
        <f t="shared" si="22"/>
        <v>0</v>
      </c>
      <c r="P129">
        <f t="shared" si="23"/>
        <v>0</v>
      </c>
      <c r="Q129">
        <f t="shared" si="24"/>
        <v>1</v>
      </c>
      <c r="R129">
        <f t="shared" si="25"/>
        <v>0</v>
      </c>
      <c r="S129">
        <f t="shared" si="26"/>
        <v>0</v>
      </c>
      <c r="T129">
        <f>C129/Misc!$B$2*60/2/PI()</f>
        <v>2281.7865937548627</v>
      </c>
      <c r="U129">
        <f>C129/Misc!$B$2*60/2/PI()*VLOOKUP(E129,Gearing!$B$2:$F$7,5,FALSE)</f>
        <v>6257.6985526476201</v>
      </c>
      <c r="V129">
        <f ca="1">FORECAST(U129,OFFSET(Engine!$E$3:$E$26,MATCH(U129,Engine!$A$3:$A$26,1)-1,0,2),OFFSET(Engine!$A$3:$A$26,MATCH(U129,Engine!$A$3:$A$26,1)-1,0,2))</f>
        <v>622.88017606805363</v>
      </c>
    </row>
    <row r="130" spans="1:22" x14ac:dyDescent="0.25">
      <c r="A130">
        <f t="shared" si="18"/>
        <v>31.75</v>
      </c>
      <c r="B130">
        <f t="shared" si="29"/>
        <v>1148.3853462499874</v>
      </c>
      <c r="C130">
        <f t="shared" si="27"/>
        <v>72.257689999999911</v>
      </c>
      <c r="D130">
        <f t="shared" si="28"/>
        <v>2.2930000000014843</v>
      </c>
      <c r="E130">
        <f>MIN(VLOOKUP(C129+0.01,Gearing!$A$2:$F$7,2,TRUE)+1,5)</f>
        <v>3</v>
      </c>
      <c r="F130">
        <f>Misc!$B$4*Misc!$B$5/Misc!$B$2*VLOOKUP(E130,Gearing!$B$2:$F$7,5,FALSE)</f>
        <v>4937.2429197214451</v>
      </c>
      <c r="G130">
        <f t="shared" si="16"/>
        <v>0.71357357174723823</v>
      </c>
      <c r="H130">
        <f t="shared" si="17"/>
        <v>161.63584914101628</v>
      </c>
      <c r="I130">
        <f t="shared" si="19"/>
        <v>0.19223050000000003</v>
      </c>
      <c r="J130">
        <f t="shared" si="20"/>
        <v>6365.4081383006251</v>
      </c>
      <c r="K130">
        <f t="shared" si="21"/>
        <v>-7686975.7678331668</v>
      </c>
      <c r="L130">
        <f t="shared" si="30"/>
        <v>1148.3872297838138</v>
      </c>
      <c r="M130">
        <f>2*$Y$1*VLOOKUP(E129,Gearing!$B$3:$D$7,3)+B128</f>
        <v>1158.3647262499876</v>
      </c>
      <c r="N130">
        <f>2*B129-B128+Misc!$B$6*$Y$1^2</f>
        <v>1148.3853462499874</v>
      </c>
      <c r="O130">
        <f t="shared" si="22"/>
        <v>0</v>
      </c>
      <c r="P130">
        <f t="shared" si="23"/>
        <v>0</v>
      </c>
      <c r="Q130">
        <f t="shared" si="24"/>
        <v>1</v>
      </c>
      <c r="R130">
        <f t="shared" si="25"/>
        <v>0</v>
      </c>
      <c r="S130">
        <f t="shared" si="26"/>
        <v>0</v>
      </c>
      <c r="T130">
        <f>C130/Misc!$B$2*60/2/PI()</f>
        <v>2300.0337079803603</v>
      </c>
      <c r="U130">
        <f>C130/Misc!$B$2*60/2/PI()*VLOOKUP(E130,Gearing!$B$2:$F$7,5,FALSE)</f>
        <v>6307.740454283562</v>
      </c>
      <c r="V130">
        <f ca="1">FORECAST(U130,OFFSET(Engine!$E$3:$E$26,MATCH(U130,Engine!$A$3:$A$26,1)-1,0,2),OFFSET(Engine!$A$3:$A$26,MATCH(U130,Engine!$A$3:$A$26,1)-1,0,2))</f>
        <v>624.60330251377343</v>
      </c>
    </row>
    <row r="131" spans="1:22" x14ac:dyDescent="0.25">
      <c r="A131">
        <f t="shared" si="18"/>
        <v>32</v>
      </c>
      <c r="B131">
        <f t="shared" si="29"/>
        <v>1166.5214249999874</v>
      </c>
      <c r="C131">
        <f t="shared" si="27"/>
        <v>72.830940000000282</v>
      </c>
      <c r="D131">
        <f t="shared" si="28"/>
        <v>2.2930000000014843</v>
      </c>
      <c r="E131">
        <f>MIN(VLOOKUP(C130+0.01,Gearing!$A$2:$F$7,2,TRUE)+1,5)</f>
        <v>3</v>
      </c>
      <c r="F131">
        <f>Misc!$B$4*Misc!$B$5/Misc!$B$2*VLOOKUP(E131,Gearing!$B$2:$F$7,5,FALSE)</f>
        <v>4937.2429197214451</v>
      </c>
      <c r="G131">
        <f t="shared" ref="G131:G194" si="31">CONVERT(B131,$B$1,$G$1)</f>
        <v>0.72484280862263595</v>
      </c>
      <c r="H131">
        <f t="shared" ref="H131:H194" si="32">CONVERT(C131,$C$1,$H$1)</f>
        <v>162.91817287043727</v>
      </c>
      <c r="I131">
        <f t="shared" si="19"/>
        <v>0.19223050000000003</v>
      </c>
      <c r="J131">
        <f t="shared" si="20"/>
        <v>6358.4906213953836</v>
      </c>
      <c r="K131">
        <f t="shared" si="21"/>
        <v>-7803393.8859191053</v>
      </c>
      <c r="L131">
        <f t="shared" si="30"/>
        <v>1166.5227265353251</v>
      </c>
      <c r="M131">
        <f>2*$Y$1*VLOOKUP(E130,Gearing!$B$3:$D$7,3)+B129</f>
        <v>1176.2141799999874</v>
      </c>
      <c r="N131">
        <f>2*B130-B129+Misc!$B$6*$Y$1^2</f>
        <v>1166.5214249999874</v>
      </c>
      <c r="O131">
        <f t="shared" si="22"/>
        <v>0</v>
      </c>
      <c r="P131">
        <f t="shared" si="23"/>
        <v>0</v>
      </c>
      <c r="Q131">
        <f t="shared" si="24"/>
        <v>1</v>
      </c>
      <c r="R131">
        <f t="shared" si="25"/>
        <v>0</v>
      </c>
      <c r="S131">
        <f t="shared" si="26"/>
        <v>0</v>
      </c>
      <c r="T131">
        <f>C131/Misc!$B$2*60/2/PI()</f>
        <v>2318.2808222058579</v>
      </c>
      <c r="U131">
        <f>C131/Misc!$B$2*60/2/PI()*VLOOKUP(E131,Gearing!$B$2:$F$7,5,FALSE)</f>
        <v>6357.782355919504</v>
      </c>
      <c r="V131">
        <f ca="1">FORECAST(U131,OFFSET(Engine!$E$3:$E$26,MATCH(U131,Engine!$A$3:$A$26,1)-1,0,2),OFFSET(Engine!$A$3:$A$26,MATCH(U131,Engine!$A$3:$A$26,1)-1,0,2))</f>
        <v>626.2806892980866</v>
      </c>
    </row>
    <row r="132" spans="1:22" x14ac:dyDescent="0.25">
      <c r="A132">
        <f t="shared" ref="A132:A195" si="33">A131+$Y$1</f>
        <v>32.25</v>
      </c>
      <c r="B132">
        <f t="shared" si="29"/>
        <v>1184.8008162499875</v>
      </c>
      <c r="C132">
        <f t="shared" si="27"/>
        <v>73.404190000000654</v>
      </c>
      <c r="D132">
        <f t="shared" si="28"/>
        <v>2.2930000000014843</v>
      </c>
      <c r="E132">
        <f>MIN(VLOOKUP(C131+0.01,Gearing!$A$2:$F$7,2,TRUE)+1,5)</f>
        <v>3</v>
      </c>
      <c r="F132">
        <f>Misc!$B$4*Misc!$B$5/Misc!$B$2*VLOOKUP(E132,Gearing!$B$2:$F$7,5,FALSE)</f>
        <v>4937.2429197214451</v>
      </c>
      <c r="G132">
        <f t="shared" si="31"/>
        <v>0.7362010957570212</v>
      </c>
      <c r="H132">
        <f t="shared" si="32"/>
        <v>164.2004965998583</v>
      </c>
      <c r="I132">
        <f t="shared" ref="I132:I195" si="34">$Y$3</f>
        <v>0.19223050000000003</v>
      </c>
      <c r="J132">
        <f t="shared" ref="J132:J195" si="35">(4*$Y$2-2*$Y$3*B131)</f>
        <v>6351.5180064230799</v>
      </c>
      <c r="K132">
        <f t="shared" ref="K132:K195" si="36">4*$Y$2*(B131-2*B132)+$Y$3*B131*B131-4*F132*$Y$1*$Y$1</f>
        <v>-7920597.7946127532</v>
      </c>
      <c r="L132">
        <f t="shared" si="30"/>
        <v>1184.8015311703355</v>
      </c>
      <c r="M132">
        <f>2*$Y$1*VLOOKUP(E131,Gearing!$B$3:$D$7,3)+B130</f>
        <v>1194.2069462499874</v>
      </c>
      <c r="N132">
        <f>2*B131-B130+Misc!$B$6*$Y$1^2</f>
        <v>1184.8008162499875</v>
      </c>
      <c r="O132">
        <f t="shared" ref="O132:O195" si="37">IF(AND(E132=1,G132&lt;=5),1,0)</f>
        <v>0</v>
      </c>
      <c r="P132">
        <f t="shared" ref="P132:P195" si="38">IF(AND(E132=2,G132&lt;=5),1,0)</f>
        <v>0</v>
      </c>
      <c r="Q132">
        <f t="shared" ref="Q132:Q195" si="39">IF(AND(E132=3,G132&lt;=5),1,0)</f>
        <v>1</v>
      </c>
      <c r="R132">
        <f t="shared" ref="R132:R195" si="40">IF(AND(E132=4,G132&lt;=5),1,0)</f>
        <v>0</v>
      </c>
      <c r="S132">
        <f t="shared" ref="S132:S195" si="41">IF(AND(E132=5,G132&lt;=5),1,0)</f>
        <v>0</v>
      </c>
      <c r="T132">
        <f>C132/Misc!$B$2*60/2/PI()</f>
        <v>2336.5279364313556</v>
      </c>
      <c r="U132">
        <f>C132/Misc!$B$2*60/2/PI()*VLOOKUP(E132,Gearing!$B$2:$F$7,5,FALSE)</f>
        <v>6407.8242575554459</v>
      </c>
      <c r="V132">
        <f ca="1">FORECAST(U132,OFFSET(Engine!$E$3:$E$26,MATCH(U132,Engine!$A$3:$A$26,1)-1,0,2),OFFSET(Engine!$A$3:$A$26,MATCH(U132,Engine!$A$3:$A$26,1)-1,0,2))</f>
        <v>628.05472366228491</v>
      </c>
    </row>
    <row r="133" spans="1:22" x14ac:dyDescent="0.25">
      <c r="A133">
        <f t="shared" si="33"/>
        <v>32.5</v>
      </c>
      <c r="B133">
        <f t="shared" si="29"/>
        <v>1203.2235199999877</v>
      </c>
      <c r="C133">
        <f t="shared" ref="C133:C196" si="42">(B134-B132)/2/$Y$1</f>
        <v>73.976495683525627</v>
      </c>
      <c r="D133">
        <f t="shared" ref="D133:D196" si="43">(B134-2*B133+B132)/$Y$1^2</f>
        <v>2.2854454681983043</v>
      </c>
      <c r="E133">
        <f>MIN(VLOOKUP(C132+0.01,Gearing!$A$2:$F$7,2,TRUE)+1,5)</f>
        <v>3</v>
      </c>
      <c r="F133">
        <f>Misc!$B$4*Misc!$B$5/Misc!$B$2*VLOOKUP(E133,Gearing!$B$2:$F$7,5,FALSE)</f>
        <v>4937.2429197214451</v>
      </c>
      <c r="G133">
        <f t="shared" si="31"/>
        <v>0.74764843315039398</v>
      </c>
      <c r="H133">
        <f t="shared" si="32"/>
        <v>165.48070795348431</v>
      </c>
      <c r="I133">
        <f t="shared" si="34"/>
        <v>0.19223050000000003</v>
      </c>
      <c r="J133">
        <f t="shared" si="35"/>
        <v>6344.4902933837138</v>
      </c>
      <c r="K133">
        <f t="shared" si="36"/>
        <v>-8038584.4961254634</v>
      </c>
      <c r="L133">
        <f t="shared" si="30"/>
        <v>1203.2236436890698</v>
      </c>
      <c r="M133">
        <f>2*$Y$1*VLOOKUP(E132,Gearing!$B$3:$D$7,3)+B131</f>
        <v>1212.3430249999874</v>
      </c>
      <c r="N133">
        <f>2*B132-B131+Misc!$B$6*$Y$1^2</f>
        <v>1203.2235199999877</v>
      </c>
      <c r="O133">
        <f t="shared" si="37"/>
        <v>0</v>
      </c>
      <c r="P133">
        <f t="shared" si="38"/>
        <v>0</v>
      </c>
      <c r="Q133">
        <f t="shared" si="39"/>
        <v>1</v>
      </c>
      <c r="R133">
        <f t="shared" si="40"/>
        <v>0</v>
      </c>
      <c r="S133">
        <f t="shared" si="41"/>
        <v>0</v>
      </c>
      <c r="T133">
        <f>C133/Misc!$B$2*60/2/PI()</f>
        <v>2354.7449921298726</v>
      </c>
      <c r="U133">
        <f>C133/Misc!$B$2*60/2/PI()*VLOOKUP(E133,Gearing!$B$2:$F$7,5,FALSE)</f>
        <v>6457.7837250140219</v>
      </c>
      <c r="V133">
        <f ca="1">FORECAST(U133,OFFSET(Engine!$E$3:$E$26,MATCH(U133,Engine!$A$3:$A$26,1)-1,0,2),OFFSET(Engine!$A$3:$A$26,MATCH(U133,Engine!$A$3:$A$26,1)-1,0,2))</f>
        <v>630.34646163307855</v>
      </c>
    </row>
    <row r="134" spans="1:22" x14ac:dyDescent="0.25">
      <c r="A134">
        <f t="shared" si="33"/>
        <v>32.75</v>
      </c>
      <c r="B134">
        <f t="shared" ref="B134:B197" si="44">MIN(L134:N134)</f>
        <v>1221.7890640917503</v>
      </c>
      <c r="C134">
        <f t="shared" si="42"/>
        <v>74.546660096024425</v>
      </c>
      <c r="D134">
        <f t="shared" si="43"/>
        <v>2.2758698317920789</v>
      </c>
      <c r="E134">
        <f>MIN(VLOOKUP(C133+0.01,Gearing!$A$2:$F$7,2,TRUE)+1,5)</f>
        <v>3</v>
      </c>
      <c r="F134">
        <f>Misc!$B$4*Misc!$B$5/Misc!$B$2*VLOOKUP(E134,Gearing!$B$2:$F$7,5,FALSE)</f>
        <v>4937.2429197214451</v>
      </c>
      <c r="G134">
        <f t="shared" si="31"/>
        <v>0.75918452741722742</v>
      </c>
      <c r="H134">
        <f t="shared" si="32"/>
        <v>166.75612942024074</v>
      </c>
      <c r="I134">
        <f t="shared" si="34"/>
        <v>0.19223050000000003</v>
      </c>
      <c r="J134">
        <f t="shared" si="35"/>
        <v>6337.4074822772845</v>
      </c>
      <c r="K134">
        <f t="shared" si="36"/>
        <v>-8157344.5476278272</v>
      </c>
      <c r="L134">
        <f t="shared" ref="L134:L197" si="45">(-J133+SQRT(J133^2-4*I133*K133))/2/I133</f>
        <v>1221.7890640917503</v>
      </c>
      <c r="M134">
        <f>2*$Y$1*VLOOKUP(E133,Gearing!$B$3:$D$7,3)+B132</f>
        <v>1230.6224162499875</v>
      </c>
      <c r="N134">
        <f>2*B133-B132+Misc!$B$6*$Y$1^2</f>
        <v>1221.789536249988</v>
      </c>
      <c r="O134">
        <f t="shared" si="37"/>
        <v>0</v>
      </c>
      <c r="P134">
        <f t="shared" si="38"/>
        <v>0</v>
      </c>
      <c r="Q134">
        <f t="shared" si="39"/>
        <v>1</v>
      </c>
      <c r="R134">
        <f t="shared" si="40"/>
        <v>0</v>
      </c>
      <c r="S134">
        <f t="shared" si="41"/>
        <v>0</v>
      </c>
      <c r="T134">
        <f>C134/Misc!$B$2*60/2/PI()</f>
        <v>2372.8938890547265</v>
      </c>
      <c r="U134">
        <f>C134/Misc!$B$2*60/2/PI()*VLOOKUP(E134,Gearing!$B$2:$F$7,5,FALSE)</f>
        <v>6507.5562700581759</v>
      </c>
      <c r="V134">
        <f ca="1">FORECAST(U134,OFFSET(Engine!$E$3:$E$26,MATCH(U134,Engine!$A$3:$A$26,1)-1,0,2),OFFSET(Engine!$A$3:$A$26,MATCH(U134,Engine!$A$3:$A$26,1)-1,0,2))</f>
        <v>632.63334978723469</v>
      </c>
    </row>
    <row r="135" spans="1:22" x14ac:dyDescent="0.25">
      <c r="A135">
        <f t="shared" si="33"/>
        <v>33</v>
      </c>
      <c r="B135">
        <f t="shared" si="44"/>
        <v>1240.4968500479999</v>
      </c>
      <c r="C135">
        <f t="shared" si="42"/>
        <v>75.114426501525031</v>
      </c>
      <c r="D135">
        <f t="shared" si="43"/>
        <v>2.2662614122127707</v>
      </c>
      <c r="E135">
        <f>MIN(VLOOKUP(C134+0.01,Gearing!$A$2:$F$7,2,TRUE)+1,5)</f>
        <v>3</v>
      </c>
      <c r="F135">
        <f>Misc!$B$4*Misc!$B$5/Misc!$B$2*VLOOKUP(E135,Gearing!$B$2:$F$7,5,FALSE)</f>
        <v>4937.2429197214451</v>
      </c>
      <c r="G135">
        <f t="shared" si="31"/>
        <v>0.77080900668098307</v>
      </c>
      <c r="H135">
        <f t="shared" si="32"/>
        <v>168.02618669811434</v>
      </c>
      <c r="I135">
        <f t="shared" si="34"/>
        <v>0.19223050000000003</v>
      </c>
      <c r="J135">
        <f t="shared" si="35"/>
        <v>6330.2697546302215</v>
      </c>
      <c r="K135">
        <f t="shared" si="36"/>
        <v>-8276870.1971258633</v>
      </c>
      <c r="L135">
        <f t="shared" si="45"/>
        <v>1240.4968500479999</v>
      </c>
      <c r="M135">
        <f>2*$Y$1*VLOOKUP(E134,Gearing!$B$3:$D$7,3)+B133</f>
        <v>1249.0451199999877</v>
      </c>
      <c r="N135">
        <f>2*B134-B133+Misc!$B$6*$Y$1^2</f>
        <v>1240.497920683513</v>
      </c>
      <c r="O135">
        <f t="shared" si="37"/>
        <v>0</v>
      </c>
      <c r="P135">
        <f t="shared" si="38"/>
        <v>0</v>
      </c>
      <c r="Q135">
        <f t="shared" si="39"/>
        <v>1</v>
      </c>
      <c r="R135">
        <f t="shared" si="40"/>
        <v>0</v>
      </c>
      <c r="S135">
        <f t="shared" si="41"/>
        <v>0</v>
      </c>
      <c r="T135">
        <f>C135/Misc!$B$2*60/2/PI()</f>
        <v>2390.9664550461143</v>
      </c>
      <c r="U135">
        <f>C135/Misc!$B$2*60/2/PI()*VLOOKUP(E135,Gearing!$B$2:$F$7,5,FALSE)</f>
        <v>6557.1194809020226</v>
      </c>
      <c r="V135">
        <f ca="1">FORECAST(U135,OFFSET(Engine!$E$3:$E$26,MATCH(U135,Engine!$A$3:$A$26,1)-1,0,2),OFFSET(Engine!$A$3:$A$26,MATCH(U135,Engine!$A$3:$A$26,1)-1,0,2))</f>
        <v>634.93134166654136</v>
      </c>
    </row>
    <row r="136" spans="1:22" x14ac:dyDescent="0.25">
      <c r="A136">
        <f t="shared" si="33"/>
        <v>33.25</v>
      </c>
      <c r="B136">
        <f t="shared" si="44"/>
        <v>1259.3462773425128</v>
      </c>
      <c r="C136">
        <f t="shared" si="42"/>
        <v>75.67978683695128</v>
      </c>
      <c r="D136">
        <f t="shared" si="43"/>
        <v>2.2566212711972184</v>
      </c>
      <c r="E136">
        <f>MIN(VLOOKUP(C135+0.01,Gearing!$A$2:$F$7,2,TRUE)+1,5)</f>
        <v>3</v>
      </c>
      <c r="F136">
        <f>Misc!$B$4*Misc!$B$5/Misc!$B$2*VLOOKUP(E136,Gearing!$B$2:$F$7,5,FALSE)</f>
        <v>4937.2429197214451</v>
      </c>
      <c r="G136">
        <f t="shared" si="31"/>
        <v>0.78252149779196545</v>
      </c>
      <c r="H136">
        <f t="shared" si="32"/>
        <v>169.29086175051737</v>
      </c>
      <c r="I136">
        <f t="shared" si="34"/>
        <v>0.19223050000000003</v>
      </c>
      <c r="J136">
        <f t="shared" si="35"/>
        <v>6323.0773405336959</v>
      </c>
      <c r="K136">
        <f t="shared" si="36"/>
        <v>-8397154.5738694724</v>
      </c>
      <c r="L136">
        <f t="shared" si="45"/>
        <v>1259.3462773425128</v>
      </c>
      <c r="M136">
        <f>2*$Y$1*VLOOKUP(E135,Gearing!$B$3:$D$7,3)+B134</f>
        <v>1267.6106640917503</v>
      </c>
      <c r="N136">
        <f>2*B135-B134+Misc!$B$6*$Y$1^2</f>
        <v>1259.3479485042496</v>
      </c>
      <c r="O136">
        <f t="shared" si="37"/>
        <v>0</v>
      </c>
      <c r="P136">
        <f t="shared" si="38"/>
        <v>0</v>
      </c>
      <c r="Q136">
        <f t="shared" si="39"/>
        <v>1</v>
      </c>
      <c r="R136">
        <f t="shared" si="40"/>
        <v>0</v>
      </c>
      <c r="S136">
        <f t="shared" si="41"/>
        <v>0</v>
      </c>
      <c r="T136">
        <f>C136/Misc!$B$2*60/2/PI()</f>
        <v>2408.9624334483506</v>
      </c>
      <c r="U136">
        <f>C136/Misc!$B$2*60/2/PI()*VLOOKUP(E136,Gearing!$B$2:$F$7,5,FALSE)</f>
        <v>6606.4726536787275</v>
      </c>
      <c r="V136">
        <f ca="1">FORECAST(U136,OFFSET(Engine!$E$3:$E$26,MATCH(U136,Engine!$A$3:$A$26,1)-1,0,2),OFFSET(Engine!$A$3:$A$26,MATCH(U136,Engine!$A$3:$A$26,1)-1,0,2))</f>
        <v>637.11458885934906</v>
      </c>
    </row>
    <row r="137" spans="1:22" x14ac:dyDescent="0.25">
      <c r="A137">
        <f t="shared" si="33"/>
        <v>33.5</v>
      </c>
      <c r="B137">
        <f t="shared" si="44"/>
        <v>1278.3367434664756</v>
      </c>
      <c r="C137">
        <f t="shared" si="42"/>
        <v>76.242733304116882</v>
      </c>
      <c r="D137">
        <f t="shared" si="43"/>
        <v>2.2469504661276005</v>
      </c>
      <c r="E137">
        <f>MIN(VLOOKUP(C136+0.01,Gearing!$A$2:$F$7,2,TRUE)+1,5)</f>
        <v>3</v>
      </c>
      <c r="F137">
        <f>Misc!$B$4*Misc!$B$5/Misc!$B$2*VLOOKUP(E137,Gearing!$B$2:$F$7,5,FALSE)</f>
        <v>4937.2429197214451</v>
      </c>
      <c r="G137">
        <f t="shared" si="31"/>
        <v>0.79432162636855486</v>
      </c>
      <c r="H137">
        <f t="shared" si="32"/>
        <v>170.55013713340392</v>
      </c>
      <c r="I137">
        <f t="shared" si="34"/>
        <v>0.19223050000000003</v>
      </c>
      <c r="J137">
        <f t="shared" si="35"/>
        <v>6315.8304708666201</v>
      </c>
      <c r="K137">
        <f t="shared" si="36"/>
        <v>-8518190.7888865117</v>
      </c>
      <c r="L137">
        <f t="shared" si="45"/>
        <v>1278.3367434664756</v>
      </c>
      <c r="M137">
        <f>2*$Y$1*VLOOKUP(E136,Gearing!$B$3:$D$7,3)+B135</f>
        <v>1286.3184500479999</v>
      </c>
      <c r="N137">
        <f>2*B136-B135+Misc!$B$6*$Y$1^2</f>
        <v>1278.3390171370258</v>
      </c>
      <c r="O137">
        <f t="shared" si="37"/>
        <v>0</v>
      </c>
      <c r="P137">
        <f t="shared" si="38"/>
        <v>0</v>
      </c>
      <c r="Q137">
        <f t="shared" si="39"/>
        <v>1</v>
      </c>
      <c r="R137">
        <f t="shared" si="40"/>
        <v>0</v>
      </c>
      <c r="S137">
        <f t="shared" si="41"/>
        <v>0</v>
      </c>
      <c r="T137">
        <f>C137/Misc!$B$2*60/2/PI()</f>
        <v>2426.881576037455</v>
      </c>
      <c r="U137">
        <f>C137/Misc!$B$2*60/2/PI()*VLOOKUP(E137,Gearing!$B$2:$F$7,5,FALSE)</f>
        <v>6655.6151076450296</v>
      </c>
      <c r="V137">
        <f ca="1">FORECAST(U137,OFFSET(Engine!$E$3:$E$26,MATCH(U137,Engine!$A$3:$A$26,1)-1,0,2),OFFSET(Engine!$A$3:$A$26,MATCH(U137,Engine!$A$3:$A$26,1)-1,0,2))</f>
        <v>638.59583104437206</v>
      </c>
    </row>
    <row r="138" spans="1:22" x14ac:dyDescent="0.25">
      <c r="A138">
        <f t="shared" si="33"/>
        <v>33.75</v>
      </c>
      <c r="B138">
        <f t="shared" si="44"/>
        <v>1297.4676439945713</v>
      </c>
      <c r="C138">
        <f t="shared" si="42"/>
        <v>76.803258368618117</v>
      </c>
      <c r="D138">
        <f t="shared" si="43"/>
        <v>2.2372500498822774</v>
      </c>
      <c r="E138">
        <f>MIN(VLOOKUP(C137+0.01,Gearing!$A$2:$F$7,2,TRUE)+1,5)</f>
        <v>3</v>
      </c>
      <c r="F138">
        <f>Misc!$B$4*Misc!$B$5/Misc!$B$2*VLOOKUP(E138,Gearing!$B$2:$F$7,5,FALSE)</f>
        <v>4937.2429197214451</v>
      </c>
      <c r="G138">
        <f t="shared" si="31"/>
        <v>0.80620901683827151</v>
      </c>
      <c r="H138">
        <f t="shared" si="32"/>
        <v>171.80399599279286</v>
      </c>
      <c r="I138">
        <f t="shared" si="34"/>
        <v>0.19223050000000003</v>
      </c>
      <c r="J138">
        <f t="shared" si="35"/>
        <v>6308.5293772701352</v>
      </c>
      <c r="K138">
        <f t="shared" si="36"/>
        <v>-8639971.9357990976</v>
      </c>
      <c r="L138">
        <f t="shared" si="45"/>
        <v>1297.4676439945713</v>
      </c>
      <c r="M138">
        <f>2*$Y$1*VLOOKUP(E137,Gearing!$B$3:$D$7,3)+B136</f>
        <v>1305.1678773425128</v>
      </c>
      <c r="N138">
        <f>2*B137-B136+Misc!$B$6*$Y$1^2</f>
        <v>1297.4705220904384</v>
      </c>
      <c r="O138">
        <f t="shared" si="37"/>
        <v>0</v>
      </c>
      <c r="P138">
        <f t="shared" si="38"/>
        <v>0</v>
      </c>
      <c r="Q138">
        <f t="shared" si="39"/>
        <v>1</v>
      </c>
      <c r="R138">
        <f t="shared" si="40"/>
        <v>0</v>
      </c>
      <c r="S138">
        <f t="shared" si="41"/>
        <v>0</v>
      </c>
      <c r="T138">
        <f>C138/Misc!$B$2*60/2/PI()</f>
        <v>2444.7236429859104</v>
      </c>
      <c r="U138">
        <f>C138/Misc!$B$2*60/2/PI()*VLOOKUP(E138,Gearing!$B$2:$F$7,5,FALSE)</f>
        <v>6704.5461850845995</v>
      </c>
      <c r="V138">
        <f ca="1">FORECAST(U138,OFFSET(Engine!$E$3:$E$26,MATCH(U138,Engine!$A$3:$A$26,1)-1,0,2),OFFSET(Engine!$A$3:$A$26,MATCH(U138,Engine!$A$3:$A$26,1)-1,0,2))</f>
        <v>639.97112253506543</v>
      </c>
    </row>
    <row r="139" spans="1:22" x14ac:dyDescent="0.25">
      <c r="A139">
        <f t="shared" si="33"/>
        <v>34</v>
      </c>
      <c r="B139">
        <f t="shared" si="44"/>
        <v>1316.7383726507846</v>
      </c>
      <c r="C139">
        <f t="shared" si="42"/>
        <v>77.361354758660127</v>
      </c>
      <c r="D139">
        <f t="shared" si="43"/>
        <v>2.227521070453804</v>
      </c>
      <c r="E139">
        <f>MIN(VLOOKUP(C138+0.01,Gearing!$A$2:$F$7,2,TRUE)+1,5)</f>
        <v>3</v>
      </c>
      <c r="F139">
        <f>Misc!$B$4*Misc!$B$5/Misc!$B$2*VLOOKUP(E139,Gearing!$B$2:$F$7,5,FALSE)</f>
        <v>4937.2429197214451</v>
      </c>
      <c r="G139">
        <f t="shared" si="31"/>
        <v>0.81818329247866495</v>
      </c>
      <c r="H139">
        <f t="shared" si="32"/>
        <v>173.05242206214237</v>
      </c>
      <c r="I139">
        <f t="shared" si="34"/>
        <v>0.19223050000000003</v>
      </c>
      <c r="J139">
        <f t="shared" si="35"/>
        <v>6301.174292122203</v>
      </c>
      <c r="K139">
        <f t="shared" si="36"/>
        <v>-8762491.0916354507</v>
      </c>
      <c r="L139">
        <f t="shared" si="45"/>
        <v>1316.7383726507846</v>
      </c>
      <c r="M139">
        <f>2*$Y$1*VLOOKUP(E138,Gearing!$B$3:$D$7,3)+B137</f>
        <v>1324.1583434664756</v>
      </c>
      <c r="N139">
        <f>2*B138-B137+Misc!$B$6*$Y$1^2</f>
        <v>1316.7418570226671</v>
      </c>
      <c r="O139">
        <f t="shared" si="37"/>
        <v>0</v>
      </c>
      <c r="P139">
        <f t="shared" si="38"/>
        <v>0</v>
      </c>
      <c r="Q139">
        <f t="shared" si="39"/>
        <v>1</v>
      </c>
      <c r="R139">
        <f t="shared" si="40"/>
        <v>0</v>
      </c>
      <c r="S139">
        <f t="shared" si="41"/>
        <v>0</v>
      </c>
      <c r="T139">
        <f>C139/Misc!$B$2*60/2/PI()</f>
        <v>2462.4884028252964</v>
      </c>
      <c r="U139">
        <f>C139/Misc!$B$2*60/2/PI()*VLOOKUP(E139,Gearing!$B$2:$F$7,5,FALSE)</f>
        <v>6753.2652512055574</v>
      </c>
      <c r="V139">
        <f ca="1">FORECAST(U139,OFFSET(Engine!$E$3:$E$26,MATCH(U139,Engine!$A$3:$A$26,1)-1,0,2),OFFSET(Engine!$A$3:$A$26,MATCH(U139,Engine!$A$3:$A$26,1)-1,0,2))</f>
        <v>640.37246291024599</v>
      </c>
    </row>
    <row r="140" spans="1:22" x14ac:dyDescent="0.25">
      <c r="A140">
        <f t="shared" si="33"/>
        <v>34.25</v>
      </c>
      <c r="B140">
        <f t="shared" si="44"/>
        <v>1336.1483213739014</v>
      </c>
      <c r="C140">
        <f t="shared" si="42"/>
        <v>77.9170154638432</v>
      </c>
      <c r="D140">
        <f t="shared" si="43"/>
        <v>2.2177645710107754</v>
      </c>
      <c r="E140">
        <f>MIN(VLOOKUP(C139+0.01,Gearing!$A$2:$F$7,2,TRUE)+1,5)</f>
        <v>3</v>
      </c>
      <c r="F140">
        <f>Misc!$B$4*Misc!$B$5/Misc!$B$2*VLOOKUP(E140,Gearing!$B$2:$F$7,5,FALSE)</f>
        <v>4937.2429197214451</v>
      </c>
      <c r="G140">
        <f t="shared" si="31"/>
        <v>0.8302440754580136</v>
      </c>
      <c r="H140">
        <f t="shared" si="32"/>
        <v>174.29539965963494</v>
      </c>
      <c r="I140">
        <f t="shared" si="34"/>
        <v>0.19223050000000003</v>
      </c>
      <c r="J140">
        <f t="shared" si="35"/>
        <v>6293.7654485123066</v>
      </c>
      <c r="K140">
        <f t="shared" si="36"/>
        <v>-8885741.3176368997</v>
      </c>
      <c r="L140">
        <f t="shared" si="45"/>
        <v>1336.1483213739014</v>
      </c>
      <c r="M140">
        <f>2*$Y$1*VLOOKUP(E139,Gearing!$B$3:$D$7,3)+B138</f>
        <v>1343.2892439945713</v>
      </c>
      <c r="N140">
        <f>2*B139-B138+Misc!$B$6*$Y$1^2</f>
        <v>1336.1524138069981</v>
      </c>
      <c r="O140">
        <f t="shared" si="37"/>
        <v>0</v>
      </c>
      <c r="P140">
        <f t="shared" si="38"/>
        <v>0</v>
      </c>
      <c r="Q140">
        <f t="shared" si="39"/>
        <v>1</v>
      </c>
      <c r="R140">
        <f t="shared" si="40"/>
        <v>0</v>
      </c>
      <c r="S140">
        <f t="shared" si="41"/>
        <v>0</v>
      </c>
      <c r="T140">
        <f>C140/Misc!$B$2*60/2/PI()</f>
        <v>2480.1756324076591</v>
      </c>
      <c r="U140">
        <f>C140/Misc!$B$2*60/2/PI()*VLOOKUP(E140,Gearing!$B$2:$F$7,5,FALSE)</f>
        <v>6801.7716940345354</v>
      </c>
      <c r="V140">
        <f ca="1">FORECAST(U140,OFFSET(Engine!$E$3:$E$26,MATCH(U140,Engine!$A$3:$A$26,1)-1,0,2),OFFSET(Engine!$A$3:$A$26,MATCH(U140,Engine!$A$3:$A$26,1)-1,0,2))</f>
        <v>640.73333637612393</v>
      </c>
    </row>
    <row r="141" spans="1:22" x14ac:dyDescent="0.25">
      <c r="A141">
        <f t="shared" si="33"/>
        <v>34.5</v>
      </c>
      <c r="B141">
        <f t="shared" si="44"/>
        <v>1355.6968803827062</v>
      </c>
      <c r="C141">
        <f t="shared" si="42"/>
        <v>78.47023373391994</v>
      </c>
      <c r="D141">
        <f t="shared" si="43"/>
        <v>2.2079815896031505</v>
      </c>
      <c r="E141">
        <f>MIN(VLOOKUP(C140+0.01,Gearing!$A$2:$F$7,2,TRUE)+1,5)</f>
        <v>3</v>
      </c>
      <c r="F141">
        <f>Misc!$B$4*Misc!$B$5/Misc!$B$2*VLOOKUP(E141,Gearing!$B$2:$F$7,5,FALSE)</f>
        <v>4937.2429197214451</v>
      </c>
      <c r="G141">
        <f t="shared" si="31"/>
        <v>0.84239098687583647</v>
      </c>
      <c r="H141">
        <f t="shared" si="32"/>
        <v>175.53291368539715</v>
      </c>
      <c r="I141">
        <f t="shared" si="34"/>
        <v>0.19223050000000003</v>
      </c>
      <c r="J141">
        <f t="shared" si="35"/>
        <v>6286.3030802162684</v>
      </c>
      <c r="K141">
        <f t="shared" si="36"/>
        <v>-9009715.6600602176</v>
      </c>
      <c r="L141">
        <f t="shared" si="45"/>
        <v>1355.6968803827062</v>
      </c>
      <c r="M141">
        <f>2*$Y$1*VLOOKUP(E140,Gearing!$B$3:$D$7,3)+B139</f>
        <v>1362.5599726507846</v>
      </c>
      <c r="N141">
        <f>2*B140-B139+Misc!$B$6*$Y$1^2</f>
        <v>1355.7015825970182</v>
      </c>
      <c r="O141">
        <f t="shared" si="37"/>
        <v>0</v>
      </c>
      <c r="P141">
        <f t="shared" si="38"/>
        <v>0</v>
      </c>
      <c r="Q141">
        <f t="shared" si="39"/>
        <v>1</v>
      </c>
      <c r="R141">
        <f t="shared" si="40"/>
        <v>0</v>
      </c>
      <c r="S141">
        <f t="shared" si="41"/>
        <v>0</v>
      </c>
      <c r="T141">
        <f>C141/Misc!$B$2*60/2/PI()</f>
        <v>2497.7851168659508</v>
      </c>
      <c r="U141">
        <f>C141/Misc!$B$2*60/2/PI()*VLOOKUP(E141,Gearing!$B$2:$F$7,5,FALSE)</f>
        <v>6850.0649243081816</v>
      </c>
      <c r="V141">
        <f ca="1">FORECAST(U141,OFFSET(Engine!$E$3:$E$26,MATCH(U141,Engine!$A$3:$A$26,1)-1,0,2),OFFSET(Engine!$A$3:$A$26,MATCH(U141,Engine!$A$3:$A$26,1)-1,0,2))</f>
        <v>640.0758571410006</v>
      </c>
    </row>
    <row r="142" spans="1:22" x14ac:dyDescent="0.25">
      <c r="A142">
        <f t="shared" si="33"/>
        <v>34.75</v>
      </c>
      <c r="B142">
        <f t="shared" si="44"/>
        <v>1375.3834382408613</v>
      </c>
      <c r="C142">
        <f t="shared" si="42"/>
        <v>79.021003077485602</v>
      </c>
      <c r="D142">
        <f t="shared" si="43"/>
        <v>2.1981731589221454</v>
      </c>
      <c r="E142">
        <f>MIN(VLOOKUP(C141+0.01,Gearing!$A$2:$F$7,2,TRUE)+1,5)</f>
        <v>3</v>
      </c>
      <c r="F142">
        <f>Misc!$B$4*Misc!$B$5/Misc!$B$2*VLOOKUP(E142,Gearing!$B$2:$F$7,5,FALSE)</f>
        <v>4937.2429197214451</v>
      </c>
      <c r="G142">
        <f t="shared" si="31"/>
        <v>0.85462364680320757</v>
      </c>
      <c r="H142">
        <f t="shared" si="32"/>
        <v>176.76494961857017</v>
      </c>
      <c r="I142">
        <f t="shared" si="34"/>
        <v>0.19223050000000003</v>
      </c>
      <c r="J142">
        <f t="shared" si="35"/>
        <v>6278.7874216711843</v>
      </c>
      <c r="K142">
        <f t="shared" si="36"/>
        <v>-9134407.1509749405</v>
      </c>
      <c r="L142">
        <f t="shared" si="45"/>
        <v>1375.3834382408613</v>
      </c>
      <c r="M142">
        <f>2*$Y$1*VLOOKUP(E141,Gearing!$B$3:$D$7,3)+B140</f>
        <v>1381.9699213739013</v>
      </c>
      <c r="N142">
        <f>2*B141-B140+Misc!$B$6*$Y$1^2</f>
        <v>1375.3887518915112</v>
      </c>
      <c r="O142">
        <f t="shared" si="37"/>
        <v>0</v>
      </c>
      <c r="P142">
        <f t="shared" si="38"/>
        <v>0</v>
      </c>
      <c r="Q142">
        <f t="shared" si="39"/>
        <v>1</v>
      </c>
      <c r="R142">
        <f t="shared" si="40"/>
        <v>0</v>
      </c>
      <c r="S142">
        <f t="shared" si="41"/>
        <v>0</v>
      </c>
      <c r="T142">
        <f>C142/Misc!$B$2*60/2/PI()</f>
        <v>2515.3166495723417</v>
      </c>
      <c r="U142">
        <f>C142/Misc!$B$2*60/2/PI()*VLOOKUP(E142,Gearing!$B$2:$F$7,5,FALSE)</f>
        <v>6898.1443753588355</v>
      </c>
      <c r="V142">
        <f ca="1">FORECAST(U142,OFFSET(Engine!$E$3:$E$26,MATCH(U142,Engine!$A$3:$A$26,1)-1,0,2),OFFSET(Engine!$A$3:$A$26,MATCH(U142,Engine!$A$3:$A$26,1)-1,0,2))</f>
        <v>639.42128836349673</v>
      </c>
    </row>
    <row r="143" spans="1:22" x14ac:dyDescent="0.25">
      <c r="A143">
        <f t="shared" si="33"/>
        <v>35</v>
      </c>
      <c r="B143">
        <f t="shared" si="44"/>
        <v>1395.207381921449</v>
      </c>
      <c r="C143">
        <f t="shared" si="42"/>
        <v>79.569317260637035</v>
      </c>
      <c r="D143">
        <f t="shared" si="43"/>
        <v>2.1883403062893194</v>
      </c>
      <c r="E143">
        <f>MIN(VLOOKUP(C142+0.01,Gearing!$A$2:$F$7,2,TRUE)+1,5)</f>
        <v>3</v>
      </c>
      <c r="F143">
        <f>Misc!$B$4*Misc!$B$5/Misc!$B$2*VLOOKUP(E143,Gearing!$B$2:$F$7,5,FALSE)</f>
        <v>4937.2429197214451</v>
      </c>
      <c r="G143">
        <f t="shared" si="31"/>
        <v>0.86694167432286018</v>
      </c>
      <c r="H143">
        <f t="shared" si="32"/>
        <v>177.99149351430975</v>
      </c>
      <c r="I143">
        <f t="shared" si="34"/>
        <v>0.19223050000000003</v>
      </c>
      <c r="J143">
        <f t="shared" si="35"/>
        <v>6271.2187079504802</v>
      </c>
      <c r="K143">
        <f t="shared" si="36"/>
        <v>-9259808.8090555239</v>
      </c>
      <c r="L143">
        <f t="shared" si="45"/>
        <v>1395.207381921449</v>
      </c>
      <c r="M143">
        <f>2*$Y$1*VLOOKUP(E142,Gearing!$B$3:$D$7,3)+B141</f>
        <v>1401.5184803827062</v>
      </c>
      <c r="N143">
        <f>2*B142-B141+Misc!$B$6*$Y$1^2</f>
        <v>1395.2133085990165</v>
      </c>
      <c r="O143">
        <f t="shared" si="37"/>
        <v>0</v>
      </c>
      <c r="P143">
        <f t="shared" si="38"/>
        <v>0</v>
      </c>
      <c r="Q143">
        <f t="shared" si="39"/>
        <v>1</v>
      </c>
      <c r="R143">
        <f t="shared" si="40"/>
        <v>0</v>
      </c>
      <c r="S143">
        <f t="shared" si="41"/>
        <v>0</v>
      </c>
      <c r="T143">
        <f>C143/Misc!$B$2*60/2/PI()</f>
        <v>2532.7700320955305</v>
      </c>
      <c r="U143">
        <f>C143/Misc!$B$2*60/2/PI()*VLOOKUP(E143,Gearing!$B$2:$F$7,5,FALSE)</f>
        <v>6946.0095029974536</v>
      </c>
      <c r="V143">
        <f ca="1">FORECAST(U143,OFFSET(Engine!$E$3:$E$26,MATCH(U143,Engine!$A$3:$A$26,1)-1,0,2),OFFSET(Engine!$A$3:$A$26,MATCH(U143,Engine!$A$3:$A$26,1)-1,0,2))</f>
        <v>638.05237287329521</v>
      </c>
    </row>
    <row r="144" spans="1:22" x14ac:dyDescent="0.25">
      <c r="A144">
        <f t="shared" si="33"/>
        <v>35.25</v>
      </c>
      <c r="B144">
        <f t="shared" si="44"/>
        <v>1415.1680968711798</v>
      </c>
      <c r="C144">
        <f t="shared" si="42"/>
        <v>80.115170305592073</v>
      </c>
      <c r="D144">
        <f t="shared" si="43"/>
        <v>2.1784840533509851</v>
      </c>
      <c r="E144">
        <f>MIN(VLOOKUP(C143+0.01,Gearing!$A$2:$F$7,2,TRUE)+1,5)</f>
        <v>3</v>
      </c>
      <c r="F144">
        <f>Misc!$B$4*Misc!$B$5/Misc!$B$2*VLOOKUP(E144,Gearing!$B$2:$F$7,5,FALSE)</f>
        <v>4937.2429197214451</v>
      </c>
      <c r="G144">
        <f t="shared" si="31"/>
        <v>0.87934468756908402</v>
      </c>
      <c r="H144">
        <f t="shared" si="32"/>
        <v>179.2125320006981</v>
      </c>
      <c r="I144">
        <f t="shared" si="34"/>
        <v>0.19223050000000003</v>
      </c>
      <c r="J144">
        <f t="shared" si="35"/>
        <v>6263.5971747390977</v>
      </c>
      <c r="K144">
        <f t="shared" si="36"/>
        <v>-9385913.6403683573</v>
      </c>
      <c r="L144">
        <f t="shared" si="45"/>
        <v>1415.1680968711798</v>
      </c>
      <c r="M144">
        <f>2*$Y$1*VLOOKUP(E143,Gearing!$B$3:$D$7,3)+B142</f>
        <v>1421.2050382408613</v>
      </c>
      <c r="N144">
        <f>2*B143-B142+Misc!$B$6*$Y$1^2</f>
        <v>1415.1746381020369</v>
      </c>
      <c r="O144">
        <f t="shared" si="37"/>
        <v>0</v>
      </c>
      <c r="P144">
        <f t="shared" si="38"/>
        <v>0</v>
      </c>
      <c r="Q144">
        <f t="shared" si="39"/>
        <v>1</v>
      </c>
      <c r="R144">
        <f t="shared" si="40"/>
        <v>0</v>
      </c>
      <c r="S144">
        <f t="shared" si="41"/>
        <v>0</v>
      </c>
      <c r="T144">
        <f>C144/Misc!$B$2*60/2/PI()</f>
        <v>2550.1450741568024</v>
      </c>
      <c r="U144">
        <f>C144/Misc!$B$2*60/2/PI()*VLOOKUP(E144,Gearing!$B$2:$F$7,5,FALSE)</f>
        <v>6993.6597853930971</v>
      </c>
      <c r="V144">
        <f ca="1">FORECAST(U144,OFFSET(Engine!$E$3:$E$26,MATCH(U144,Engine!$A$3:$A$26,1)-1,0,2),OFFSET(Engine!$A$3:$A$26,MATCH(U144,Engine!$A$3:$A$26,1)-1,0,2))</f>
        <v>636.66080344366901</v>
      </c>
    </row>
    <row r="145" spans="1:22" x14ac:dyDescent="0.25">
      <c r="A145">
        <f t="shared" si="33"/>
        <v>35.5</v>
      </c>
      <c r="B145">
        <f t="shared" si="44"/>
        <v>1435.2649670742451</v>
      </c>
      <c r="C145">
        <f t="shared" si="42"/>
        <v>80.658556489252078</v>
      </c>
      <c r="D145">
        <f t="shared" si="43"/>
        <v>2.1686054159290507</v>
      </c>
      <c r="E145">
        <f>MIN(VLOOKUP(C144+0.01,Gearing!$A$2:$F$7,2,TRUE)+1,5)</f>
        <v>3</v>
      </c>
      <c r="F145">
        <f>Misc!$B$4*Misc!$B$5/Misc!$B$2*VLOOKUP(E145,Gearing!$B$2:$F$7,5,FALSE)</f>
        <v>4937.2429197214451</v>
      </c>
      <c r="G145">
        <f t="shared" si="31"/>
        <v>0.89183230376740152</v>
      </c>
      <c r="H145">
        <f t="shared" si="32"/>
        <v>180.4280522755281</v>
      </c>
      <c r="I145">
        <f t="shared" si="34"/>
        <v>0.19223050000000003</v>
      </c>
      <c r="J145">
        <f t="shared" si="35"/>
        <v>6255.9230583088092</v>
      </c>
      <c r="K145">
        <f t="shared" si="36"/>
        <v>-9512714.6391533334</v>
      </c>
      <c r="L145">
        <f t="shared" si="45"/>
        <v>1435.2649670742451</v>
      </c>
      <c r="M145">
        <f>2*$Y$1*VLOOKUP(E144,Gearing!$B$3:$D$7,3)+B143</f>
        <v>1441.028981921449</v>
      </c>
      <c r="N145">
        <f>2*B144-B143+Misc!$B$6*$Y$1^2</f>
        <v>1435.2721243209107</v>
      </c>
      <c r="O145">
        <f t="shared" si="37"/>
        <v>0</v>
      </c>
      <c r="P145">
        <f t="shared" si="38"/>
        <v>0</v>
      </c>
      <c r="Q145">
        <f t="shared" si="39"/>
        <v>1</v>
      </c>
      <c r="R145">
        <f t="shared" si="40"/>
        <v>0</v>
      </c>
      <c r="S145">
        <f t="shared" si="41"/>
        <v>0</v>
      </c>
      <c r="T145">
        <f>C145/Misc!$B$2*60/2/PI()</f>
        <v>2567.4415935842685</v>
      </c>
      <c r="U145">
        <f>C145/Misc!$B$2*60/2/PI()*VLOOKUP(E145,Gearing!$B$2:$F$7,5,FALSE)</f>
        <v>7041.0947229474386</v>
      </c>
      <c r="V145">
        <f ca="1">FORECAST(U145,OFFSET(Engine!$E$3:$E$26,MATCH(U145,Engine!$A$3:$A$26,1)-1,0,2),OFFSET(Engine!$A$3:$A$26,MATCH(U145,Engine!$A$3:$A$26,1)-1,0,2))</f>
        <v>635.05756933871351</v>
      </c>
    </row>
    <row r="146" spans="1:22" x14ac:dyDescent="0.25">
      <c r="A146">
        <f t="shared" si="33"/>
        <v>35.75</v>
      </c>
      <c r="B146">
        <f t="shared" si="44"/>
        <v>1455.4973751158059</v>
      </c>
      <c r="C146">
        <f t="shared" si="42"/>
        <v>81.199470341738106</v>
      </c>
      <c r="D146">
        <f t="shared" si="43"/>
        <v>2.1587054039591749</v>
      </c>
      <c r="E146">
        <f>MIN(VLOOKUP(C145+0.01,Gearing!$A$2:$F$7,2,TRUE)+1,5)</f>
        <v>3</v>
      </c>
      <c r="F146">
        <f>Misc!$B$4*Misc!$B$5/Misc!$B$2*VLOOKUP(E146,Gearing!$B$2:$F$7,5,FALSE)</f>
        <v>4937.2429197214451</v>
      </c>
      <c r="G146">
        <f t="shared" si="31"/>
        <v>0.90440413927401841</v>
      </c>
      <c r="H146">
        <f t="shared" si="32"/>
        <v>181.63804210302905</v>
      </c>
      <c r="I146">
        <f t="shared" si="34"/>
        <v>0.19223050000000003</v>
      </c>
      <c r="J146">
        <f t="shared" si="35"/>
        <v>6248.1965954936686</v>
      </c>
      <c r="K146">
        <f t="shared" si="36"/>
        <v>-9640204.7885999046</v>
      </c>
      <c r="L146">
        <f t="shared" si="45"/>
        <v>1455.4973751158059</v>
      </c>
      <c r="M146">
        <f>2*$Y$1*VLOOKUP(E145,Gearing!$B$3:$D$7,3)+B144</f>
        <v>1460.9896968711798</v>
      </c>
      <c r="N146">
        <f>2*B145-B144+Misc!$B$6*$Y$1^2</f>
        <v>1455.5051497773104</v>
      </c>
      <c r="O146">
        <f t="shared" si="37"/>
        <v>0</v>
      </c>
      <c r="P146">
        <f t="shared" si="38"/>
        <v>0</v>
      </c>
      <c r="Q146">
        <f t="shared" si="39"/>
        <v>1</v>
      </c>
      <c r="R146">
        <f t="shared" si="40"/>
        <v>0</v>
      </c>
      <c r="S146">
        <f t="shared" si="41"/>
        <v>0</v>
      </c>
      <c r="T146">
        <f>C146/Misc!$B$2*60/2/PI()</f>
        <v>2584.6594162662745</v>
      </c>
      <c r="U146">
        <f>C146/Misc!$B$2*60/2/PI()*VLOOKUP(E146,Gearing!$B$2:$F$7,5,FALSE)</f>
        <v>7088.3138381669878</v>
      </c>
      <c r="V146">
        <f ca="1">FORECAST(U146,OFFSET(Engine!$E$3:$E$26,MATCH(U146,Engine!$A$3:$A$26,1)-1,0,2),OFFSET(Engine!$A$3:$A$26,MATCH(U146,Engine!$A$3:$A$26,1)-1,0,2))</f>
        <v>633.42815620456008</v>
      </c>
    </row>
    <row r="147" spans="1:22" x14ac:dyDescent="0.25">
      <c r="A147">
        <f t="shared" si="33"/>
        <v>36</v>
      </c>
      <c r="B147">
        <f t="shared" si="44"/>
        <v>1475.8647022451141</v>
      </c>
      <c r="C147">
        <f t="shared" si="42"/>
        <v>81.737906644888426</v>
      </c>
      <c r="D147">
        <f t="shared" si="43"/>
        <v>2.1487850212433841</v>
      </c>
      <c r="E147">
        <f>MIN(VLOOKUP(C146+0.01,Gearing!$A$2:$F$7,2,TRUE)+1,5)</f>
        <v>3</v>
      </c>
      <c r="F147">
        <f>Misc!$B$4*Misc!$B$5/Misc!$B$2*VLOOKUP(E147,Gearing!$B$2:$F$7,5,FALSE)</f>
        <v>4937.2429197214451</v>
      </c>
      <c r="G147">
        <f t="shared" si="31"/>
        <v>0.91705980961504441</v>
      </c>
      <c r="H147">
        <f t="shared" si="32"/>
        <v>182.84248981050561</v>
      </c>
      <c r="I147">
        <f t="shared" si="34"/>
        <v>0.19223050000000003</v>
      </c>
      <c r="J147">
        <f t="shared" si="35"/>
        <v>6240.418023665602</v>
      </c>
      <c r="K147">
        <f t="shared" si="36"/>
        <v>-9768377.0616175868</v>
      </c>
      <c r="L147">
        <f t="shared" si="45"/>
        <v>1475.8647022451141</v>
      </c>
      <c r="M147">
        <f>2*$Y$1*VLOOKUP(E146,Gearing!$B$3:$D$7,3)+B145</f>
        <v>1481.0865670742451</v>
      </c>
      <c r="N147">
        <f>2*B146-B145+Misc!$B$6*$Y$1^2</f>
        <v>1475.8730956573668</v>
      </c>
      <c r="O147">
        <f t="shared" si="37"/>
        <v>0</v>
      </c>
      <c r="P147">
        <f t="shared" si="38"/>
        <v>0</v>
      </c>
      <c r="Q147">
        <f t="shared" si="39"/>
        <v>1</v>
      </c>
      <c r="R147">
        <f t="shared" si="40"/>
        <v>0</v>
      </c>
      <c r="S147">
        <f t="shared" si="41"/>
        <v>0</v>
      </c>
      <c r="T147">
        <f>C147/Misc!$B$2*60/2/PI()</f>
        <v>2601.7983761035748</v>
      </c>
      <c r="U147">
        <f>C147/Misc!$B$2*60/2/PI()*VLOOKUP(E147,Gearing!$B$2:$F$7,5,FALSE)</f>
        <v>7135.3166755319271</v>
      </c>
      <c r="V147">
        <f ca="1">FORECAST(U147,OFFSET(Engine!$E$3:$E$26,MATCH(U147,Engine!$A$3:$A$26,1)-1,0,2),OFFSET(Engine!$A$3:$A$26,MATCH(U147,Engine!$A$3:$A$26,1)-1,0,2))</f>
        <v>631.56574317344121</v>
      </c>
    </row>
    <row r="148" spans="1:22" x14ac:dyDescent="0.25">
      <c r="A148">
        <f t="shared" si="33"/>
        <v>36.25</v>
      </c>
      <c r="B148">
        <f t="shared" si="44"/>
        <v>1496.3663284382501</v>
      </c>
      <c r="C148">
        <f t="shared" si="42"/>
        <v>82.273860430692366</v>
      </c>
      <c r="D148">
        <f t="shared" si="43"/>
        <v>2.138845265188138</v>
      </c>
      <c r="E148">
        <f>MIN(VLOOKUP(C147+0.01,Gearing!$A$2:$F$7,2,TRUE)+1,5)</f>
        <v>3</v>
      </c>
      <c r="F148">
        <f>Misc!$B$4*Misc!$B$5/Misc!$B$2*VLOOKUP(E148,Gearing!$B$2:$F$7,5,FALSE)</f>
        <v>4937.2429197214451</v>
      </c>
      <c r="G148">
        <f t="shared" si="31"/>
        <v>0.92979892952547749</v>
      </c>
      <c r="H148">
        <f t="shared" si="32"/>
        <v>184.04138428483441</v>
      </c>
      <c r="I148">
        <f t="shared" si="34"/>
        <v>0.19223050000000003</v>
      </c>
      <c r="J148">
        <f t="shared" si="35"/>
        <v>6232.5875807101411</v>
      </c>
      <c r="K148">
        <f t="shared" si="36"/>
        <v>-9897224.4216006529</v>
      </c>
      <c r="L148">
        <f t="shared" si="45"/>
        <v>1496.3663284382501</v>
      </c>
      <c r="M148">
        <f>2*$Y$1*VLOOKUP(E147,Gearing!$B$3:$D$7,3)+B146</f>
        <v>1501.3189751158059</v>
      </c>
      <c r="N148">
        <f>2*B147-B146+Misc!$B$6*$Y$1^2</f>
        <v>1496.3753418744225</v>
      </c>
      <c r="O148">
        <f t="shared" si="37"/>
        <v>0</v>
      </c>
      <c r="P148">
        <f t="shared" si="38"/>
        <v>0</v>
      </c>
      <c r="Q148">
        <f t="shared" si="39"/>
        <v>1</v>
      </c>
      <c r="R148">
        <f t="shared" si="40"/>
        <v>0</v>
      </c>
      <c r="S148">
        <f t="shared" si="41"/>
        <v>0</v>
      </c>
      <c r="T148">
        <f>C148/Misc!$B$2*60/2/PI()</f>
        <v>2618.8583149594765</v>
      </c>
      <c r="U148">
        <f>C148/Misc!$B$2*60/2/PI()*VLOOKUP(E148,Gearing!$B$2:$F$7,5,FALSE)</f>
        <v>7182.1028013593905</v>
      </c>
      <c r="V148">
        <f ca="1">FORECAST(U148,OFFSET(Engine!$E$3:$E$26,MATCH(U148,Engine!$A$3:$A$26,1)-1,0,2),OFFSET(Engine!$A$3:$A$26,MATCH(U148,Engine!$A$3:$A$26,1)-1,0,2))</f>
        <v>629.63271547025113</v>
      </c>
    </row>
    <row r="149" spans="1:22" x14ac:dyDescent="0.25">
      <c r="A149">
        <f t="shared" si="33"/>
        <v>36.5</v>
      </c>
      <c r="B149">
        <f t="shared" si="44"/>
        <v>1517.0016324604603</v>
      </c>
      <c r="C149">
        <f t="shared" si="42"/>
        <v>82.807326979710979</v>
      </c>
      <c r="D149">
        <f t="shared" si="43"/>
        <v>2.1288871269607625</v>
      </c>
      <c r="E149">
        <f>MIN(VLOOKUP(C148+0.01,Gearing!$A$2:$F$7,2,TRUE)+1,5)</f>
        <v>3</v>
      </c>
      <c r="F149">
        <f>Misc!$B$4*Misc!$B$5/Misc!$B$2*VLOOKUP(E149,Gearing!$B$2:$F$7,5,FALSE)</f>
        <v>4937.2429197214451</v>
      </c>
      <c r="G149">
        <f t="shared" si="31"/>
        <v>0.94262111298793816</v>
      </c>
      <c r="H149">
        <f t="shared" si="32"/>
        <v>185.23471496893114</v>
      </c>
      <c r="I149">
        <f t="shared" si="34"/>
        <v>0.19223050000000003</v>
      </c>
      <c r="J149">
        <f t="shared" si="35"/>
        <v>6224.7055050023018</v>
      </c>
      <c r="K149">
        <f t="shared" si="36"/>
        <v>-10026739.823186867</v>
      </c>
      <c r="L149">
        <f t="shared" si="45"/>
        <v>1517.0016324604603</v>
      </c>
      <c r="M149">
        <f>2*$Y$1*VLOOKUP(E148,Gearing!$B$3:$D$7,3)+B147</f>
        <v>1521.6863022451141</v>
      </c>
      <c r="N149">
        <f>2*B148-B147+Misc!$B$6*$Y$1^2</f>
        <v>1517.0112671313861</v>
      </c>
      <c r="O149">
        <f t="shared" si="37"/>
        <v>0</v>
      </c>
      <c r="P149">
        <f t="shared" si="38"/>
        <v>0</v>
      </c>
      <c r="Q149">
        <f t="shared" si="39"/>
        <v>1</v>
      </c>
      <c r="R149">
        <f t="shared" si="40"/>
        <v>0</v>
      </c>
      <c r="S149">
        <f t="shared" si="41"/>
        <v>0</v>
      </c>
      <c r="T149">
        <f>C149/Misc!$B$2*60/2/PI()</f>
        <v>2635.8390826095742</v>
      </c>
      <c r="U149">
        <f>C149/Misc!$B$2*60/2/PI()*VLOOKUP(E149,Gearing!$B$2:$F$7,5,FALSE)</f>
        <v>7228.6718036656057</v>
      </c>
      <c r="V149">
        <f ca="1">FORECAST(U149,OFFSET(Engine!$E$3:$E$26,MATCH(U149,Engine!$A$3:$A$26,1)-1,0,2),OFFSET(Engine!$A$3:$A$26,MATCH(U149,Engine!$A$3:$A$26,1)-1,0,2))</f>
        <v>627.30180943539517</v>
      </c>
    </row>
    <row r="150" spans="1:22" x14ac:dyDescent="0.25">
      <c r="A150">
        <f t="shared" si="33"/>
        <v>36.75</v>
      </c>
      <c r="B150">
        <f t="shared" si="44"/>
        <v>1537.7699919281056</v>
      </c>
      <c r="C150">
        <f t="shared" si="42"/>
        <v>83.33830181946405</v>
      </c>
      <c r="D150">
        <f t="shared" si="43"/>
        <v>2.1189115910638066</v>
      </c>
      <c r="E150">
        <f>MIN(VLOOKUP(C149+0.01,Gearing!$A$2:$F$7,2,TRUE)+1,5)</f>
        <v>3</v>
      </c>
      <c r="F150">
        <f>Misc!$B$4*Misc!$B$5/Misc!$B$2*VLOOKUP(E150,Gearing!$B$2:$F$7,5,FALSE)</f>
        <v>4937.2429197214451</v>
      </c>
      <c r="G150">
        <f t="shared" si="31"/>
        <v>0.9555259732711624</v>
      </c>
      <c r="H150">
        <f t="shared" si="32"/>
        <v>186.42247185814256</v>
      </c>
      <c r="I150">
        <f t="shared" si="34"/>
        <v>0.19223050000000003</v>
      </c>
      <c r="J150">
        <f t="shared" si="35"/>
        <v>6216.7720353826189</v>
      </c>
      <c r="K150">
        <f t="shared" si="36"/>
        <v>-10156916.213010456</v>
      </c>
      <c r="L150">
        <f t="shared" si="45"/>
        <v>1537.7699919281056</v>
      </c>
      <c r="M150">
        <f>2*$Y$1*VLOOKUP(E149,Gearing!$B$3:$D$7,3)+B148</f>
        <v>1542.1879284382501</v>
      </c>
      <c r="N150">
        <f>2*B149-B148+Misc!$B$6*$Y$1^2</f>
        <v>1537.7802489826706</v>
      </c>
      <c r="O150">
        <f t="shared" si="37"/>
        <v>0</v>
      </c>
      <c r="P150">
        <f t="shared" si="38"/>
        <v>0</v>
      </c>
      <c r="Q150">
        <f t="shared" si="39"/>
        <v>1</v>
      </c>
      <c r="R150">
        <f t="shared" si="40"/>
        <v>0</v>
      </c>
      <c r="S150">
        <f t="shared" si="41"/>
        <v>0</v>
      </c>
      <c r="T150">
        <f>C150/Misc!$B$2*60/2/PI()</f>
        <v>2652.7405366904004</v>
      </c>
      <c r="U150">
        <f>C150/Misc!$B$2*60/2/PI()*VLOOKUP(E150,Gearing!$B$2:$F$7,5,FALSE)</f>
        <v>7275.0232920250774</v>
      </c>
      <c r="V150">
        <f ca="1">FORECAST(U150,OFFSET(Engine!$E$3:$E$26,MATCH(U150,Engine!$A$3:$A$26,1)-1,0,2),OFFSET(Engine!$A$3:$A$26,MATCH(U150,Engine!$A$3:$A$26,1)-1,0,2))</f>
        <v>624.72901789941557</v>
      </c>
    </row>
    <row r="151" spans="1:22" x14ac:dyDescent="0.25">
      <c r="A151">
        <f t="shared" si="33"/>
        <v>37</v>
      </c>
      <c r="B151">
        <f t="shared" si="44"/>
        <v>1558.6707833701923</v>
      </c>
      <c r="C151">
        <f t="shared" si="42"/>
        <v>83.866780722754356</v>
      </c>
      <c r="D151">
        <f t="shared" si="43"/>
        <v>2.1089196352586441</v>
      </c>
      <c r="E151">
        <f>MIN(VLOOKUP(C150+0.01,Gearing!$A$2:$F$7,2,TRUE)+1,5)</f>
        <v>3</v>
      </c>
      <c r="F151">
        <f>Misc!$B$4*Misc!$B$5/Misc!$B$2*VLOOKUP(E151,Gearing!$B$2:$F$7,5,FALSE)</f>
        <v>4937.2429197214451</v>
      </c>
      <c r="G151">
        <f t="shared" si="31"/>
        <v>0.96851312296823577</v>
      </c>
      <c r="H151">
        <f t="shared" si="32"/>
        <v>187.60464549649777</v>
      </c>
      <c r="I151">
        <f t="shared" si="34"/>
        <v>0.19223050000000003</v>
      </c>
      <c r="J151">
        <f t="shared" si="35"/>
        <v>6208.7874111333285</v>
      </c>
      <c r="K151">
        <f t="shared" si="36"/>
        <v>-10287746.530448781</v>
      </c>
      <c r="L151">
        <f t="shared" si="45"/>
        <v>1558.6707833701923</v>
      </c>
      <c r="M151">
        <f>2*$Y$1*VLOOKUP(E150,Gearing!$B$3:$D$7,3)+B149</f>
        <v>1562.8232324604603</v>
      </c>
      <c r="N151">
        <f>2*B150-B149+Misc!$B$6*$Y$1^2</f>
        <v>1558.6816638957509</v>
      </c>
      <c r="O151">
        <f t="shared" si="37"/>
        <v>0</v>
      </c>
      <c r="P151">
        <f t="shared" si="38"/>
        <v>0</v>
      </c>
      <c r="Q151">
        <f t="shared" si="39"/>
        <v>1</v>
      </c>
      <c r="R151">
        <f t="shared" si="40"/>
        <v>0</v>
      </c>
      <c r="S151">
        <f t="shared" si="41"/>
        <v>0</v>
      </c>
      <c r="T151">
        <f>C151/Misc!$B$2*60/2/PI()</f>
        <v>2669.562542646087</v>
      </c>
      <c r="U151">
        <f>C151/Misc!$B$2*60/2/PI()*VLOOKUP(E151,Gearing!$B$2:$F$7,5,FALSE)</f>
        <v>7321.1568974243028</v>
      </c>
      <c r="V151">
        <f ca="1">FORECAST(U151,OFFSET(Engine!$E$3:$E$26,MATCH(U151,Engine!$A$3:$A$26,1)-1,0,2),OFFSET(Engine!$A$3:$A$26,MATCH(U151,Engine!$A$3:$A$26,1)-1,0,2))</f>
        <v>621.88027747409524</v>
      </c>
    </row>
    <row r="152" spans="1:22" x14ac:dyDescent="0.25">
      <c r="A152">
        <f t="shared" si="33"/>
        <v>37.25</v>
      </c>
      <c r="B152">
        <f t="shared" si="44"/>
        <v>1579.7033822894828</v>
      </c>
      <c r="C152">
        <f t="shared" si="42"/>
        <v>84.392759705979188</v>
      </c>
      <c r="D152">
        <f t="shared" si="43"/>
        <v>2.0989122305400087</v>
      </c>
      <c r="E152">
        <f>MIN(VLOOKUP(C151+0.01,Gearing!$A$2:$F$7,2,TRUE)+1,5)</f>
        <v>3</v>
      </c>
      <c r="F152">
        <f>Misc!$B$4*Misc!$B$5/Misc!$B$2*VLOOKUP(E152,Gearing!$B$2:$F$7,5,FALSE)</f>
        <v>4937.2429197214451</v>
      </c>
      <c r="G152">
        <f t="shared" si="31"/>
        <v>0.98158217403456494</v>
      </c>
      <c r="H152">
        <f t="shared" si="32"/>
        <v>188.78122697293125</v>
      </c>
      <c r="I152">
        <f t="shared" si="34"/>
        <v>0.19223050000000003</v>
      </c>
      <c r="J152">
        <f t="shared" si="35"/>
        <v>6200.7518719547124</v>
      </c>
      <c r="K152">
        <f t="shared" si="36"/>
        <v>-10419223.708362853</v>
      </c>
      <c r="L152">
        <f t="shared" si="45"/>
        <v>1579.7033822894828</v>
      </c>
      <c r="M152">
        <f>2*$Y$1*VLOOKUP(E151,Gearing!$B$3:$D$7,3)+B150</f>
        <v>1583.5915919281056</v>
      </c>
      <c r="N152">
        <f>2*B151-B150+Misc!$B$6*$Y$1^2</f>
        <v>1579.7148873122792</v>
      </c>
      <c r="O152">
        <f t="shared" si="37"/>
        <v>0</v>
      </c>
      <c r="P152">
        <f t="shared" si="38"/>
        <v>0</v>
      </c>
      <c r="Q152">
        <f t="shared" si="39"/>
        <v>1</v>
      </c>
      <c r="R152">
        <f t="shared" si="40"/>
        <v>0</v>
      </c>
      <c r="S152">
        <f t="shared" si="41"/>
        <v>0</v>
      </c>
      <c r="T152">
        <f>C152/Misc!$B$2*60/2/PI()</f>
        <v>2686.3049736746234</v>
      </c>
      <c r="U152">
        <f>C152/Misc!$B$2*60/2/PI()*VLOOKUP(E152,Gearing!$B$2:$F$7,5,FALSE)</f>
        <v>7367.0722721143911</v>
      </c>
      <c r="V152">
        <f ca="1">FORECAST(U152,OFFSET(Engine!$E$3:$E$26,MATCH(U152,Engine!$A$3:$A$26,1)-1,0,2),OFFSET(Engine!$A$3:$A$26,MATCH(U152,Engine!$A$3:$A$26,1)-1,0,2))</f>
        <v>618.70657338716273</v>
      </c>
    </row>
    <row r="153" spans="1:22" x14ac:dyDescent="0.25">
      <c r="A153">
        <f t="shared" si="33"/>
        <v>37.5</v>
      </c>
      <c r="B153">
        <f t="shared" si="44"/>
        <v>1600.8671632231819</v>
      </c>
      <c r="C153">
        <f t="shared" si="42"/>
        <v>84.916235027403218</v>
      </c>
      <c r="D153">
        <f t="shared" si="43"/>
        <v>2.088890340852231</v>
      </c>
      <c r="E153">
        <f>MIN(VLOOKUP(C152+0.01,Gearing!$A$2:$F$7,2,TRUE)+1,5)</f>
        <v>3</v>
      </c>
      <c r="F153">
        <f>Misc!$B$4*Misc!$B$5/Misc!$B$2*VLOOKUP(E153,Gearing!$B$2:$F$7,5,FALSE)</f>
        <v>4937.2429197214451</v>
      </c>
      <c r="G153">
        <f t="shared" si="31"/>
        <v>0.99473273782558724</v>
      </c>
      <c r="H153">
        <f t="shared" si="32"/>
        <v>189.95220791741951</v>
      </c>
      <c r="I153">
        <f t="shared" si="34"/>
        <v>0.19223050000000003</v>
      </c>
      <c r="J153">
        <f t="shared" si="35"/>
        <v>6192.6656579416031</v>
      </c>
      <c r="K153">
        <f t="shared" si="36"/>
        <v>-10551340.673831619</v>
      </c>
      <c r="L153">
        <f t="shared" si="45"/>
        <v>1600.8671632231819</v>
      </c>
      <c r="M153">
        <f>2*$Y$1*VLOOKUP(E152,Gearing!$B$3:$D$7,3)+B151</f>
        <v>1604.4923833701923</v>
      </c>
      <c r="N153">
        <f>2*B152-B151+Misc!$B$6*$Y$1^2</f>
        <v>1600.8792937087733</v>
      </c>
      <c r="O153">
        <f t="shared" si="37"/>
        <v>0</v>
      </c>
      <c r="P153">
        <f t="shared" si="38"/>
        <v>0</v>
      </c>
      <c r="Q153">
        <f t="shared" si="39"/>
        <v>1</v>
      </c>
      <c r="R153">
        <f t="shared" si="40"/>
        <v>0</v>
      </c>
      <c r="S153">
        <f t="shared" si="41"/>
        <v>0</v>
      </c>
      <c r="T153">
        <f>C153/Misc!$B$2*60/2/PI()</f>
        <v>2702.9677106728745</v>
      </c>
      <c r="U153">
        <f>C153/Misc!$B$2*60/2/PI()*VLOOKUP(E153,Gearing!$B$2:$F$7,5,FALSE)</f>
        <v>7412.7690894602756</v>
      </c>
      <c r="V153">
        <f ca="1">FORECAST(U153,OFFSET(Engine!$E$3:$E$26,MATCH(U153,Engine!$A$3:$A$26,1)-1,0,2),OFFSET(Engine!$A$3:$A$26,MATCH(U153,Engine!$A$3:$A$26,1)-1,0,2))</f>
        <v>615.45513943090532</v>
      </c>
    </row>
    <row r="154" spans="1:22" x14ac:dyDescent="0.25">
      <c r="A154">
        <f t="shared" si="33"/>
        <v>37.75</v>
      </c>
      <c r="B154">
        <f t="shared" si="44"/>
        <v>1622.1614998031844</v>
      </c>
      <c r="C154">
        <f t="shared" si="42"/>
        <v>85.437203185392718</v>
      </c>
      <c r="D154">
        <f t="shared" si="43"/>
        <v>2.0788549230637727</v>
      </c>
      <c r="E154">
        <f>MIN(VLOOKUP(C153+0.01,Gearing!$A$2:$F$7,2,TRUE)+1,5)</f>
        <v>3</v>
      </c>
      <c r="F154">
        <f>Misc!$B$4*Misc!$B$5/Misc!$B$2*VLOOKUP(E154,Gearing!$B$2:$F$7,5,FALSE)</f>
        <v>4937.2429197214451</v>
      </c>
      <c r="G154">
        <f t="shared" si="31"/>
        <v>1.0079644251342064</v>
      </c>
      <c r="H154">
        <f t="shared" si="32"/>
        <v>191.11758049703096</v>
      </c>
      <c r="I154">
        <f t="shared" si="34"/>
        <v>0.19223050000000003</v>
      </c>
      <c r="J154">
        <f t="shared" si="35"/>
        <v>6184.5290095600521</v>
      </c>
      <c r="K154">
        <f t="shared" si="36"/>
        <v>-10684090.348879719</v>
      </c>
      <c r="L154">
        <f t="shared" si="45"/>
        <v>1622.1614998031844</v>
      </c>
      <c r="M154">
        <f>2*$Y$1*VLOOKUP(E153,Gearing!$B$3:$D$7,3)+B152</f>
        <v>1625.5249822894828</v>
      </c>
      <c r="N154">
        <f>2*B153-B152+Misc!$B$6*$Y$1^2</f>
        <v>1622.1742566568812</v>
      </c>
      <c r="O154">
        <f t="shared" si="37"/>
        <v>0</v>
      </c>
      <c r="P154">
        <f t="shared" si="38"/>
        <v>0</v>
      </c>
      <c r="Q154">
        <f t="shared" si="39"/>
        <v>1</v>
      </c>
      <c r="R154">
        <f t="shared" si="40"/>
        <v>0</v>
      </c>
      <c r="S154">
        <f t="shared" si="41"/>
        <v>0</v>
      </c>
      <c r="T154">
        <f>C154/Misc!$B$2*60/2/PI()</f>
        <v>2719.5506421803757</v>
      </c>
      <c r="U154">
        <f>C154/Misc!$B$2*60/2/PI()*VLOOKUP(E154,Gearing!$B$2:$F$7,5,FALSE)</f>
        <v>7458.2470437865741</v>
      </c>
      <c r="V154">
        <f ca="1">FORECAST(U154,OFFSET(Engine!$E$3:$E$26,MATCH(U154,Engine!$A$3:$A$26,1)-1,0,2),OFFSET(Engine!$A$3:$A$26,MATCH(U154,Engine!$A$3:$A$26,1)-1,0,2))</f>
        <v>611.98102608496902</v>
      </c>
    </row>
    <row r="155" spans="1:22" x14ac:dyDescent="0.25">
      <c r="A155">
        <f t="shared" si="33"/>
        <v>38</v>
      </c>
      <c r="B155">
        <f t="shared" si="44"/>
        <v>1643.5857648158783</v>
      </c>
      <c r="C155">
        <f t="shared" si="42"/>
        <v>85.955660916624765</v>
      </c>
      <c r="D155">
        <f t="shared" si="43"/>
        <v>2.0688069267926039</v>
      </c>
      <c r="E155">
        <f>MIN(VLOOKUP(C154+0.01,Gearing!$A$2:$F$7,2,TRUE)+1,5)</f>
        <v>3</v>
      </c>
      <c r="F155">
        <f>Misc!$B$4*Misc!$B$5/Misc!$B$2*VLOOKUP(E155,Gearing!$B$2:$F$7,5,FALSE)</f>
        <v>4937.2429197214451</v>
      </c>
      <c r="G155">
        <f t="shared" si="31"/>
        <v>1.0212768462279527</v>
      </c>
      <c r="H155">
        <f t="shared" si="32"/>
        <v>192.27733741192012</v>
      </c>
      <c r="I155">
        <f t="shared" si="34"/>
        <v>0.19223050000000003</v>
      </c>
      <c r="J155">
        <f t="shared" si="35"/>
        <v>6176.3421676241678</v>
      </c>
      <c r="K155">
        <f t="shared" si="36"/>
        <v>-10817465.65119883</v>
      </c>
      <c r="L155">
        <f t="shared" si="45"/>
        <v>1643.5857648158783</v>
      </c>
      <c r="M155">
        <f>2*$Y$1*VLOOKUP(E154,Gearing!$B$3:$D$7,3)+B153</f>
        <v>1646.6887632231819</v>
      </c>
      <c r="N155">
        <f>2*B154-B153+Misc!$B$6*$Y$1^2</f>
        <v>1643.5991488831869</v>
      </c>
      <c r="O155">
        <f t="shared" si="37"/>
        <v>0</v>
      </c>
      <c r="P155">
        <f t="shared" si="38"/>
        <v>0</v>
      </c>
      <c r="Q155">
        <f t="shared" si="39"/>
        <v>1</v>
      </c>
      <c r="R155">
        <f t="shared" si="40"/>
        <v>0</v>
      </c>
      <c r="S155">
        <f t="shared" si="41"/>
        <v>0</v>
      </c>
      <c r="T155">
        <f>C155/Misc!$B$2*60/2/PI()</f>
        <v>2736.0536643223336</v>
      </c>
      <c r="U155">
        <f>C155/Misc!$B$2*60/2/PI()*VLOOKUP(E155,Gearing!$B$2:$F$7,5,FALSE)</f>
        <v>7503.5058502212732</v>
      </c>
      <c r="V155">
        <f ca="1">FORECAST(U155,OFFSET(Engine!$E$3:$E$26,MATCH(U155,Engine!$A$3:$A$26,1)-1,0,2),OFFSET(Engine!$A$3:$A$26,MATCH(U155,Engine!$A$3:$A$26,1)-1,0,2))</f>
        <v>608.66172047468729</v>
      </c>
    </row>
    <row r="156" spans="1:22" x14ac:dyDescent="0.25">
      <c r="A156">
        <f t="shared" si="33"/>
        <v>38.25</v>
      </c>
      <c r="B156">
        <f t="shared" si="44"/>
        <v>1665.1393302614968</v>
      </c>
      <c r="C156">
        <f t="shared" si="42"/>
        <v>86.471605194258245</v>
      </c>
      <c r="D156">
        <f t="shared" si="43"/>
        <v>2.0587472942752356</v>
      </c>
      <c r="E156">
        <f>MIN(VLOOKUP(C155+0.01,Gearing!$A$2:$F$7,2,TRUE)+1,5)</f>
        <v>3</v>
      </c>
      <c r="F156">
        <f>Misc!$B$4*Misc!$B$5/Misc!$B$2*VLOOKUP(E156,Gearing!$B$2:$F$7,5,FALSE)</f>
        <v>4937.2429197214451</v>
      </c>
      <c r="G156">
        <f t="shared" si="31"/>
        <v>1.034669610885862</v>
      </c>
      <c r="H156">
        <f t="shared" si="32"/>
        <v>193.43147189123624</v>
      </c>
      <c r="I156">
        <f t="shared" si="34"/>
        <v>0.19223050000000003</v>
      </c>
      <c r="J156">
        <f t="shared" si="35"/>
        <v>6168.1053732731225</v>
      </c>
      <c r="K156">
        <f t="shared" si="36"/>
        <v>-10951459.494862344</v>
      </c>
      <c r="L156">
        <f t="shared" si="45"/>
        <v>1665.1393302614968</v>
      </c>
      <c r="M156">
        <f>2*$Y$1*VLOOKUP(E155,Gearing!$B$3:$D$7,3)+B154</f>
        <v>1667.9830998031844</v>
      </c>
      <c r="N156">
        <f>2*B155-B154+Misc!$B$6*$Y$1^2</f>
        <v>1665.1533423285723</v>
      </c>
      <c r="O156">
        <f t="shared" si="37"/>
        <v>0</v>
      </c>
      <c r="P156">
        <f t="shared" si="38"/>
        <v>0</v>
      </c>
      <c r="Q156">
        <f t="shared" si="39"/>
        <v>1</v>
      </c>
      <c r="R156">
        <f t="shared" si="40"/>
        <v>0</v>
      </c>
      <c r="S156">
        <f t="shared" si="41"/>
        <v>0</v>
      </c>
      <c r="T156">
        <f>C156/Misc!$B$2*60/2/PI()</f>
        <v>2752.4766807514029</v>
      </c>
      <c r="U156">
        <f>C156/Misc!$B$2*60/2/PI()*VLOOKUP(E156,Gearing!$B$2:$F$7,5,FALSE)</f>
        <v>7548.5452445360488</v>
      </c>
      <c r="V156">
        <f ca="1">FORECAST(U156,OFFSET(Engine!$E$3:$E$26,MATCH(U156,Engine!$A$3:$A$26,1)-1,0,2),OFFSET(Engine!$A$3:$A$26,MATCH(U156,Engine!$A$3:$A$26,1)-1,0,2))</f>
        <v>606.99484272388656</v>
      </c>
    </row>
    <row r="157" spans="1:22" x14ac:dyDescent="0.25">
      <c r="A157">
        <f t="shared" si="33"/>
        <v>38.5</v>
      </c>
      <c r="B157">
        <f t="shared" si="44"/>
        <v>1686.8215674130074</v>
      </c>
      <c r="C157">
        <f t="shared" si="42"/>
        <v>86.985033226076212</v>
      </c>
      <c r="D157">
        <f t="shared" si="43"/>
        <v>2.0486769602684944</v>
      </c>
      <c r="E157">
        <f>MIN(VLOOKUP(C156+0.01,Gearing!$A$2:$F$7,2,TRUE)+1,5)</f>
        <v>3</v>
      </c>
      <c r="F157">
        <f>Misc!$B$4*Misc!$B$5/Misc!$B$2*VLOOKUP(E157,Gearing!$B$2:$F$7,5,FALSE)</f>
        <v>4937.2429197214451</v>
      </c>
      <c r="G157">
        <f t="shared" si="31"/>
        <v>1.0481423284350688</v>
      </c>
      <c r="H157">
        <f t="shared" si="32"/>
        <v>194.57997768896792</v>
      </c>
      <c r="I157">
        <f t="shared" si="34"/>
        <v>0.19223050000000003</v>
      </c>
      <c r="J157">
        <f t="shared" si="35"/>
        <v>6159.8188679483346</v>
      </c>
      <c r="K157">
        <f t="shared" si="36"/>
        <v>-11086064.791033376</v>
      </c>
      <c r="L157">
        <f t="shared" si="45"/>
        <v>1686.8215674130074</v>
      </c>
      <c r="M157">
        <f>2*$Y$1*VLOOKUP(E156,Gearing!$B$3:$D$7,3)+B155</f>
        <v>1689.4073648158783</v>
      </c>
      <c r="N157">
        <f>2*B156-B155+Misc!$B$6*$Y$1^2</f>
        <v>1686.8362082071153</v>
      </c>
      <c r="O157">
        <f t="shared" si="37"/>
        <v>0</v>
      </c>
      <c r="P157">
        <f t="shared" si="38"/>
        <v>0</v>
      </c>
      <c r="Q157">
        <f t="shared" si="39"/>
        <v>1</v>
      </c>
      <c r="R157">
        <f t="shared" si="40"/>
        <v>0</v>
      </c>
      <c r="S157">
        <f t="shared" si="41"/>
        <v>0</v>
      </c>
      <c r="T157">
        <f>C157/Misc!$B$2*60/2/PI()</f>
        <v>2768.8196025885577</v>
      </c>
      <c r="U157">
        <f>C157/Misc!$B$2*60/2/PI()*VLOOKUP(E157,Gearing!$B$2:$F$7,5,FALSE)</f>
        <v>7593.3649829841152</v>
      </c>
      <c r="V157">
        <f ca="1">FORECAST(U157,OFFSET(Engine!$E$3:$E$26,MATCH(U157,Engine!$A$3:$A$26,1)-1,0,2),OFFSET(Engine!$A$3:$A$26,MATCH(U157,Engine!$A$3:$A$26,1)-1,0,2))</f>
        <v>605.3360942892682</v>
      </c>
    </row>
    <row r="158" spans="1:22" x14ac:dyDescent="0.25">
      <c r="A158">
        <f t="shared" si="33"/>
        <v>38.75</v>
      </c>
      <c r="B158">
        <f t="shared" si="44"/>
        <v>1708.6318468745349</v>
      </c>
      <c r="C158">
        <f t="shared" si="42"/>
        <v>87.495942452594136</v>
      </c>
      <c r="D158">
        <f t="shared" si="43"/>
        <v>2.0385968518748996</v>
      </c>
      <c r="E158">
        <f>MIN(VLOOKUP(C157+0.01,Gearing!$A$2:$F$7,2,TRUE)+1,5)</f>
        <v>3</v>
      </c>
      <c r="F158">
        <f>Misc!$B$4*Misc!$B$5/Misc!$B$2*VLOOKUP(E158,Gearing!$B$2:$F$7,5,FALSE)</f>
        <v>4937.2429197214451</v>
      </c>
      <c r="G158">
        <f t="shared" si="31"/>
        <v>1.0616946077871074</v>
      </c>
      <c r="H158">
        <f t="shared" si="32"/>
        <v>195.7228490797113</v>
      </c>
      <c r="I158">
        <f t="shared" si="34"/>
        <v>0.19223050000000003</v>
      </c>
      <c r="J158">
        <f t="shared" si="35"/>
        <v>6151.4828933708277</v>
      </c>
      <c r="K158">
        <f t="shared" si="36"/>
        <v>-11221274.448665969</v>
      </c>
      <c r="L158">
        <f t="shared" si="45"/>
        <v>1708.6318468745349</v>
      </c>
      <c r="M158">
        <f>2*$Y$1*VLOOKUP(E157,Gearing!$B$3:$D$7,3)+B156</f>
        <v>1710.9609302614967</v>
      </c>
      <c r="N158">
        <f>2*B157-B156+Misc!$B$6*$Y$1^2</f>
        <v>1708.6471170645182</v>
      </c>
      <c r="O158">
        <f t="shared" si="37"/>
        <v>0</v>
      </c>
      <c r="P158">
        <f t="shared" si="38"/>
        <v>0</v>
      </c>
      <c r="Q158">
        <f t="shared" si="39"/>
        <v>1</v>
      </c>
      <c r="R158">
        <f t="shared" si="40"/>
        <v>0</v>
      </c>
      <c r="S158">
        <f t="shared" si="41"/>
        <v>0</v>
      </c>
      <c r="T158">
        <f>C158/Misc!$B$2*60/2/PI()</f>
        <v>2785.0823483628737</v>
      </c>
      <c r="U158">
        <f>C158/Misc!$B$2*60/2/PI()*VLOOKUP(E158,Gearing!$B$2:$F$7,5,FALSE)</f>
        <v>7637.9648421350748</v>
      </c>
      <c r="V158">
        <f ca="1">FORECAST(U158,OFFSET(Engine!$E$3:$E$26,MATCH(U158,Engine!$A$3:$A$26,1)-1,0,2),OFFSET(Engine!$A$3:$A$26,MATCH(U158,Engine!$A$3:$A$26,1)-1,0,2))</f>
        <v>603.68548343984139</v>
      </c>
    </row>
    <row r="159" spans="1:22" x14ac:dyDescent="0.25">
      <c r="A159">
        <f t="shared" si="33"/>
        <v>39</v>
      </c>
      <c r="B159">
        <f t="shared" si="44"/>
        <v>1730.5695386393045</v>
      </c>
      <c r="C159">
        <f t="shared" si="42"/>
        <v>88.004330545155881</v>
      </c>
      <c r="D159">
        <f t="shared" si="43"/>
        <v>2.0285078886190604</v>
      </c>
      <c r="E159">
        <f>MIN(VLOOKUP(C158+0.01,Gearing!$A$2:$F$7,2,TRUE)+1,5)</f>
        <v>3</v>
      </c>
      <c r="F159">
        <f>Misc!$B$4*Misc!$B$5/Misc!$B$2*VLOOKUP(E159,Gearing!$B$2:$F$7,5,FALSE)</f>
        <v>4937.2429197214451</v>
      </c>
      <c r="G159">
        <f t="shared" si="31"/>
        <v>1.0753260574739176</v>
      </c>
      <c r="H159">
        <f t="shared" si="32"/>
        <v>196.86008085441097</v>
      </c>
      <c r="I159">
        <f t="shared" si="34"/>
        <v>0.19223050000000003</v>
      </c>
      <c r="J159">
        <f t="shared" si="35"/>
        <v>6143.0976915187694</v>
      </c>
      <c r="K159">
        <f t="shared" si="36"/>
        <v>-11357081.375199419</v>
      </c>
      <c r="L159">
        <f t="shared" si="45"/>
        <v>1730.5695386393045</v>
      </c>
      <c r="M159">
        <f>2*$Y$1*VLOOKUP(E158,Gearing!$B$3:$D$7,3)+B157</f>
        <v>1732.6431674130074</v>
      </c>
      <c r="N159">
        <f>2*B158-B157+Misc!$B$6*$Y$1^2</f>
        <v>1730.5854388360624</v>
      </c>
      <c r="O159">
        <f t="shared" si="37"/>
        <v>0</v>
      </c>
      <c r="P159">
        <f t="shared" si="38"/>
        <v>0</v>
      </c>
      <c r="Q159">
        <f t="shared" si="39"/>
        <v>1</v>
      </c>
      <c r="R159">
        <f t="shared" si="40"/>
        <v>0</v>
      </c>
      <c r="S159">
        <f t="shared" si="41"/>
        <v>0</v>
      </c>
      <c r="T159">
        <f>C159/Misc!$B$2*60/2/PI()</f>
        <v>2801.2648439509267</v>
      </c>
      <c r="U159">
        <f>C159/Misc!$B$2*60/2/PI()*VLOOKUP(E159,Gearing!$B$2:$F$7,5,FALSE)</f>
        <v>7682.344618708722</v>
      </c>
      <c r="V159">
        <f ca="1">FORECAST(U159,OFFSET(Engine!$E$3:$E$26,MATCH(U159,Engine!$A$3:$A$26,1)-1,0,2),OFFSET(Engine!$A$3:$A$26,MATCH(U159,Engine!$A$3:$A$26,1)-1,0,2))</f>
        <v>602.04301769887002</v>
      </c>
    </row>
    <row r="160" spans="1:22" x14ac:dyDescent="0.25">
      <c r="A160">
        <f t="shared" si="33"/>
        <v>39.25</v>
      </c>
      <c r="B160">
        <f t="shared" si="44"/>
        <v>1752.6340121471128</v>
      </c>
      <c r="C160">
        <f t="shared" si="42"/>
        <v>88.510195403994203</v>
      </c>
      <c r="D160">
        <f t="shared" si="43"/>
        <v>2.0184109820875165</v>
      </c>
      <c r="E160">
        <f>MIN(VLOOKUP(C159+0.01,Gearing!$A$2:$F$7,2,TRUE)+1,5)</f>
        <v>3</v>
      </c>
      <c r="F160">
        <f>Misc!$B$4*Misc!$B$5/Misc!$B$2*VLOOKUP(E160,Gearing!$B$2:$F$7,5,FALSE)</f>
        <v>4937.2429197214451</v>
      </c>
      <c r="G160">
        <f t="shared" si="31"/>
        <v>1.0890362856835536</v>
      </c>
      <c r="H160">
        <f t="shared" si="32"/>
        <v>197.99166831602139</v>
      </c>
      <c r="I160">
        <f t="shared" si="34"/>
        <v>0.19223050000000003</v>
      </c>
      <c r="J160">
        <f t="shared" si="35"/>
        <v>6134.6635046051942</v>
      </c>
      <c r="K160">
        <f t="shared" si="36"/>
        <v>-11493478.477245754</v>
      </c>
      <c r="L160">
        <f t="shared" si="45"/>
        <v>1752.6340121471128</v>
      </c>
      <c r="M160">
        <f>2*$Y$1*VLOOKUP(E159,Gearing!$B$3:$D$7,3)+B158</f>
        <v>1754.4534468745348</v>
      </c>
      <c r="N160">
        <f>2*B159-B158+Misc!$B$6*$Y$1^2</f>
        <v>1752.6505429040742</v>
      </c>
      <c r="O160">
        <f t="shared" si="37"/>
        <v>0</v>
      </c>
      <c r="P160">
        <f t="shared" si="38"/>
        <v>0</v>
      </c>
      <c r="Q160">
        <f t="shared" si="39"/>
        <v>1</v>
      </c>
      <c r="R160">
        <f t="shared" si="40"/>
        <v>0</v>
      </c>
      <c r="S160">
        <f t="shared" si="41"/>
        <v>0</v>
      </c>
      <c r="T160">
        <f>C160/Misc!$B$2*60/2/PI()</f>
        <v>2817.3670225150468</v>
      </c>
      <c r="U160">
        <f>C160/Misc!$B$2*60/2/PI()*VLOOKUP(E160,Gearing!$B$2:$F$7,5,FALSE)</f>
        <v>7726.5041294057128</v>
      </c>
      <c r="V160">
        <f ca="1">FORECAST(U160,OFFSET(Engine!$E$3:$E$26,MATCH(U160,Engine!$A$3:$A$26,1)-1,0,2),OFFSET(Engine!$A$3:$A$26,MATCH(U160,Engine!$A$3:$A$26,1)-1,0,2))</f>
        <v>600.40870385013977</v>
      </c>
    </row>
    <row r="161" spans="1:22" x14ac:dyDescent="0.25">
      <c r="A161">
        <f t="shared" si="33"/>
        <v>39.5</v>
      </c>
      <c r="B161">
        <f t="shared" si="44"/>
        <v>1774.8246363413016</v>
      </c>
      <c r="C161">
        <f t="shared" si="42"/>
        <v>89.013535156253965</v>
      </c>
      <c r="D161">
        <f t="shared" si="43"/>
        <v>2.0083070359905832</v>
      </c>
      <c r="E161">
        <f>MIN(VLOOKUP(C160+0.01,Gearing!$A$2:$F$7,2,TRUE)+1,5)</f>
        <v>3</v>
      </c>
      <c r="F161">
        <f>Misc!$B$4*Misc!$B$5/Misc!$B$2*VLOOKUP(E161,Gearing!$B$2:$F$7,5,FALSE)</f>
        <v>4937.2429197214451</v>
      </c>
      <c r="G161">
        <f t="shared" si="31"/>
        <v>1.1028249002955872</v>
      </c>
      <c r="H161">
        <f t="shared" si="32"/>
        <v>199.11760727508494</v>
      </c>
      <c r="I161">
        <f t="shared" si="34"/>
        <v>0.19223050000000003</v>
      </c>
      <c r="J161">
        <f t="shared" si="35"/>
        <v>6126.1805750559088</v>
      </c>
      <c r="K161">
        <f t="shared" si="36"/>
        <v>-11630458.661270054</v>
      </c>
      <c r="L161">
        <f t="shared" si="45"/>
        <v>1774.8246363413016</v>
      </c>
      <c r="M161">
        <f>2*$Y$1*VLOOKUP(E160,Gearing!$B$3:$D$7,3)+B159</f>
        <v>1776.3911386393045</v>
      </c>
      <c r="N161">
        <f>2*B160-B159+Misc!$B$6*$Y$1^2</f>
        <v>1774.8417981549212</v>
      </c>
      <c r="O161">
        <f t="shared" si="37"/>
        <v>0</v>
      </c>
      <c r="P161">
        <f t="shared" si="38"/>
        <v>0</v>
      </c>
      <c r="Q161">
        <f t="shared" si="39"/>
        <v>1</v>
      </c>
      <c r="R161">
        <f t="shared" si="40"/>
        <v>0</v>
      </c>
      <c r="S161">
        <f t="shared" si="41"/>
        <v>0</v>
      </c>
      <c r="T161">
        <f>C161/Misc!$B$2*60/2/PI()</f>
        <v>2833.3888244404052</v>
      </c>
      <c r="U161">
        <f>C161/Misc!$B$2*60/2/PI()*VLOOKUP(E161,Gearing!$B$2:$F$7,5,FALSE)</f>
        <v>7770.4432107350221</v>
      </c>
      <c r="V161">
        <f ca="1">FORECAST(U161,OFFSET(Engine!$E$3:$E$26,MATCH(U161,Engine!$A$3:$A$26,1)-1,0,2),OFFSET(Engine!$A$3:$A$26,MATCH(U161,Engine!$A$3:$A$26,1)-1,0,2))</f>
        <v>598.78254794434383</v>
      </c>
    </row>
    <row r="162" spans="1:22" x14ac:dyDescent="0.25">
      <c r="A162">
        <f t="shared" si="33"/>
        <v>39.75</v>
      </c>
      <c r="B162">
        <f t="shared" si="44"/>
        <v>1797.1407797252398</v>
      </c>
      <c r="C162">
        <f t="shared" si="42"/>
        <v>89.514348154000345</v>
      </c>
      <c r="D162">
        <f t="shared" si="43"/>
        <v>1.9981969459804532</v>
      </c>
      <c r="E162">
        <f>MIN(VLOOKUP(C161+0.01,Gearing!$A$2:$F$7,2,TRUE)+1,5)</f>
        <v>3</v>
      </c>
      <c r="F162">
        <f>Misc!$B$4*Misc!$B$5/Misc!$B$2*VLOOKUP(E162,Gearing!$B$2:$F$7,5,FALSE)</f>
        <v>4937.2429197214451</v>
      </c>
      <c r="G162">
        <f t="shared" si="31"/>
        <v>1.1166915089162042</v>
      </c>
      <c r="H162">
        <f t="shared" si="32"/>
        <v>200.23789404527636</v>
      </c>
      <c r="I162">
        <f t="shared" si="34"/>
        <v>0.19223050000000003</v>
      </c>
      <c r="J162">
        <f t="shared" si="35"/>
        <v>6117.6491454875868</v>
      </c>
      <c r="K162">
        <f t="shared" si="36"/>
        <v>-11768014.834263755</v>
      </c>
      <c r="L162">
        <f t="shared" si="45"/>
        <v>1797.1407797252398</v>
      </c>
      <c r="M162">
        <f>2*$Y$1*VLOOKUP(E161,Gearing!$B$3:$D$7,3)+B160</f>
        <v>1798.4556121471128</v>
      </c>
      <c r="N162">
        <f>2*B161-B160+Misc!$B$6*$Y$1^2</f>
        <v>1797.1585730354905</v>
      </c>
      <c r="O162">
        <f t="shared" si="37"/>
        <v>0</v>
      </c>
      <c r="P162">
        <f t="shared" si="38"/>
        <v>0</v>
      </c>
      <c r="Q162">
        <f t="shared" si="39"/>
        <v>1</v>
      </c>
      <c r="R162">
        <f t="shared" si="40"/>
        <v>0</v>
      </c>
      <c r="S162">
        <f t="shared" si="41"/>
        <v>0</v>
      </c>
      <c r="T162">
        <f>C162/Misc!$B$2*60/2/PI()</f>
        <v>2849.3301972716067</v>
      </c>
      <c r="U162">
        <f>C162/Misc!$B$2*60/2/PI()*VLOOKUP(E162,Gearing!$B$2:$F$7,5,FALSE)</f>
        <v>7814.1617188400542</v>
      </c>
      <c r="V162">
        <f ca="1">FORECAST(U162,OFFSET(Engine!$E$3:$E$26,MATCH(U162,Engine!$A$3:$A$26,1)-1,0,2),OFFSET(Engine!$A$3:$A$26,MATCH(U162,Engine!$A$3:$A$26,1)-1,0,2))</f>
        <v>597.16455530551798</v>
      </c>
    </row>
    <row r="163" spans="1:22" x14ac:dyDescent="0.25">
      <c r="A163">
        <f t="shared" si="33"/>
        <v>40</v>
      </c>
      <c r="B163">
        <f t="shared" si="44"/>
        <v>1819.5818104183018</v>
      </c>
      <c r="C163">
        <f t="shared" si="42"/>
        <v>90.012632972202937</v>
      </c>
      <c r="D163">
        <f t="shared" si="43"/>
        <v>1.9880815996402816</v>
      </c>
      <c r="E163">
        <f>MIN(VLOOKUP(C162+0.01,Gearing!$A$2:$F$7,2,TRUE)+1,5)</f>
        <v>3</v>
      </c>
      <c r="F163">
        <f>Misc!$B$4*Misc!$B$5/Misc!$B$2*VLOOKUP(E163,Gearing!$B$2:$F$7,5,FALSE)</f>
        <v>4937.2429197214451</v>
      </c>
      <c r="G163">
        <f t="shared" si="31"/>
        <v>1.1306357189129865</v>
      </c>
      <c r="H163">
        <f t="shared" si="32"/>
        <v>201.35252543889348</v>
      </c>
      <c r="I163">
        <f t="shared" si="34"/>
        <v>0.19223050000000003</v>
      </c>
      <c r="J163">
        <f t="shared" si="35"/>
        <v>6109.0694586860545</v>
      </c>
      <c r="K163">
        <f t="shared" si="36"/>
        <v>-11906139.90441074</v>
      </c>
      <c r="L163">
        <f t="shared" si="45"/>
        <v>1819.5818104183018</v>
      </c>
      <c r="M163">
        <f>2*$Y$1*VLOOKUP(E162,Gearing!$B$3:$D$7,3)+B161</f>
        <v>1820.6462363413016</v>
      </c>
      <c r="N163">
        <f>2*B162-B161+Misc!$B$6*$Y$1^2</f>
        <v>1819.6002356091781</v>
      </c>
      <c r="O163">
        <f t="shared" si="37"/>
        <v>0</v>
      </c>
      <c r="P163">
        <f t="shared" si="38"/>
        <v>0</v>
      </c>
      <c r="Q163">
        <f t="shared" si="39"/>
        <v>1</v>
      </c>
      <c r="R163">
        <f t="shared" si="40"/>
        <v>0</v>
      </c>
      <c r="S163">
        <f t="shared" si="41"/>
        <v>0</v>
      </c>
      <c r="T163">
        <f>C163/Misc!$B$2*60/2/PI()</f>
        <v>2865.1910956485249</v>
      </c>
      <c r="U163">
        <f>C163/Misc!$B$2*60/2/PI()*VLOOKUP(E163,Gearing!$B$2:$F$7,5,FALSE)</f>
        <v>7857.6595293226737</v>
      </c>
      <c r="V163">
        <f ca="1">FORECAST(U163,OFFSET(Engine!$E$3:$E$26,MATCH(U163,Engine!$A$3:$A$26,1)-1,0,2),OFFSET(Engine!$A$3:$A$26,MATCH(U163,Engine!$A$3:$A$26,1)-1,0,2))</f>
        <v>595.55473053755395</v>
      </c>
    </row>
    <row r="164" spans="1:22" x14ac:dyDescent="0.25">
      <c r="A164">
        <f t="shared" si="33"/>
        <v>40.25</v>
      </c>
      <c r="B164">
        <f t="shared" si="44"/>
        <v>1842.1470962113412</v>
      </c>
      <c r="C164">
        <f t="shared" si="42"/>
        <v>90.508388406696213</v>
      </c>
      <c r="D164">
        <f t="shared" si="43"/>
        <v>1.9779618763059261</v>
      </c>
      <c r="E164">
        <f>MIN(VLOOKUP(C163+0.01,Gearing!$A$2:$F$7,2,TRUE)+1,5)</f>
        <v>3</v>
      </c>
      <c r="F164">
        <f>Misc!$B$4*Misc!$B$5/Misc!$B$2*VLOOKUP(E164,Gearing!$B$2:$F$7,5,FALSE)</f>
        <v>4937.2429197214451</v>
      </c>
      <c r="G164">
        <f t="shared" si="31"/>
        <v>1.1446571374493839</v>
      </c>
      <c r="H164">
        <f t="shared" si="32"/>
        <v>202.46149876229467</v>
      </c>
      <c r="I164">
        <f t="shared" si="34"/>
        <v>0.19223050000000003</v>
      </c>
      <c r="J164">
        <f t="shared" si="35"/>
        <v>6100.4417575847692</v>
      </c>
      <c r="K164">
        <f t="shared" si="36"/>
        <v>-12044826.781746244</v>
      </c>
      <c r="L164">
        <f t="shared" si="45"/>
        <v>1842.1470962113412</v>
      </c>
      <c r="M164">
        <f>2*$Y$1*VLOOKUP(E163,Gearing!$B$3:$D$7,3)+B162</f>
        <v>1842.9623797252398</v>
      </c>
      <c r="N164">
        <f>2*B163-B162+Misc!$B$6*$Y$1^2</f>
        <v>1842.1661536113638</v>
      </c>
      <c r="O164">
        <f t="shared" si="37"/>
        <v>0</v>
      </c>
      <c r="P164">
        <f t="shared" si="38"/>
        <v>0</v>
      </c>
      <c r="Q164">
        <f t="shared" si="39"/>
        <v>1</v>
      </c>
      <c r="R164">
        <f t="shared" si="40"/>
        <v>0</v>
      </c>
      <c r="S164">
        <f t="shared" si="41"/>
        <v>0</v>
      </c>
      <c r="T164">
        <f>C164/Misc!$B$2*60/2/PI()</f>
        <v>2880.971481241379</v>
      </c>
      <c r="U164">
        <f>C164/Misc!$B$2*60/2/PI()*VLOOKUP(E164,Gearing!$B$2:$F$7,5,FALSE)</f>
        <v>7900.9365370651576</v>
      </c>
      <c r="V164">
        <f ca="1">FORECAST(U164,OFFSET(Engine!$E$3:$E$26,MATCH(U164,Engine!$A$3:$A$26,1)-1,0,2),OFFSET(Engine!$A$3:$A$26,MATCH(U164,Engine!$A$3:$A$26,1)-1,0,2))</f>
        <v>593.95307753078805</v>
      </c>
    </row>
    <row r="165" spans="1:22" x14ac:dyDescent="0.25">
      <c r="A165">
        <f t="shared" si="33"/>
        <v>40.5</v>
      </c>
      <c r="B165">
        <f t="shared" si="44"/>
        <v>1864.8360046216499</v>
      </c>
      <c r="C165">
        <f t="shared" si="42"/>
        <v>91.0016134721036</v>
      </c>
      <c r="D165">
        <f t="shared" si="43"/>
        <v>1.9678386469531688</v>
      </c>
      <c r="E165">
        <f>MIN(VLOOKUP(C164+0.01,Gearing!$A$2:$F$7,2,TRUE)+1,5)</f>
        <v>3</v>
      </c>
      <c r="F165">
        <f>Misc!$B$4*Misc!$B$5/Misc!$B$2*VLOOKUP(E165,Gearing!$B$2:$F$7,5,FALSE)</f>
        <v>4937.2429197214451</v>
      </c>
      <c r="G165">
        <f t="shared" si="31"/>
        <v>1.1587553715188612</v>
      </c>
      <c r="H165">
        <f t="shared" si="32"/>
        <v>203.56481181125537</v>
      </c>
      <c r="I165">
        <f t="shared" si="34"/>
        <v>0.19223050000000003</v>
      </c>
      <c r="J165">
        <f t="shared" si="35"/>
        <v>6091.7662852434914</v>
      </c>
      <c r="K165">
        <f t="shared" si="36"/>
        <v>-12184068.378808411</v>
      </c>
      <c r="L165">
        <f t="shared" si="45"/>
        <v>1864.8360046216499</v>
      </c>
      <c r="M165">
        <f>2*$Y$1*VLOOKUP(E164,Gearing!$B$3:$D$7,3)+B163</f>
        <v>1865.4034104183017</v>
      </c>
      <c r="N165">
        <f>2*B164-B163+Misc!$B$6*$Y$1^2</f>
        <v>1864.8556945043808</v>
      </c>
      <c r="O165">
        <f t="shared" si="37"/>
        <v>0</v>
      </c>
      <c r="P165">
        <f t="shared" si="38"/>
        <v>0</v>
      </c>
      <c r="Q165">
        <f t="shared" si="39"/>
        <v>1</v>
      </c>
      <c r="R165">
        <f t="shared" si="40"/>
        <v>0</v>
      </c>
      <c r="S165">
        <f t="shared" si="41"/>
        <v>0</v>
      </c>
      <c r="T165">
        <f>C165/Misc!$B$2*60/2/PI()</f>
        <v>2896.6713226846609</v>
      </c>
      <c r="U165">
        <f>C165/Misc!$B$2*60/2/PI()*VLOOKUP(E165,Gearing!$B$2:$F$7,5,FALSE)</f>
        <v>7943.9926560489903</v>
      </c>
      <c r="V165">
        <f ca="1">FORECAST(U165,OFFSET(Engine!$E$3:$E$26,MATCH(U165,Engine!$A$3:$A$26,1)-1,0,2),OFFSET(Engine!$A$3:$A$26,MATCH(U165,Engine!$A$3:$A$26,1)-1,0,2))</f>
        <v>592.35959946870764</v>
      </c>
    </row>
    <row r="166" spans="1:22" x14ac:dyDescent="0.25">
      <c r="A166">
        <f t="shared" si="33"/>
        <v>40.75</v>
      </c>
      <c r="B166">
        <f t="shared" si="44"/>
        <v>1887.647902947393</v>
      </c>
      <c r="C166">
        <f t="shared" si="42"/>
        <v>91.492307399767924</v>
      </c>
      <c r="D166">
        <f t="shared" si="43"/>
        <v>1.9577127743614255</v>
      </c>
      <c r="E166">
        <f>MIN(VLOOKUP(C165+0.01,Gearing!$A$2:$F$7,2,TRUE)+1,5)</f>
        <v>3</v>
      </c>
      <c r="F166">
        <f>Misc!$B$4*Misc!$B$5/Misc!$B$2*VLOOKUP(E166,Gearing!$B$2:$F$7,5,FALSE)</f>
        <v>4937.2429197214451</v>
      </c>
      <c r="G166">
        <f t="shared" si="31"/>
        <v>1.1729300279787249</v>
      </c>
      <c r="H166">
        <f t="shared" si="32"/>
        <v>204.66246286633842</v>
      </c>
      <c r="I166">
        <f t="shared" si="34"/>
        <v>0.19223050000000003</v>
      </c>
      <c r="J166">
        <f t="shared" si="35"/>
        <v>6083.0432848271557</v>
      </c>
      <c r="K166">
        <f t="shared" si="36"/>
        <v>-12323857.611282462</v>
      </c>
      <c r="L166">
        <f t="shared" si="45"/>
        <v>1887.647902947393</v>
      </c>
      <c r="M166">
        <f>2*$Y$1*VLOOKUP(E165,Gearing!$B$3:$D$7,3)+B164</f>
        <v>1887.9686962113412</v>
      </c>
      <c r="N166">
        <f>2*B165-B164+Misc!$B$6*$Y$1^2</f>
        <v>1887.6682255319586</v>
      </c>
      <c r="O166">
        <f t="shared" si="37"/>
        <v>0</v>
      </c>
      <c r="P166">
        <f t="shared" si="38"/>
        <v>0</v>
      </c>
      <c r="Q166">
        <f t="shared" si="39"/>
        <v>1</v>
      </c>
      <c r="R166">
        <f t="shared" si="40"/>
        <v>0</v>
      </c>
      <c r="S166">
        <f t="shared" si="41"/>
        <v>0</v>
      </c>
      <c r="T166">
        <f>C166/Misc!$B$2*60/2/PI()</f>
        <v>2912.2905955112519</v>
      </c>
      <c r="U166">
        <f>C166/Misc!$B$2*60/2/PI()*VLOOKUP(E166,Gearing!$B$2:$F$7,5,FALSE)</f>
        <v>7986.827819174182</v>
      </c>
      <c r="V166">
        <f ca="1">FORECAST(U166,OFFSET(Engine!$E$3:$E$26,MATCH(U166,Engine!$A$3:$A$26,1)-1,0,2),OFFSET(Engine!$A$3:$A$26,MATCH(U166,Engine!$A$3:$A$26,1)-1,0,2))</f>
        <v>590.77429883463856</v>
      </c>
    </row>
    <row r="167" spans="1:22" x14ac:dyDescent="0.25">
      <c r="A167">
        <f t="shared" si="33"/>
        <v>41</v>
      </c>
      <c r="B167">
        <f t="shared" si="44"/>
        <v>1910.5821583215338</v>
      </c>
      <c r="C167">
        <f t="shared" si="42"/>
        <v>91.643199999999979</v>
      </c>
      <c r="D167">
        <f t="shared" si="43"/>
        <v>-0.75057197250498575</v>
      </c>
      <c r="E167">
        <f>MIN(VLOOKUP(C166+0.01,Gearing!$A$2:$F$7,2,TRUE)+1,5)</f>
        <v>3</v>
      </c>
      <c r="F167">
        <f>Misc!$B$4*Misc!$B$5/Misc!$B$2*VLOOKUP(E167,Gearing!$B$2:$F$7,5,FALSE)</f>
        <v>4937.2429197214451</v>
      </c>
      <c r="G167">
        <f t="shared" si="31"/>
        <v>1.1871807135836303</v>
      </c>
      <c r="H167">
        <f t="shared" si="32"/>
        <v>204.99999999999994</v>
      </c>
      <c r="I167">
        <f t="shared" si="34"/>
        <v>0.19223050000000003</v>
      </c>
      <c r="J167">
        <f t="shared" si="35"/>
        <v>6074.2729995849422</v>
      </c>
      <c r="K167">
        <f t="shared" si="36"/>
        <v>-12464187.398637624</v>
      </c>
      <c r="L167">
        <f t="shared" si="45"/>
        <v>1910.5821583215338</v>
      </c>
      <c r="M167">
        <f>2*$Y$1*VLOOKUP(E166,Gearing!$B$3:$D$7,3)+B165</f>
        <v>1910.6576046216499</v>
      </c>
      <c r="N167">
        <f>2*B166-B165+Misc!$B$6*$Y$1^2</f>
        <v>1910.6031137731363</v>
      </c>
      <c r="O167">
        <f t="shared" si="37"/>
        <v>0</v>
      </c>
      <c r="P167">
        <f t="shared" si="38"/>
        <v>0</v>
      </c>
      <c r="Q167">
        <f t="shared" si="39"/>
        <v>1</v>
      </c>
      <c r="R167">
        <f t="shared" si="40"/>
        <v>0</v>
      </c>
      <c r="S167">
        <f t="shared" si="41"/>
        <v>0</v>
      </c>
      <c r="T167">
        <f>C167/Misc!$B$2*60/2/PI()</f>
        <v>2917.0936561518361</v>
      </c>
      <c r="U167">
        <f>C167/Misc!$B$2*60/2/PI()*VLOOKUP(E167,Gearing!$B$2:$F$7,5,FALSE)</f>
        <v>7999.9999999999982</v>
      </c>
      <c r="V167">
        <f ca="1">FORECAST(U167,OFFSET(Engine!$E$3:$E$26,MATCH(U167,Engine!$A$3:$A$26,1)-1,0,2),OFFSET(Engine!$A$3:$A$26,MATCH(U167,Engine!$A$3:$A$26,1)-1,0,2))</f>
        <v>590.2868052641295</v>
      </c>
    </row>
    <row r="168" spans="1:22" x14ac:dyDescent="0.25">
      <c r="A168">
        <f t="shared" si="33"/>
        <v>41.25</v>
      </c>
      <c r="B168">
        <f t="shared" si="44"/>
        <v>1933.469502947393</v>
      </c>
      <c r="C168">
        <f t="shared" si="42"/>
        <v>91.732963916409517</v>
      </c>
      <c r="D168">
        <f t="shared" si="43"/>
        <v>1.4686833037812903</v>
      </c>
      <c r="E168">
        <f>MIN(VLOOKUP(C167+0.01,Gearing!$A$2:$F$7,2,TRUE)+1,5)</f>
        <v>4</v>
      </c>
      <c r="F168">
        <f>Misc!$B$4*Misc!$B$5/Misc!$B$2*VLOOKUP(E168,Gearing!$B$2:$F$7,5,FALSE)</f>
        <v>4114.3690997678705</v>
      </c>
      <c r="G168">
        <f t="shared" si="31"/>
        <v>1.2014022502009472</v>
      </c>
      <c r="H168">
        <f t="shared" si="32"/>
        <v>205.20079616233338</v>
      </c>
      <c r="I168">
        <f t="shared" si="34"/>
        <v>0.19223050000000003</v>
      </c>
      <c r="J168">
        <f t="shared" si="35"/>
        <v>6065.4556728295447</v>
      </c>
      <c r="K168">
        <f t="shared" si="36"/>
        <v>-12602551.512778973</v>
      </c>
      <c r="L168">
        <f t="shared" si="45"/>
        <v>1933.6381377652142</v>
      </c>
      <c r="M168">
        <f>2*$Y$1*VLOOKUP(E167,Gearing!$B$3:$D$7,3)+B166</f>
        <v>1933.469502947393</v>
      </c>
      <c r="N168">
        <f>2*B167-B166+Misc!$B$6*$Y$1^2</f>
        <v>1933.6597261956747</v>
      </c>
      <c r="O168">
        <f t="shared" si="37"/>
        <v>0</v>
      </c>
      <c r="P168">
        <f t="shared" si="38"/>
        <v>0</v>
      </c>
      <c r="Q168">
        <f t="shared" si="39"/>
        <v>0</v>
      </c>
      <c r="R168">
        <f t="shared" si="40"/>
        <v>1</v>
      </c>
      <c r="S168">
        <f t="shared" si="41"/>
        <v>0</v>
      </c>
      <c r="T168">
        <f>C168/Misc!$B$2*60/2/PI()</f>
        <v>2919.9509303534096</v>
      </c>
      <c r="U168">
        <f>C168/Misc!$B$2*60/2/PI()*VLOOKUP(E168,Gearing!$B$2:$F$7,5,FALSE)</f>
        <v>6673.1966231653141</v>
      </c>
      <c r="V168">
        <f ca="1">FORECAST(U168,OFFSET(Engine!$E$3:$E$26,MATCH(U168,Engine!$A$3:$A$26,1)-1,0,2),OFFSET(Engine!$A$3:$A$26,MATCH(U168,Engine!$A$3:$A$26,1)-1,0,2))</f>
        <v>639.12576962829257</v>
      </c>
    </row>
    <row r="169" spans="1:22" x14ac:dyDescent="0.25">
      <c r="A169">
        <f t="shared" si="33"/>
        <v>41.5</v>
      </c>
      <c r="B169">
        <f t="shared" si="44"/>
        <v>1956.4486402797386</v>
      </c>
      <c r="C169">
        <f t="shared" si="42"/>
        <v>92.099183160811663</v>
      </c>
      <c r="D169">
        <f t="shared" si="43"/>
        <v>1.4610706514358753</v>
      </c>
      <c r="E169">
        <f>MIN(VLOOKUP(C168+0.01,Gearing!$A$2:$F$7,2,TRUE)+1,5)</f>
        <v>4</v>
      </c>
      <c r="F169">
        <f>Misc!$B$4*Misc!$B$5/Misc!$B$2*VLOOKUP(E169,Gearing!$B$2:$F$7,5,FALSE)</f>
        <v>4114.3690997678705</v>
      </c>
      <c r="G169">
        <f t="shared" si="31"/>
        <v>1.2156808241617321</v>
      </c>
      <c r="H169">
        <f t="shared" si="32"/>
        <v>206.02000528098529</v>
      </c>
      <c r="I169">
        <f t="shared" si="34"/>
        <v>0.19223050000000003</v>
      </c>
      <c r="J169">
        <f t="shared" si="35"/>
        <v>6056.6563814273422</v>
      </c>
      <c r="K169">
        <f t="shared" si="36"/>
        <v>-12742521.371676717</v>
      </c>
      <c r="L169">
        <f t="shared" si="45"/>
        <v>1956.4486402797386</v>
      </c>
      <c r="M169">
        <f>2*$Y$1*VLOOKUP(E168,Gearing!$B$3:$D$7,3)+B167</f>
        <v>1965.5680783215339</v>
      </c>
      <c r="N169">
        <f>2*B168-B167+Misc!$B$6*$Y$1^2</f>
        <v>1956.5001600732523</v>
      </c>
      <c r="O169">
        <f t="shared" si="37"/>
        <v>0</v>
      </c>
      <c r="P169">
        <f t="shared" si="38"/>
        <v>0</v>
      </c>
      <c r="Q169">
        <f t="shared" si="39"/>
        <v>0</v>
      </c>
      <c r="R169">
        <f t="shared" si="40"/>
        <v>1</v>
      </c>
      <c r="S169">
        <f t="shared" si="41"/>
        <v>0</v>
      </c>
      <c r="T169">
        <f>C169/Misc!$B$2*60/2/PI()</f>
        <v>2931.6080509538051</v>
      </c>
      <c r="U169">
        <f>C169/Misc!$B$2*60/2/PI()*VLOOKUP(E169,Gearing!$B$2:$F$7,5,FALSE)</f>
        <v>6699.8375701133418</v>
      </c>
      <c r="V169">
        <f ca="1">FORECAST(U169,OFFSET(Engine!$E$3:$E$26,MATCH(U169,Engine!$A$3:$A$26,1)-1,0,2),OFFSET(Engine!$A$3:$A$26,MATCH(U169,Engine!$A$3:$A$26,1)-1,0,2))</f>
        <v>639.92877581303537</v>
      </c>
    </row>
    <row r="170" spans="1:22" x14ac:dyDescent="0.25">
      <c r="A170">
        <f t="shared" si="33"/>
        <v>41.75</v>
      </c>
      <c r="B170">
        <f t="shared" si="44"/>
        <v>1979.5190945277989</v>
      </c>
      <c r="C170">
        <f t="shared" si="42"/>
        <v>92.463500422347352</v>
      </c>
      <c r="D170">
        <f t="shared" si="43"/>
        <v>1.4534674408496358</v>
      </c>
      <c r="E170">
        <f>MIN(VLOOKUP(C169+0.01,Gearing!$A$2:$F$7,2,TRUE)+1,5)</f>
        <v>4</v>
      </c>
      <c r="F170">
        <f>Misc!$B$4*Misc!$B$5/Misc!$B$2*VLOOKUP(E170,Gearing!$B$2:$F$7,5,FALSE)</f>
        <v>4114.3690997678705</v>
      </c>
      <c r="G170">
        <f t="shared" si="31"/>
        <v>1.2300161398233063</v>
      </c>
      <c r="H170">
        <f t="shared" si="32"/>
        <v>206.83495978513633</v>
      </c>
      <c r="I170">
        <f t="shared" si="34"/>
        <v>0.19223050000000003</v>
      </c>
      <c r="J170">
        <f t="shared" si="35"/>
        <v>6047.8217993094113</v>
      </c>
      <c r="K170">
        <f t="shared" si="36"/>
        <v>-12882838.514956202</v>
      </c>
      <c r="L170">
        <f t="shared" si="45"/>
        <v>1979.5190945277989</v>
      </c>
      <c r="M170">
        <f>2*$Y$1*VLOOKUP(E169,Gearing!$B$3:$D$7,3)+B168</f>
        <v>1988.4554229473931</v>
      </c>
      <c r="N170">
        <f>2*B169-B168+Misc!$B$6*$Y$1^2</f>
        <v>1979.5710901120842</v>
      </c>
      <c r="O170">
        <f t="shared" si="37"/>
        <v>0</v>
      </c>
      <c r="P170">
        <f t="shared" si="38"/>
        <v>0</v>
      </c>
      <c r="Q170">
        <f t="shared" si="39"/>
        <v>0</v>
      </c>
      <c r="R170">
        <f t="shared" si="40"/>
        <v>1</v>
      </c>
      <c r="S170">
        <f t="shared" si="41"/>
        <v>0</v>
      </c>
      <c r="T170">
        <f>C170/Misc!$B$2*60/2/PI()</f>
        <v>2943.2046295592268</v>
      </c>
      <c r="U170">
        <f>C170/Misc!$B$2*60/2/PI()*VLOOKUP(E170,Gearing!$B$2:$F$7,5,FALSE)</f>
        <v>6726.3401556141889</v>
      </c>
      <c r="V170">
        <f ca="1">FORECAST(U170,OFFSET(Engine!$E$3:$E$26,MATCH(U170,Engine!$A$3:$A$26,1)-1,0,2),OFFSET(Engine!$A$3:$A$26,MATCH(U170,Engine!$A$3:$A$26,1)-1,0,2))</f>
        <v>640.15065800250034</v>
      </c>
    </row>
    <row r="171" spans="1:22" x14ac:dyDescent="0.25">
      <c r="A171">
        <f t="shared" si="33"/>
        <v>42</v>
      </c>
      <c r="B171">
        <f t="shared" si="44"/>
        <v>2002.6803904909123</v>
      </c>
      <c r="C171">
        <f t="shared" si="42"/>
        <v>92.825918113888747</v>
      </c>
      <c r="D171">
        <f t="shared" si="43"/>
        <v>1.445874091481528</v>
      </c>
      <c r="E171">
        <f>MIN(VLOOKUP(C170+0.01,Gearing!$A$2:$F$7,2,TRUE)+1,5)</f>
        <v>4</v>
      </c>
      <c r="F171">
        <f>Misc!$B$4*Misc!$B$5/Misc!$B$2*VLOOKUP(E171,Gearing!$B$2:$F$7,5,FALSE)</f>
        <v>4114.3690997678705</v>
      </c>
      <c r="G171">
        <f t="shared" si="31"/>
        <v>1.2444079019096677</v>
      </c>
      <c r="H171">
        <f t="shared" si="32"/>
        <v>207.64566507222787</v>
      </c>
      <c r="I171">
        <f t="shared" si="34"/>
        <v>0.19223050000000003</v>
      </c>
      <c r="J171">
        <f t="shared" si="35"/>
        <v>6038.9521093987478</v>
      </c>
      <c r="K171">
        <f t="shared" si="36"/>
        <v>-13023497.644514674</v>
      </c>
      <c r="L171">
        <f t="shared" si="45"/>
        <v>2002.6803904909123</v>
      </c>
      <c r="M171">
        <f>2*$Y$1*VLOOKUP(E170,Gearing!$B$3:$D$7,3)+B169</f>
        <v>2011.4345602797387</v>
      </c>
      <c r="N171">
        <f>2*B170-B169+Misc!$B$6*$Y$1^2</f>
        <v>2002.7328612758592</v>
      </c>
      <c r="O171">
        <f t="shared" si="37"/>
        <v>0</v>
      </c>
      <c r="P171">
        <f t="shared" si="38"/>
        <v>0</v>
      </c>
      <c r="Q171">
        <f t="shared" si="39"/>
        <v>0</v>
      </c>
      <c r="R171">
        <f t="shared" si="40"/>
        <v>1</v>
      </c>
      <c r="S171">
        <f t="shared" si="41"/>
        <v>0</v>
      </c>
      <c r="T171">
        <f>C171/Misc!$B$2*60/2/PI()</f>
        <v>2954.7407429737805</v>
      </c>
      <c r="U171">
        <f>C171/Misc!$B$2*60/2/PI()*VLOOKUP(E171,Gearing!$B$2:$F$7,5,FALSE)</f>
        <v>6752.704555194402</v>
      </c>
      <c r="V171">
        <f ca="1">FORECAST(U171,OFFSET(Engine!$E$3:$E$26,MATCH(U171,Engine!$A$3:$A$26,1)-1,0,2),OFFSET(Engine!$A$3:$A$26,MATCH(U171,Engine!$A$3:$A$26,1)-1,0,2))</f>
        <v>640.36784398042244</v>
      </c>
    </row>
    <row r="172" spans="1:22" x14ac:dyDescent="0.25">
      <c r="A172">
        <f t="shared" si="33"/>
        <v>42.25</v>
      </c>
      <c r="B172">
        <f t="shared" si="44"/>
        <v>2025.9320535847432</v>
      </c>
      <c r="C172">
        <f t="shared" si="42"/>
        <v>93.186438752496088</v>
      </c>
      <c r="D172">
        <f t="shared" si="43"/>
        <v>1.4382910173771961</v>
      </c>
      <c r="E172">
        <f>MIN(VLOOKUP(C171+0.01,Gearing!$A$2:$F$7,2,TRUE)+1,5)</f>
        <v>4</v>
      </c>
      <c r="F172">
        <f>Misc!$B$4*Misc!$B$5/Misc!$B$2*VLOOKUP(E172,Gearing!$B$2:$F$7,5,FALSE)</f>
        <v>4114.3690997678705</v>
      </c>
      <c r="G172">
        <f t="shared" si="31"/>
        <v>1.2588558155277823</v>
      </c>
      <c r="H172">
        <f t="shared" si="32"/>
        <v>208.45212677276325</v>
      </c>
      <c r="I172">
        <f t="shared" si="34"/>
        <v>0.19223050000000003</v>
      </c>
      <c r="J172">
        <f t="shared" si="35"/>
        <v>6030.0474943914733</v>
      </c>
      <c r="K172">
        <f t="shared" si="36"/>
        <v>-13164493.473393477</v>
      </c>
      <c r="L172">
        <f t="shared" si="45"/>
        <v>2025.9320535847432</v>
      </c>
      <c r="M172">
        <f>2*$Y$1*VLOOKUP(E171,Gearing!$B$3:$D$7,3)+B170</f>
        <v>2034.5050145277989</v>
      </c>
      <c r="N172">
        <f>2*B171-B170+Misc!$B$6*$Y$1^2</f>
        <v>2025.9849989540257</v>
      </c>
      <c r="O172">
        <f t="shared" si="37"/>
        <v>0</v>
      </c>
      <c r="P172">
        <f t="shared" si="38"/>
        <v>0</v>
      </c>
      <c r="Q172">
        <f t="shared" si="39"/>
        <v>0</v>
      </c>
      <c r="R172">
        <f t="shared" si="40"/>
        <v>1</v>
      </c>
      <c r="S172">
        <f t="shared" si="41"/>
        <v>0</v>
      </c>
      <c r="T172">
        <f>C172/Misc!$B$2*60/2/PI()</f>
        <v>2966.2164713179809</v>
      </c>
      <c r="U172">
        <f>C172/Misc!$B$2*60/2/PI()*VLOOKUP(E172,Gearing!$B$2:$F$7,5,FALSE)</f>
        <v>6778.9309519597791</v>
      </c>
      <c r="V172">
        <f ca="1">FORECAST(U172,OFFSET(Engine!$E$3:$E$26,MATCH(U172,Engine!$A$3:$A$26,1)-1,0,2),OFFSET(Engine!$A$3:$A$26,MATCH(U172,Engine!$A$3:$A$26,1)-1,0,2))</f>
        <v>640.58389311181008</v>
      </c>
    </row>
    <row r="173" spans="1:22" x14ac:dyDescent="0.25">
      <c r="A173">
        <f t="shared" si="33"/>
        <v>42.5</v>
      </c>
      <c r="B173">
        <f t="shared" si="44"/>
        <v>2049.2736098671603</v>
      </c>
      <c r="C173">
        <f t="shared" si="42"/>
        <v>93.545064958054354</v>
      </c>
      <c r="D173">
        <f t="shared" si="43"/>
        <v>1.430718627088936</v>
      </c>
      <c r="E173">
        <f>MIN(VLOOKUP(C172+0.01,Gearing!$A$2:$F$7,2,TRUE)+1,5)</f>
        <v>4</v>
      </c>
      <c r="F173">
        <f>Misc!$B$4*Misc!$B$5/Misc!$B$2*VLOOKUP(E173,Gearing!$B$2:$F$7,5,FALSE)</f>
        <v>4114.3690997678705</v>
      </c>
      <c r="G173">
        <f t="shared" si="31"/>
        <v>1.2733595861836624</v>
      </c>
      <c r="H173">
        <f t="shared" si="32"/>
        <v>209.25435074725831</v>
      </c>
      <c r="I173">
        <f t="shared" si="34"/>
        <v>0.19223050000000003</v>
      </c>
      <c r="J173">
        <f t="shared" si="35"/>
        <v>6021.1081367467559</v>
      </c>
      <c r="K173">
        <f t="shared" si="36"/>
        <v>-13305820.726071522</v>
      </c>
      <c r="L173">
        <f t="shared" si="45"/>
        <v>2049.2736098671603</v>
      </c>
      <c r="M173">
        <f>2*$Y$1*VLOOKUP(E172,Gearing!$B$3:$D$7,3)+B171</f>
        <v>2057.6663104909121</v>
      </c>
      <c r="N173">
        <f>2*B172-B171+Misc!$B$6*$Y$1^2</f>
        <v>2049.3270291785743</v>
      </c>
      <c r="O173">
        <f t="shared" si="37"/>
        <v>0</v>
      </c>
      <c r="P173">
        <f t="shared" si="38"/>
        <v>0</v>
      </c>
      <c r="Q173">
        <f t="shared" si="39"/>
        <v>0</v>
      </c>
      <c r="R173">
        <f t="shared" si="40"/>
        <v>1</v>
      </c>
      <c r="S173">
        <f t="shared" si="41"/>
        <v>0</v>
      </c>
      <c r="T173">
        <f>C173/Misc!$B$2*60/2/PI()</f>
        <v>2977.6318979853586</v>
      </c>
      <c r="U173">
        <f>C173/Misc!$B$2*60/2/PI()*VLOOKUP(E173,Gearing!$B$2:$F$7,5,FALSE)</f>
        <v>6805.0195364962037</v>
      </c>
      <c r="V173">
        <f ca="1">FORECAST(U173,OFFSET(Engine!$E$3:$E$26,MATCH(U173,Engine!$A$3:$A$26,1)-1,0,2),OFFSET(Engine!$A$3:$A$26,MATCH(U173,Engine!$A$3:$A$26,1)-1,0,2))</f>
        <v>640.68911922673465</v>
      </c>
    </row>
    <row r="174" spans="1:22" x14ac:dyDescent="0.25">
      <c r="A174">
        <f t="shared" si="33"/>
        <v>42.75</v>
      </c>
      <c r="B174">
        <f t="shared" si="44"/>
        <v>2072.7045860637704</v>
      </c>
      <c r="C174">
        <f t="shared" si="42"/>
        <v>93.901799451910847</v>
      </c>
      <c r="D174">
        <f t="shared" si="43"/>
        <v>1.4231573237630073</v>
      </c>
      <c r="E174">
        <f>MIN(VLOOKUP(C173+0.01,Gearing!$A$2:$F$7,2,TRUE)+1,5)</f>
        <v>4</v>
      </c>
      <c r="F174">
        <f>Misc!$B$4*Misc!$B$5/Misc!$B$2*VLOOKUP(E174,Gearing!$B$2:$F$7,5,FALSE)</f>
        <v>4114.3690997678705</v>
      </c>
      <c r="G174">
        <f t="shared" si="31"/>
        <v>1.2879189197982348</v>
      </c>
      <c r="H174">
        <f t="shared" si="32"/>
        <v>210.05234308319356</v>
      </c>
      <c r="I174">
        <f t="shared" si="34"/>
        <v>0.19223050000000003</v>
      </c>
      <c r="J174">
        <f t="shared" si="35"/>
        <v>6012.1342186768616</v>
      </c>
      <c r="K174">
        <f t="shared" si="36"/>
        <v>-13447474.138754088</v>
      </c>
      <c r="L174">
        <f t="shared" si="45"/>
        <v>2072.7045860637704</v>
      </c>
      <c r="M174">
        <f>2*$Y$1*VLOOKUP(E173,Gearing!$B$3:$D$7,3)+B172</f>
        <v>2080.9179735847433</v>
      </c>
      <c r="N174">
        <f>2*B173-B172+Misc!$B$6*$Y$1^2</f>
        <v>2072.7584786495772</v>
      </c>
      <c r="O174">
        <f t="shared" si="37"/>
        <v>0</v>
      </c>
      <c r="P174">
        <f t="shared" si="38"/>
        <v>0</v>
      </c>
      <c r="Q174">
        <f t="shared" si="39"/>
        <v>0</v>
      </c>
      <c r="R174">
        <f t="shared" si="40"/>
        <v>1</v>
      </c>
      <c r="S174">
        <f t="shared" si="41"/>
        <v>0</v>
      </c>
      <c r="T174">
        <f>C174/Misc!$B$2*60/2/PI()</f>
        <v>2988.9871095990879</v>
      </c>
      <c r="U174">
        <f>C174/Misc!$B$2*60/2/PI()*VLOOKUP(E174,Gearing!$B$2:$F$7,5,FALSE)</f>
        <v>6830.9705067705208</v>
      </c>
      <c r="V174">
        <f ca="1">FORECAST(U174,OFFSET(Engine!$E$3:$E$26,MATCH(U174,Engine!$A$3:$A$26,1)-1,0,2),OFFSET(Engine!$A$3:$A$26,MATCH(U174,Engine!$A$3:$A$26,1)-1,0,2))</f>
        <v>640.33581455048943</v>
      </c>
    </row>
    <row r="175" spans="1:22" x14ac:dyDescent="0.25">
      <c r="A175">
        <f t="shared" si="33"/>
        <v>43</v>
      </c>
      <c r="B175">
        <f t="shared" si="44"/>
        <v>2096.2245095931157</v>
      </c>
      <c r="C175">
        <f t="shared" si="42"/>
        <v>94.25664505552686</v>
      </c>
      <c r="D175">
        <f t="shared" si="43"/>
        <v>1.4156075051650987</v>
      </c>
      <c r="E175">
        <f>MIN(VLOOKUP(C174+0.01,Gearing!$A$2:$F$7,2,TRUE)+1,5)</f>
        <v>4</v>
      </c>
      <c r="F175">
        <f>Misc!$B$4*Misc!$B$5/Misc!$B$2*VLOOKUP(E175,Gearing!$B$2:$F$7,5,FALSE)</f>
        <v>4114.3690997678705</v>
      </c>
      <c r="G175">
        <f t="shared" si="31"/>
        <v>1.3025335227229951</v>
      </c>
      <c r="H175">
        <f t="shared" si="32"/>
        <v>210.84611009199816</v>
      </c>
      <c r="I175">
        <f t="shared" si="34"/>
        <v>0.19223050000000003</v>
      </c>
      <c r="J175">
        <f t="shared" si="35"/>
        <v>6003.1259221373366</v>
      </c>
      <c r="K175">
        <f t="shared" si="36"/>
        <v>-13589448.459657036</v>
      </c>
      <c r="L175">
        <f t="shared" si="45"/>
        <v>2096.2245095931157</v>
      </c>
      <c r="M175">
        <f>2*$Y$1*VLOOKUP(E174,Gearing!$B$3:$D$7,3)+B173</f>
        <v>2104.2595298671604</v>
      </c>
      <c r="N175">
        <f>2*B174-B173+Misc!$B$6*$Y$1^2</f>
        <v>2096.2788747603804</v>
      </c>
      <c r="O175">
        <f t="shared" si="37"/>
        <v>0</v>
      </c>
      <c r="P175">
        <f t="shared" si="38"/>
        <v>0</v>
      </c>
      <c r="Q175">
        <f t="shared" si="39"/>
        <v>0</v>
      </c>
      <c r="R175">
        <f t="shared" si="40"/>
        <v>1</v>
      </c>
      <c r="S175">
        <f t="shared" si="41"/>
        <v>0</v>
      </c>
      <c r="T175">
        <f>C175/Misc!$B$2*60/2/PI()</f>
        <v>3000.2821959690714</v>
      </c>
      <c r="U175">
        <f>C175/Misc!$B$2*60/2/PI()*VLOOKUP(E175,Gearing!$B$2:$F$7,5,FALSE)</f>
        <v>6856.7840680324607</v>
      </c>
      <c r="V175">
        <f ca="1">FORECAST(U175,OFFSET(Engine!$E$3:$E$26,MATCH(U175,Engine!$A$3:$A$26,1)-1,0,2),OFFSET(Engine!$A$3:$A$26,MATCH(U175,Engine!$A$3:$A$26,1)-1,0,2))</f>
        <v>639.98438060378226</v>
      </c>
    </row>
    <row r="176" spans="1:22" x14ac:dyDescent="0.25">
      <c r="A176">
        <f t="shared" si="33"/>
        <v>43.25</v>
      </c>
      <c r="B176">
        <f t="shared" si="44"/>
        <v>2119.8329085915339</v>
      </c>
      <c r="C176">
        <f t="shared" si="42"/>
        <v>94.60960468911253</v>
      </c>
      <c r="D176">
        <f t="shared" si="43"/>
        <v>1.4080695635202574</v>
      </c>
      <c r="E176">
        <f>MIN(VLOOKUP(C175+0.01,Gearing!$A$2:$F$7,2,TRUE)+1,5)</f>
        <v>4</v>
      </c>
      <c r="F176">
        <f>Misc!$B$4*Misc!$B$5/Misc!$B$2*VLOOKUP(E176,Gearing!$B$2:$F$7,5,FALSE)</f>
        <v>4114.3690997678705</v>
      </c>
      <c r="G176">
        <f t="shared" si="31"/>
        <v>1.3172031017554569</v>
      </c>
      <c r="H176">
        <f t="shared" si="32"/>
        <v>211.63565830599617</v>
      </c>
      <c r="I176">
        <f t="shared" si="34"/>
        <v>0.19223050000000003</v>
      </c>
      <c r="J176">
        <f t="shared" si="35"/>
        <v>5994.083428817321</v>
      </c>
      <c r="K176">
        <f t="shared" si="36"/>
        <v>-13731738.449286425</v>
      </c>
      <c r="L176">
        <f t="shared" si="45"/>
        <v>2119.8329085915339</v>
      </c>
      <c r="M176">
        <f>2*$Y$1*VLOOKUP(E175,Gearing!$B$3:$D$7,3)+B174</f>
        <v>2127.6905060637705</v>
      </c>
      <c r="N176">
        <f>2*B175-B174+Misc!$B$6*$Y$1^2</f>
        <v>2119.8877456224609</v>
      </c>
      <c r="O176">
        <f t="shared" si="37"/>
        <v>0</v>
      </c>
      <c r="P176">
        <f t="shared" si="38"/>
        <v>0</v>
      </c>
      <c r="Q176">
        <f t="shared" si="39"/>
        <v>0</v>
      </c>
      <c r="R176">
        <f t="shared" si="40"/>
        <v>1</v>
      </c>
      <c r="S176">
        <f t="shared" si="41"/>
        <v>0</v>
      </c>
      <c r="T176">
        <f>C176/Misc!$B$2*60/2/PI()</f>
        <v>3011.5172500484846</v>
      </c>
      <c r="U176">
        <f>C176/Misc!$B$2*60/2/PI()*VLOOKUP(E176,Gearing!$B$2:$F$7,5,FALSE)</f>
        <v>6882.4604327153238</v>
      </c>
      <c r="V176">
        <f ca="1">FORECAST(U176,OFFSET(Engine!$E$3:$E$26,MATCH(U176,Engine!$A$3:$A$26,1)-1,0,2),OFFSET(Engine!$A$3:$A$26,MATCH(U176,Engine!$A$3:$A$26,1)-1,0,2))</f>
        <v>639.63481449447909</v>
      </c>
    </row>
    <row r="177" spans="1:22" x14ac:dyDescent="0.25">
      <c r="A177">
        <f t="shared" si="33"/>
        <v>43.5</v>
      </c>
      <c r="B177">
        <f t="shared" si="44"/>
        <v>2143.529311937672</v>
      </c>
      <c r="C177">
        <f t="shared" si="42"/>
        <v>94.960681370263046</v>
      </c>
      <c r="D177">
        <f t="shared" si="43"/>
        <v>1.4005438856838737</v>
      </c>
      <c r="E177">
        <f>MIN(VLOOKUP(C176+0.01,Gearing!$A$2:$F$7,2,TRUE)+1,5)</f>
        <v>4</v>
      </c>
      <c r="F177">
        <f>Misc!$B$4*Misc!$B$5/Misc!$B$2*VLOOKUP(E177,Gearing!$B$2:$F$7,5,FALSE)</f>
        <v>4114.3690997678705</v>
      </c>
      <c r="G177">
        <f t="shared" si="31"/>
        <v>1.3319273641543834</v>
      </c>
      <c r="H177">
        <f t="shared" si="32"/>
        <v>212.42099447535577</v>
      </c>
      <c r="I177">
        <f t="shared" si="34"/>
        <v>0.19223050000000003</v>
      </c>
      <c r="J177">
        <f t="shared" si="35"/>
        <v>5985.0069201299902</v>
      </c>
      <c r="K177">
        <f t="shared" si="36"/>
        <v>-13874338.880713442</v>
      </c>
      <c r="L177">
        <f t="shared" si="45"/>
        <v>2143.529311937672</v>
      </c>
      <c r="M177">
        <f>2*$Y$1*VLOOKUP(E176,Gearing!$B$3:$D$7,3)+B175</f>
        <v>2151.2104295931158</v>
      </c>
      <c r="N177">
        <f>2*B176-B175+Misc!$B$6*$Y$1^2</f>
        <v>2143.5846200899518</v>
      </c>
      <c r="O177">
        <f t="shared" si="37"/>
        <v>0</v>
      </c>
      <c r="P177">
        <f t="shared" si="38"/>
        <v>0</v>
      </c>
      <c r="Q177">
        <f t="shared" si="39"/>
        <v>0</v>
      </c>
      <c r="R177">
        <f t="shared" si="40"/>
        <v>1</v>
      </c>
      <c r="S177">
        <f t="shared" si="41"/>
        <v>0</v>
      </c>
      <c r="T177">
        <f>C177/Misc!$B$2*60/2/PI()</f>
        <v>3022.692367890364</v>
      </c>
      <c r="U177">
        <f>C177/Misc!$B$2*60/2/PI()*VLOOKUP(E177,Gearing!$B$2:$F$7,5,FALSE)</f>
        <v>6907.9998203367722</v>
      </c>
      <c r="V177">
        <f ca="1">FORECAST(U177,OFFSET(Engine!$E$3:$E$26,MATCH(U177,Engine!$A$3:$A$26,1)-1,0,2),OFFSET(Engine!$A$3:$A$26,MATCH(U177,Engine!$A$3:$A$26,1)-1,0,2))</f>
        <v>639.16240013360016</v>
      </c>
    </row>
    <row r="178" spans="1:22" x14ac:dyDescent="0.25">
      <c r="A178">
        <f t="shared" si="33"/>
        <v>43.75</v>
      </c>
      <c r="B178">
        <f t="shared" si="44"/>
        <v>2167.3132492766654</v>
      </c>
      <c r="C178">
        <f t="shared" si="42"/>
        <v>95.309878212598051</v>
      </c>
      <c r="D178">
        <f t="shared" si="43"/>
        <v>1.3930308529961621</v>
      </c>
      <c r="E178">
        <f>MIN(VLOOKUP(C177+0.01,Gearing!$A$2:$F$7,2,TRUE)+1,5)</f>
        <v>4</v>
      </c>
      <c r="F178">
        <f>Misc!$B$4*Misc!$B$5/Misc!$B$2*VLOOKUP(E178,Gearing!$B$2:$F$7,5,FALSE)</f>
        <v>4114.3690997678705</v>
      </c>
      <c r="G178">
        <f t="shared" si="31"/>
        <v>1.3467060176548116</v>
      </c>
      <c r="H178">
        <f t="shared" si="32"/>
        <v>213.20212556504575</v>
      </c>
      <c r="I178">
        <f t="shared" si="34"/>
        <v>0.19223050000000003</v>
      </c>
      <c r="J178">
        <f t="shared" si="35"/>
        <v>5975.8965772031306</v>
      </c>
      <c r="K178">
        <f t="shared" si="36"/>
        <v>-14017244.539844794</v>
      </c>
      <c r="L178">
        <f t="shared" si="45"/>
        <v>2167.3132492766654</v>
      </c>
      <c r="M178">
        <f>2*$Y$1*VLOOKUP(E177,Gearing!$B$3:$D$7,3)+B176</f>
        <v>2174.8188285915339</v>
      </c>
      <c r="N178">
        <f>2*B177-B176+Misc!$B$6*$Y$1^2</f>
        <v>2167.36902778381</v>
      </c>
      <c r="O178">
        <f t="shared" si="37"/>
        <v>0</v>
      </c>
      <c r="P178">
        <f t="shared" si="38"/>
        <v>0</v>
      </c>
      <c r="Q178">
        <f t="shared" si="39"/>
        <v>0</v>
      </c>
      <c r="R178">
        <f t="shared" si="40"/>
        <v>1</v>
      </c>
      <c r="S178">
        <f t="shared" si="41"/>
        <v>0</v>
      </c>
      <c r="T178">
        <f>C178/Misc!$B$2*60/2/PI()</f>
        <v>3033.8076486043037</v>
      </c>
      <c r="U178">
        <f>C178/Misc!$B$2*60/2/PI()*VLOOKUP(E178,Gearing!$B$2:$F$7,5,FALSE)</f>
        <v>6933.4024573998613</v>
      </c>
      <c r="V178">
        <f ca="1">FORECAST(U178,OFFSET(Engine!$E$3:$E$26,MATCH(U178,Engine!$A$3:$A$26,1)-1,0,2),OFFSET(Engine!$A$3:$A$26,MATCH(U178,Engine!$A$3:$A$26,1)-1,0,2))</f>
        <v>638.42054654130925</v>
      </c>
    </row>
    <row r="179" spans="1:22" x14ac:dyDescent="0.25">
      <c r="A179">
        <f t="shared" si="33"/>
        <v>44</v>
      </c>
      <c r="B179">
        <f t="shared" si="44"/>
        <v>2191.184251043971</v>
      </c>
      <c r="C179">
        <f t="shared" si="42"/>
        <v>95.657198424410126</v>
      </c>
      <c r="D179">
        <f t="shared" si="43"/>
        <v>1.3855308415004401</v>
      </c>
      <c r="E179">
        <f>MIN(VLOOKUP(C178+0.01,Gearing!$A$2:$F$7,2,TRUE)+1,5)</f>
        <v>4</v>
      </c>
      <c r="F179">
        <f>Misc!$B$4*Misc!$B$5/Misc!$B$2*VLOOKUP(E179,Gearing!$B$2:$F$7,5,FALSE)</f>
        <v>4114.3690997678705</v>
      </c>
      <c r="G179">
        <f t="shared" si="31"/>
        <v>1.3615387704828621</v>
      </c>
      <c r="H179">
        <f t="shared" si="32"/>
        <v>213.9790587518122</v>
      </c>
      <c r="I179">
        <f t="shared" si="34"/>
        <v>0.19223050000000003</v>
      </c>
      <c r="J179">
        <f t="shared" si="35"/>
        <v>5966.7525808698438</v>
      </c>
      <c r="K179">
        <f t="shared" si="36"/>
        <v>-14160450.225688437</v>
      </c>
      <c r="L179">
        <f t="shared" si="45"/>
        <v>2191.184251043971</v>
      </c>
      <c r="M179">
        <f>2*$Y$1*VLOOKUP(E178,Gearing!$B$3:$D$7,3)+B177</f>
        <v>2198.5152319376721</v>
      </c>
      <c r="N179">
        <f>2*B178-B177+Misc!$B$6*$Y$1^2</f>
        <v>2191.2404991156586</v>
      </c>
      <c r="O179">
        <f t="shared" si="37"/>
        <v>0</v>
      </c>
      <c r="P179">
        <f t="shared" si="38"/>
        <v>0</v>
      </c>
      <c r="Q179">
        <f t="shared" si="39"/>
        <v>0</v>
      </c>
      <c r="R179">
        <f t="shared" si="40"/>
        <v>1</v>
      </c>
      <c r="S179">
        <f t="shared" si="41"/>
        <v>0</v>
      </c>
      <c r="T179">
        <f>C179/Misc!$B$2*60/2/PI()</f>
        <v>3044.8631943134269</v>
      </c>
      <c r="U179">
        <f>C179/Misc!$B$2*60/2/PI()*VLOOKUP(E179,Gearing!$B$2:$F$7,5,FALSE)</f>
        <v>6958.6685772947048</v>
      </c>
      <c r="V179">
        <f ca="1">FORECAST(U179,OFFSET(Engine!$E$3:$E$26,MATCH(U179,Engine!$A$3:$A$26,1)-1,0,2),OFFSET(Engine!$A$3:$A$26,MATCH(U179,Engine!$A$3:$A$26,1)-1,0,2))</f>
        <v>637.682679769419</v>
      </c>
    </row>
    <row r="180" spans="1:22" x14ac:dyDescent="0.25">
      <c r="A180">
        <f t="shared" si="33"/>
        <v>44.25</v>
      </c>
      <c r="B180">
        <f t="shared" si="44"/>
        <v>2215.1418484888704</v>
      </c>
      <c r="C180">
        <f t="shared" si="42"/>
        <v>96.002645307296916</v>
      </c>
      <c r="D180">
        <f t="shared" si="43"/>
        <v>1.378044221593882</v>
      </c>
      <c r="E180">
        <f>MIN(VLOOKUP(C179+0.01,Gearing!$A$2:$F$7,2,TRUE)+1,5)</f>
        <v>4</v>
      </c>
      <c r="F180">
        <f>Misc!$B$4*Misc!$B$5/Misc!$B$2*VLOOKUP(E180,Gearing!$B$2:$F$7,5,FALSE)</f>
        <v>4114.3690997678705</v>
      </c>
      <c r="G180">
        <f t="shared" si="31"/>
        <v>1.3764253313703412</v>
      </c>
      <c r="H180">
        <f t="shared" si="32"/>
        <v>214.75180142111873</v>
      </c>
      <c r="I180">
        <f t="shared" si="34"/>
        <v>0.19223050000000003</v>
      </c>
      <c r="J180">
        <f t="shared" si="35"/>
        <v>5957.5751116593838</v>
      </c>
      <c r="K180">
        <f t="shared" si="36"/>
        <v>-14303950.750614859</v>
      </c>
      <c r="L180">
        <f t="shared" si="45"/>
        <v>2215.1418484888704</v>
      </c>
      <c r="M180">
        <f>2*$Y$1*VLOOKUP(E179,Gearing!$B$3:$D$7,3)+B178</f>
        <v>2222.2991692766655</v>
      </c>
      <c r="N180">
        <f>2*B179-B178+Misc!$B$6*$Y$1^2</f>
        <v>2215.1985653112765</v>
      </c>
      <c r="O180">
        <f t="shared" si="37"/>
        <v>0</v>
      </c>
      <c r="P180">
        <f t="shared" si="38"/>
        <v>0</v>
      </c>
      <c r="Q180">
        <f t="shared" si="39"/>
        <v>0</v>
      </c>
      <c r="R180">
        <f t="shared" si="40"/>
        <v>1</v>
      </c>
      <c r="S180">
        <f t="shared" si="41"/>
        <v>0</v>
      </c>
      <c r="T180">
        <f>C180/Misc!$B$2*60/2/PI()</f>
        <v>3055.8591101108514</v>
      </c>
      <c r="U180">
        <f>C180/Misc!$B$2*60/2/PI()*VLOOKUP(E180,Gearing!$B$2:$F$7,5,FALSE)</f>
        <v>6983.798420198983</v>
      </c>
      <c r="V180">
        <f ca="1">FORECAST(U180,OFFSET(Engine!$E$3:$E$26,MATCH(U180,Engine!$A$3:$A$26,1)-1,0,2),OFFSET(Engine!$A$3:$A$26,MATCH(U180,Engine!$A$3:$A$26,1)-1,0,2))</f>
        <v>636.94879280382781</v>
      </c>
    </row>
    <row r="181" spans="1:22" x14ac:dyDescent="0.25">
      <c r="A181">
        <f t="shared" si="33"/>
        <v>44.5</v>
      </c>
      <c r="B181">
        <f t="shared" si="44"/>
        <v>2239.1855736976195</v>
      </c>
      <c r="C181">
        <f t="shared" si="42"/>
        <v>96.346222254813256</v>
      </c>
      <c r="D181">
        <f t="shared" si="43"/>
        <v>1.3705713585368358</v>
      </c>
      <c r="E181">
        <f>MIN(VLOOKUP(C180+0.01,Gearing!$A$2:$F$7,2,TRUE)+1,5)</f>
        <v>4</v>
      </c>
      <c r="F181">
        <f>Misc!$B$4*Misc!$B$5/Misc!$B$2*VLOOKUP(E181,Gearing!$B$2:$F$7,5,FALSE)</f>
        <v>4114.3690997678705</v>
      </c>
      <c r="G181">
        <f t="shared" si="31"/>
        <v>1.3913654095691286</v>
      </c>
      <c r="H181">
        <f t="shared" si="32"/>
        <v>215.52036116413132</v>
      </c>
      <c r="I181">
        <f t="shared" si="34"/>
        <v>0.19223050000000003</v>
      </c>
      <c r="J181">
        <f t="shared" si="35"/>
        <v>5948.3643497881203</v>
      </c>
      <c r="K181">
        <f t="shared" si="36"/>
        <v>-14447740.940613564</v>
      </c>
      <c r="L181">
        <f t="shared" si="45"/>
        <v>2239.1855736976195</v>
      </c>
      <c r="M181">
        <f>2*$Y$1*VLOOKUP(E180,Gearing!$B$3:$D$7,3)+B179</f>
        <v>2246.1701710439711</v>
      </c>
      <c r="N181">
        <f>2*B180-B179+Misc!$B$6*$Y$1^2</f>
        <v>2239.2427584337697</v>
      </c>
      <c r="O181">
        <f t="shared" si="37"/>
        <v>0</v>
      </c>
      <c r="P181">
        <f t="shared" si="38"/>
        <v>0</v>
      </c>
      <c r="Q181">
        <f t="shared" si="39"/>
        <v>0</v>
      </c>
      <c r="R181">
        <f t="shared" si="40"/>
        <v>1</v>
      </c>
      <c r="S181">
        <f t="shared" si="41"/>
        <v>0</v>
      </c>
      <c r="T181">
        <f>C181/Misc!$B$2*60/2/PI()</f>
        <v>3066.7955040167808</v>
      </c>
      <c r="U181">
        <f>C181/Misc!$B$2*60/2/PI()*VLOOKUP(E181,Gearing!$B$2:$F$7,5,FALSE)</f>
        <v>7008.7922329798785</v>
      </c>
      <c r="V181">
        <f ca="1">FORECAST(U181,OFFSET(Engine!$E$3:$E$26,MATCH(U181,Engine!$A$3:$A$26,1)-1,0,2),OFFSET(Engine!$A$3:$A$26,MATCH(U181,Engine!$A$3:$A$26,1)-1,0,2))</f>
        <v>636.17224717997078</v>
      </c>
    </row>
    <row r="182" spans="1:22" x14ac:dyDescent="0.25">
      <c r="A182">
        <f t="shared" si="33"/>
        <v>44.75</v>
      </c>
      <c r="B182">
        <f t="shared" si="44"/>
        <v>2263.3149596162771</v>
      </c>
      <c r="C182">
        <f t="shared" si="42"/>
        <v>96.687932751124208</v>
      </c>
      <c r="D182">
        <f t="shared" si="43"/>
        <v>1.3631126119507826</v>
      </c>
      <c r="E182">
        <f>MIN(VLOOKUP(C181+0.01,Gearing!$A$2:$F$7,2,TRUE)+1,5)</f>
        <v>4</v>
      </c>
      <c r="F182">
        <f>Misc!$B$4*Misc!$B$5/Misc!$B$2*VLOOKUP(E182,Gearing!$B$2:$F$7,5,FALSE)</f>
        <v>4114.3690997678705</v>
      </c>
      <c r="G182">
        <f t="shared" si="31"/>
        <v>1.4063587148653593</v>
      </c>
      <c r="H182">
        <f t="shared" si="32"/>
        <v>216.28474577470519</v>
      </c>
      <c r="I182">
        <f t="shared" si="34"/>
        <v>0.19223050000000003</v>
      </c>
      <c r="J182">
        <f t="shared" si="35"/>
        <v>5939.1204751506393</v>
      </c>
      <c r="K182">
        <f t="shared" si="36"/>
        <v>-14591815.635545323</v>
      </c>
      <c r="L182">
        <f t="shared" si="45"/>
        <v>2263.3149596162771</v>
      </c>
      <c r="M182">
        <f>2*$Y$1*VLOOKUP(E181,Gearing!$B$3:$D$7,3)+B180</f>
        <v>2270.1277684888705</v>
      </c>
      <c r="N182">
        <f>2*B181-B180+Misc!$B$6*$Y$1^2</f>
        <v>2263.3726114063684</v>
      </c>
      <c r="O182">
        <f t="shared" si="37"/>
        <v>0</v>
      </c>
      <c r="P182">
        <f t="shared" si="38"/>
        <v>0</v>
      </c>
      <c r="Q182">
        <f t="shared" si="39"/>
        <v>0</v>
      </c>
      <c r="R182">
        <f t="shared" si="40"/>
        <v>1</v>
      </c>
      <c r="S182">
        <f t="shared" si="41"/>
        <v>0</v>
      </c>
      <c r="T182">
        <f>C182/Misc!$B$2*60/2/PI()</f>
        <v>3077.6724869356353</v>
      </c>
      <c r="U182">
        <f>C182/Misc!$B$2*60/2/PI()*VLOOKUP(E182,Gearing!$B$2:$F$7,5,FALSE)</f>
        <v>7033.6502690961024</v>
      </c>
      <c r="V182">
        <f ca="1">FORECAST(U182,OFFSET(Engine!$E$3:$E$26,MATCH(U182,Engine!$A$3:$A$26,1)-1,0,2),OFFSET(Engine!$A$3:$A$26,MATCH(U182,Engine!$A$3:$A$26,1)-1,0,2))</f>
        <v>635.31445875363727</v>
      </c>
    </row>
    <row r="183" spans="1:22" x14ac:dyDescent="0.25">
      <c r="A183">
        <f t="shared" si="33"/>
        <v>45</v>
      </c>
      <c r="B183">
        <f t="shared" si="44"/>
        <v>2287.5295400731816</v>
      </c>
      <c r="C183">
        <f t="shared" si="42"/>
        <v>97.027780369638094</v>
      </c>
      <c r="D183">
        <f t="shared" si="43"/>
        <v>1.3556683361603064</v>
      </c>
      <c r="E183">
        <f>MIN(VLOOKUP(C182+0.01,Gearing!$A$2:$F$7,2,TRUE)+1,5)</f>
        <v>4</v>
      </c>
      <c r="F183">
        <f>Misc!$B$4*Misc!$B$5/Misc!$B$2*VLOOKUP(E183,Gearing!$B$2:$F$7,5,FALSE)</f>
        <v>4114.3690997678705</v>
      </c>
      <c r="G183">
        <f t="shared" si="31"/>
        <v>1.4214049575933931</v>
      </c>
      <c r="H183">
        <f t="shared" si="32"/>
        <v>217.04496324632717</v>
      </c>
      <c r="I183">
        <f t="shared" si="34"/>
        <v>0.19223050000000003</v>
      </c>
      <c r="J183">
        <f t="shared" si="35"/>
        <v>5929.8436673109663</v>
      </c>
      <c r="K183">
        <f t="shared" si="36"/>
        <v>-14736169.689389564</v>
      </c>
      <c r="L183">
        <f t="shared" si="45"/>
        <v>2287.5295400731816</v>
      </c>
      <c r="M183">
        <f>2*$Y$1*VLOOKUP(E182,Gearing!$B$3:$D$7,3)+B181</f>
        <v>2294.1714936976196</v>
      </c>
      <c r="N183">
        <f>2*B182-B181+Misc!$B$6*$Y$1^2</f>
        <v>2287.5876580349345</v>
      </c>
      <c r="O183">
        <f t="shared" si="37"/>
        <v>0</v>
      </c>
      <c r="P183">
        <f t="shared" si="38"/>
        <v>0</v>
      </c>
      <c r="Q183">
        <f t="shared" si="39"/>
        <v>0</v>
      </c>
      <c r="R183">
        <f t="shared" si="40"/>
        <v>1</v>
      </c>
      <c r="S183">
        <f t="shared" si="41"/>
        <v>0</v>
      </c>
      <c r="T183">
        <f>C183/Misc!$B$2*60/2/PI()</f>
        <v>3088.4901726125349</v>
      </c>
      <c r="U183">
        <f>C183/Misc!$B$2*60/2/PI()*VLOOKUP(E183,Gearing!$B$2:$F$7,5,FALSE)</f>
        <v>7058.3727884984455</v>
      </c>
      <c r="V183">
        <f ca="1">FORECAST(U183,OFFSET(Engine!$E$3:$E$26,MATCH(U183,Engine!$A$3:$A$26,1)-1,0,2),OFFSET(Engine!$A$3:$A$26,MATCH(U183,Engine!$A$3:$A$26,1)-1,0,2))</f>
        <v>634.46134666891817</v>
      </c>
    </row>
    <row r="184" spans="1:22" x14ac:dyDescent="0.25">
      <c r="A184">
        <f t="shared" si="33"/>
        <v>45.25</v>
      </c>
      <c r="B184">
        <f t="shared" si="44"/>
        <v>2311.8288498010961</v>
      </c>
      <c r="C184">
        <f t="shared" si="42"/>
        <v>97.365768771660441</v>
      </c>
      <c r="D184">
        <f t="shared" si="43"/>
        <v>1.3482388800184708</v>
      </c>
      <c r="E184">
        <f>MIN(VLOOKUP(C183+0.01,Gearing!$A$2:$F$7,2,TRUE)+1,5)</f>
        <v>4</v>
      </c>
      <c r="F184">
        <f>Misc!$B$4*Misc!$B$5/Misc!$B$2*VLOOKUP(E184,Gearing!$B$2:$F$7,5,FALSE)</f>
        <v>4114.3690997678705</v>
      </c>
      <c r="G184">
        <f t="shared" si="31"/>
        <v>1.4365038486495716</v>
      </c>
      <c r="H184">
        <f t="shared" si="32"/>
        <v>217.80102176910444</v>
      </c>
      <c r="I184">
        <f t="shared" si="34"/>
        <v>0.19223050000000003</v>
      </c>
      <c r="J184">
        <f t="shared" si="35"/>
        <v>5920.5341054939245</v>
      </c>
      <c r="K184">
        <f t="shared" si="36"/>
        <v>-14880797.970487447</v>
      </c>
      <c r="L184">
        <f t="shared" si="45"/>
        <v>2311.8288498010961</v>
      </c>
      <c r="M184">
        <f>2*$Y$1*VLOOKUP(E183,Gearing!$B$3:$D$7,3)+B182</f>
        <v>2318.3008796162771</v>
      </c>
      <c r="N184">
        <f>2*B183-B182+Misc!$B$6*$Y$1^2</f>
        <v>2311.887433030086</v>
      </c>
      <c r="O184">
        <f t="shared" si="37"/>
        <v>0</v>
      </c>
      <c r="P184">
        <f t="shared" si="38"/>
        <v>0</v>
      </c>
      <c r="Q184">
        <f t="shared" si="39"/>
        <v>0</v>
      </c>
      <c r="R184">
        <f t="shared" si="40"/>
        <v>1</v>
      </c>
      <c r="S184">
        <f t="shared" si="41"/>
        <v>0</v>
      </c>
      <c r="T184">
        <f>C184/Misc!$B$2*60/2/PI()</f>
        <v>3099.2486775904522</v>
      </c>
      <c r="U184">
        <f>C184/Misc!$B$2*60/2/PI()*VLOOKUP(E184,Gearing!$B$2:$F$7,5,FALSE)</f>
        <v>7082.9600575318518</v>
      </c>
      <c r="V184">
        <f ca="1">FORECAST(U184,OFFSET(Engine!$E$3:$E$26,MATCH(U184,Engine!$A$3:$A$26,1)-1,0,2),OFFSET(Engine!$A$3:$A$26,MATCH(U184,Engine!$A$3:$A$26,1)-1,0,2))</f>
        <v>633.61290173491807</v>
      </c>
    </row>
    <row r="185" spans="1:22" x14ac:dyDescent="0.25">
      <c r="A185">
        <f t="shared" si="33"/>
        <v>45.5</v>
      </c>
      <c r="B185">
        <f t="shared" si="44"/>
        <v>2336.2124244590118</v>
      </c>
      <c r="C185">
        <f t="shared" si="42"/>
        <v>97.701901705060664</v>
      </c>
      <c r="D185">
        <f t="shared" si="43"/>
        <v>1.340824587183306</v>
      </c>
      <c r="E185">
        <f>MIN(VLOOKUP(C184+0.01,Gearing!$A$2:$F$7,2,TRUE)+1,5)</f>
        <v>4</v>
      </c>
      <c r="F185">
        <f>Misc!$B$4*Misc!$B$5/Misc!$B$2*VLOOKUP(E185,Gearing!$B$2:$F$7,5,FALSE)</f>
        <v>4114.3690997678705</v>
      </c>
      <c r="G185">
        <f t="shared" si="31"/>
        <v>1.4516550995057687</v>
      </c>
      <c r="H185">
        <f t="shared" si="32"/>
        <v>218.55292972678208</v>
      </c>
      <c r="I185">
        <f t="shared" si="34"/>
        <v>0.19223050000000003</v>
      </c>
      <c r="J185">
        <f t="shared" si="35"/>
        <v>5911.1919685766206</v>
      </c>
      <c r="K185">
        <f t="shared" si="36"/>
        <v>-15025695.361780304</v>
      </c>
      <c r="L185">
        <f t="shared" si="45"/>
        <v>2336.2124244590118</v>
      </c>
      <c r="M185">
        <f>2*$Y$1*VLOOKUP(E184,Gearing!$B$3:$D$7,3)+B183</f>
        <v>2342.5154600731817</v>
      </c>
      <c r="N185">
        <f>2*B184-B183+Misc!$B$6*$Y$1^2</f>
        <v>2336.2714720290105</v>
      </c>
      <c r="O185">
        <f t="shared" si="37"/>
        <v>0</v>
      </c>
      <c r="P185">
        <f t="shared" si="38"/>
        <v>0</v>
      </c>
      <c r="Q185">
        <f t="shared" si="39"/>
        <v>0</v>
      </c>
      <c r="R185">
        <f t="shared" si="40"/>
        <v>1</v>
      </c>
      <c r="S185">
        <f t="shared" si="41"/>
        <v>0</v>
      </c>
      <c r="T185">
        <f>C185/Misc!$B$2*60/2/PI()</f>
        <v>3109.9481211677767</v>
      </c>
      <c r="U185">
        <f>C185/Misc!$B$2*60/2/PI()*VLOOKUP(E185,Gearing!$B$2:$F$7,5,FALSE)</f>
        <v>7107.4123488384412</v>
      </c>
      <c r="V185">
        <f ca="1">FORECAST(U185,OFFSET(Engine!$E$3:$E$26,MATCH(U185,Engine!$A$3:$A$26,1)-1,0,2),OFFSET(Engine!$A$3:$A$26,MATCH(U185,Engine!$A$3:$A$26,1)-1,0,2))</f>
        <v>632.71864556882861</v>
      </c>
    </row>
    <row r="186" spans="1:22" x14ac:dyDescent="0.25">
      <c r="A186">
        <f t="shared" si="33"/>
        <v>45.75</v>
      </c>
      <c r="B186">
        <f t="shared" si="44"/>
        <v>2360.6798006536264</v>
      </c>
      <c r="C186">
        <f t="shared" si="42"/>
        <v>98.036183002917824</v>
      </c>
      <c r="D186">
        <f t="shared" si="43"/>
        <v>1.3334257956739748</v>
      </c>
      <c r="E186">
        <f>MIN(VLOOKUP(C185+0.01,Gearing!$A$2:$F$7,2,TRUE)+1,5)</f>
        <v>4</v>
      </c>
      <c r="F186">
        <f>Misc!$B$4*Misc!$B$5/Misc!$B$2*VLOOKUP(E186,Gearing!$B$2:$F$7,5,FALSE)</f>
        <v>4114.3690997678705</v>
      </c>
      <c r="G186">
        <f t="shared" si="31"/>
        <v>1.4668584222227359</v>
      </c>
      <c r="H186">
        <f t="shared" si="32"/>
        <v>219.30069569371381</v>
      </c>
      <c r="I186">
        <f t="shared" si="34"/>
        <v>0.19223050000000003</v>
      </c>
      <c r="J186">
        <f t="shared" si="35"/>
        <v>5901.8174350800637</v>
      </c>
      <c r="K186">
        <f t="shared" si="36"/>
        <v>-15170856.761043772</v>
      </c>
      <c r="L186">
        <f t="shared" si="45"/>
        <v>2360.6798006536264</v>
      </c>
      <c r="M186">
        <f>2*$Y$1*VLOOKUP(E185,Gearing!$B$3:$D$7,3)+B184</f>
        <v>2366.8147698010962</v>
      </c>
      <c r="N186">
        <f>2*B185-B184+Misc!$B$6*$Y$1^2</f>
        <v>2360.7393116169274</v>
      </c>
      <c r="O186">
        <f t="shared" si="37"/>
        <v>0</v>
      </c>
      <c r="P186">
        <f t="shared" si="38"/>
        <v>0</v>
      </c>
      <c r="Q186">
        <f t="shared" si="39"/>
        <v>0</v>
      </c>
      <c r="R186">
        <f t="shared" si="40"/>
        <v>1</v>
      </c>
      <c r="S186">
        <f t="shared" si="41"/>
        <v>0</v>
      </c>
      <c r="T186">
        <f>C186/Misc!$B$2*60/2/PI()</f>
        <v>3120.5886253552048</v>
      </c>
      <c r="U186">
        <f>C186/Misc!$B$2*60/2/PI()*VLOOKUP(E186,Gearing!$B$2:$F$7,5,FALSE)</f>
        <v>7131.7299412589855</v>
      </c>
      <c r="V186">
        <f ca="1">FORECAST(U186,OFFSET(Engine!$E$3:$E$26,MATCH(U186,Engine!$A$3:$A$26,1)-1,0,2),OFFSET(Engine!$A$3:$A$26,MATCH(U186,Engine!$A$3:$A$26,1)-1,0,2))</f>
        <v>631.71393361646165</v>
      </c>
    </row>
    <row r="187" spans="1:22" x14ac:dyDescent="0.25">
      <c r="A187">
        <f t="shared" si="33"/>
        <v>46</v>
      </c>
      <c r="B187">
        <f t="shared" si="44"/>
        <v>2385.2305159604707</v>
      </c>
      <c r="C187">
        <f t="shared" si="42"/>
        <v>98.36861658217731</v>
      </c>
      <c r="D187">
        <f t="shared" si="43"/>
        <v>1.3260428384019178</v>
      </c>
      <c r="E187">
        <f>MIN(VLOOKUP(C186+0.01,Gearing!$A$2:$F$7,2,TRUE)+1,5)</f>
        <v>4</v>
      </c>
      <c r="F187">
        <f>Misc!$B$4*Misc!$B$5/Misc!$B$2*VLOOKUP(E187,Gearing!$B$2:$F$7,5,FALSE)</f>
        <v>4114.3690997678705</v>
      </c>
      <c r="G187">
        <f t="shared" si="31"/>
        <v>1.4821135294632288</v>
      </c>
      <c r="H187">
        <f t="shared" si="32"/>
        <v>220.04432843185691</v>
      </c>
      <c r="I187">
        <f t="shared" si="34"/>
        <v>0.19223050000000003</v>
      </c>
      <c r="J187">
        <f t="shared" si="35"/>
        <v>5892.410683160906</v>
      </c>
      <c r="K187">
        <f t="shared" si="36"/>
        <v>-15316277.081117148</v>
      </c>
      <c r="L187">
        <f t="shared" si="45"/>
        <v>2385.2305159604707</v>
      </c>
      <c r="M187">
        <f>2*$Y$1*VLOOKUP(E186,Gearing!$B$3:$D$7,3)+B185</f>
        <v>2391.1983444590119</v>
      </c>
      <c r="N187">
        <f>2*B186-B185+Misc!$B$6*$Y$1^2</f>
        <v>2385.290489348241</v>
      </c>
      <c r="O187">
        <f t="shared" si="37"/>
        <v>0</v>
      </c>
      <c r="P187">
        <f t="shared" si="38"/>
        <v>0</v>
      </c>
      <c r="Q187">
        <f t="shared" si="39"/>
        <v>0</v>
      </c>
      <c r="R187">
        <f t="shared" si="40"/>
        <v>1</v>
      </c>
      <c r="S187">
        <f t="shared" si="41"/>
        <v>0</v>
      </c>
      <c r="T187">
        <f>C187/Misc!$B$2*60/2/PI()</f>
        <v>3131.1703148329802</v>
      </c>
      <c r="U187">
        <f>C187/Misc!$B$2*60/2/PI()*VLOOKUP(E187,Gearing!$B$2:$F$7,5,FALSE)</f>
        <v>7155.9131197351826</v>
      </c>
      <c r="V187">
        <f ca="1">FORECAST(U187,OFFSET(Engine!$E$3:$E$26,MATCH(U187,Engine!$A$3:$A$26,1)-1,0,2),OFFSET(Engine!$A$3:$A$26,MATCH(U187,Engine!$A$3:$A$26,1)-1,0,2))</f>
        <v>630.71477514546382</v>
      </c>
    </row>
    <row r="188" spans="1:22" x14ac:dyDescent="0.25">
      <c r="A188">
        <f t="shared" si="33"/>
        <v>46.25</v>
      </c>
      <c r="B188">
        <f t="shared" si="44"/>
        <v>2409.8641089447151</v>
      </c>
      <c r="C188">
        <f t="shared" si="42"/>
        <v>98.699206442320246</v>
      </c>
      <c r="D188">
        <f t="shared" si="43"/>
        <v>1.318676042741572</v>
      </c>
      <c r="E188">
        <f>MIN(VLOOKUP(C187+0.01,Gearing!$A$2:$F$7,2,TRUE)+1,5)</f>
        <v>4</v>
      </c>
      <c r="F188">
        <f>Misc!$B$4*Misc!$B$5/Misc!$B$2*VLOOKUP(E188,Gearing!$B$2:$F$7,5,FALSE)</f>
        <v>4114.3690997678705</v>
      </c>
      <c r="G188">
        <f t="shared" si="31"/>
        <v>1.4974201345049383</v>
      </c>
      <c r="H188">
        <f t="shared" si="32"/>
        <v>220.78383688779584</v>
      </c>
      <c r="I188">
        <f t="shared" si="34"/>
        <v>0.19223050000000003</v>
      </c>
      <c r="J188">
        <f t="shared" si="35"/>
        <v>5882.9718906033213</v>
      </c>
      <c r="K188">
        <f t="shared" si="36"/>
        <v>-15461951.250128619</v>
      </c>
      <c r="L188">
        <f t="shared" si="45"/>
        <v>2409.8641089447151</v>
      </c>
      <c r="M188">
        <f>2*$Y$1*VLOOKUP(E187,Gearing!$B$3:$D$7,3)+B186</f>
        <v>2415.6657206536265</v>
      </c>
      <c r="N188">
        <f>2*B187-B186+Misc!$B$6*$Y$1^2</f>
        <v>2409.9245437673148</v>
      </c>
      <c r="O188">
        <f t="shared" si="37"/>
        <v>0</v>
      </c>
      <c r="P188">
        <f t="shared" si="38"/>
        <v>0</v>
      </c>
      <c r="Q188">
        <f t="shared" si="39"/>
        <v>0</v>
      </c>
      <c r="R188">
        <f t="shared" si="40"/>
        <v>1</v>
      </c>
      <c r="S188">
        <f t="shared" si="41"/>
        <v>0</v>
      </c>
      <c r="T188">
        <f>C188/Misc!$B$2*60/2/PI()</f>
        <v>3141.6933169085419</v>
      </c>
      <c r="U188">
        <f>C188/Misc!$B$2*60/2/PI()*VLOOKUP(E188,Gearing!$B$2:$F$7,5,FALSE)</f>
        <v>7179.9621752128714</v>
      </c>
      <c r="V188">
        <f ca="1">FORECAST(U188,OFFSET(Engine!$E$3:$E$26,MATCH(U188,Engine!$A$3:$A$26,1)-1,0,2),OFFSET(Engine!$A$3:$A$26,MATCH(U188,Engine!$A$3:$A$26,1)-1,0,2))</f>
        <v>629.72115813504138</v>
      </c>
    </row>
    <row r="189" spans="1:22" x14ac:dyDescent="0.25">
      <c r="A189">
        <f t="shared" si="33"/>
        <v>46.5</v>
      </c>
      <c r="B189">
        <f t="shared" si="44"/>
        <v>2434.5801191816308</v>
      </c>
      <c r="C189">
        <f t="shared" si="42"/>
        <v>99.027956664030171</v>
      </c>
      <c r="D189">
        <f t="shared" si="43"/>
        <v>1.3113257309378241</v>
      </c>
      <c r="E189">
        <f>MIN(VLOOKUP(C188+0.01,Gearing!$A$2:$F$7,2,TRUE)+1,5)</f>
        <v>4</v>
      </c>
      <c r="F189">
        <f>Misc!$B$4*Misc!$B$5/Misc!$B$2*VLOOKUP(E189,Gearing!$B$2:$F$7,5,FALSE)</f>
        <v>4114.3690997678705</v>
      </c>
      <c r="G189">
        <f t="shared" si="31"/>
        <v>1.5127779512532007</v>
      </c>
      <c r="H189">
        <f t="shared" si="32"/>
        <v>221.5192301897597</v>
      </c>
      <c r="I189">
        <f t="shared" si="34"/>
        <v>0.19223050000000003</v>
      </c>
      <c r="J189">
        <f t="shared" si="35"/>
        <v>5873.5012348110058</v>
      </c>
      <c r="K189">
        <f t="shared" si="36"/>
        <v>-15607874.211715782</v>
      </c>
      <c r="L189">
        <f t="shared" si="45"/>
        <v>2434.5801191816308</v>
      </c>
      <c r="M189">
        <f>2*$Y$1*VLOOKUP(E188,Gearing!$B$3:$D$7,3)+B187</f>
        <v>2440.2164359604708</v>
      </c>
      <c r="N189">
        <f>2*B188-B187+Misc!$B$6*$Y$1^2</f>
        <v>2434.6410144289594</v>
      </c>
      <c r="O189">
        <f t="shared" si="37"/>
        <v>0</v>
      </c>
      <c r="P189">
        <f t="shared" si="38"/>
        <v>0</v>
      </c>
      <c r="Q189">
        <f t="shared" si="39"/>
        <v>0</v>
      </c>
      <c r="R189">
        <f t="shared" si="40"/>
        <v>1</v>
      </c>
      <c r="S189">
        <f t="shared" si="41"/>
        <v>0</v>
      </c>
      <c r="T189">
        <f>C189/Misc!$B$2*60/2/PI()</f>
        <v>3152.15776147408</v>
      </c>
      <c r="U189">
        <f>C189/Misc!$B$2*60/2/PI()*VLOOKUP(E189,Gearing!$B$2:$F$7,5,FALSE)</f>
        <v>7203.8774045450291</v>
      </c>
      <c r="V189">
        <f ca="1">FORECAST(U189,OFFSET(Engine!$E$3:$E$26,MATCH(U189,Engine!$A$3:$A$26,1)-1,0,2),OFFSET(Engine!$A$3:$A$26,MATCH(U189,Engine!$A$3:$A$26,1)-1,0,2))</f>
        <v>628.67805046788158</v>
      </c>
    </row>
    <row r="190" spans="1:22" x14ac:dyDescent="0.25">
      <c r="A190">
        <f t="shared" si="33"/>
        <v>46.75</v>
      </c>
      <c r="B190">
        <f t="shared" si="44"/>
        <v>2459.3780872767302</v>
      </c>
      <c r="C190">
        <f t="shared" si="42"/>
        <v>99.354871407865176</v>
      </c>
      <c r="D190">
        <f t="shared" si="43"/>
        <v>1.3039922197422129</v>
      </c>
      <c r="E190">
        <f>MIN(VLOOKUP(C189+0.01,Gearing!$A$2:$F$7,2,TRUE)+1,5)</f>
        <v>4</v>
      </c>
      <c r="F190">
        <f>Misc!$B$4*Misc!$B$5/Misc!$B$2*VLOOKUP(E190,Gearing!$B$2:$F$7,5,FALSE)</f>
        <v>4114.3690997678705</v>
      </c>
      <c r="G190">
        <f t="shared" si="31"/>
        <v>1.5281866942535158</v>
      </c>
      <c r="H190">
        <f t="shared" si="32"/>
        <v>222.25051764465189</v>
      </c>
      <c r="I190">
        <f t="shared" si="34"/>
        <v>0.19223050000000003</v>
      </c>
      <c r="J190">
        <f t="shared" si="35"/>
        <v>5863.9988927993109</v>
      </c>
      <c r="K190">
        <f t="shared" si="36"/>
        <v>-15754040.925241988</v>
      </c>
      <c r="L190">
        <f t="shared" si="45"/>
        <v>2459.3780872767302</v>
      </c>
      <c r="M190">
        <f>2*$Y$1*VLOOKUP(E189,Gearing!$B$3:$D$7,3)+B188</f>
        <v>2464.8500289447152</v>
      </c>
      <c r="N190">
        <f>2*B189-B188+Misc!$B$6*$Y$1^2</f>
        <v>2459.4394419185464</v>
      </c>
      <c r="O190">
        <f t="shared" si="37"/>
        <v>0</v>
      </c>
      <c r="P190">
        <f t="shared" si="38"/>
        <v>0</v>
      </c>
      <c r="Q190">
        <f t="shared" si="39"/>
        <v>0</v>
      </c>
      <c r="R190">
        <f t="shared" si="40"/>
        <v>1</v>
      </c>
      <c r="S190">
        <f t="shared" si="41"/>
        <v>0</v>
      </c>
      <c r="T190">
        <f>C190/Misc!$B$2*60/2/PI()</f>
        <v>3162.5637809642722</v>
      </c>
      <c r="U190">
        <f>C190/Misc!$B$2*60/2/PI()*VLOOKUP(E190,Gearing!$B$2:$F$7,5,FALSE)</f>
        <v>7227.6591103951814</v>
      </c>
      <c r="V190">
        <f ca="1">FORECAST(U190,OFFSET(Engine!$E$3:$E$26,MATCH(U190,Engine!$A$3:$A$26,1)-1,0,2),OFFSET(Engine!$A$3:$A$26,MATCH(U190,Engine!$A$3:$A$26,1)-1,0,2))</f>
        <v>627.35802011528722</v>
      </c>
    </row>
    <row r="191" spans="1:22" x14ac:dyDescent="0.25">
      <c r="A191">
        <f t="shared" si="33"/>
        <v>47</v>
      </c>
      <c r="B191">
        <f t="shared" si="44"/>
        <v>2484.2575548855634</v>
      </c>
      <c r="C191">
        <f t="shared" si="42"/>
        <v>99.679954912925496</v>
      </c>
      <c r="D191">
        <f t="shared" si="43"/>
        <v>1.2966758207403473</v>
      </c>
      <c r="E191">
        <f>MIN(VLOOKUP(C190+0.01,Gearing!$A$2:$F$7,2,TRUE)+1,5)</f>
        <v>4</v>
      </c>
      <c r="F191">
        <f>Misc!$B$4*Misc!$B$5/Misc!$B$2*VLOOKUP(E191,Gearing!$B$2:$F$7,5,FALSE)</f>
        <v>4114.3690997678705</v>
      </c>
      <c r="G191">
        <f t="shared" si="31"/>
        <v>1.5436460787038466</v>
      </c>
      <c r="H191">
        <f t="shared" si="32"/>
        <v>222.97770873506957</v>
      </c>
      <c r="I191">
        <f t="shared" si="34"/>
        <v>0.19223050000000003</v>
      </c>
      <c r="J191">
        <f t="shared" si="35"/>
        <v>5854.4650411875009</v>
      </c>
      <c r="K191">
        <f t="shared" si="36"/>
        <v>-15900446.366008054</v>
      </c>
      <c r="L191">
        <f t="shared" si="45"/>
        <v>2484.2575548855634</v>
      </c>
      <c r="M191">
        <f>2*$Y$1*VLOOKUP(E190,Gearing!$B$3:$D$7,3)+B189</f>
        <v>2489.5660391816309</v>
      </c>
      <c r="N191">
        <f>2*B190-B189+Misc!$B$6*$Y$1^2</f>
        <v>2484.3193678718294</v>
      </c>
      <c r="O191">
        <f t="shared" si="37"/>
        <v>0</v>
      </c>
      <c r="P191">
        <f t="shared" si="38"/>
        <v>0</v>
      </c>
      <c r="Q191">
        <f t="shared" si="39"/>
        <v>0</v>
      </c>
      <c r="R191">
        <f t="shared" si="40"/>
        <v>1</v>
      </c>
      <c r="S191">
        <f t="shared" si="41"/>
        <v>0</v>
      </c>
      <c r="T191">
        <f>C191/Misc!$B$2*60/2/PI()</f>
        <v>3172.9115103138702</v>
      </c>
      <c r="U191">
        <f>C191/Misc!$B$2*60/2/PI()*VLOOKUP(E191,Gearing!$B$2:$F$7,5,FALSE)</f>
        <v>7251.3076011404728</v>
      </c>
      <c r="V191">
        <f ca="1">FORECAST(U191,OFFSET(Engine!$E$3:$E$26,MATCH(U191,Engine!$A$3:$A$26,1)-1,0,2),OFFSET(Engine!$A$3:$A$26,MATCH(U191,Engine!$A$3:$A$26,1)-1,0,2))</f>
        <v>626.04538401703894</v>
      </c>
    </row>
    <row r="192" spans="1:22" x14ac:dyDescent="0.25">
      <c r="A192">
        <f t="shared" si="33"/>
        <v>47.25</v>
      </c>
      <c r="B192">
        <f t="shared" si="44"/>
        <v>2509.2180647331929</v>
      </c>
      <c r="C192">
        <f t="shared" si="42"/>
        <v>100.00321149554111</v>
      </c>
      <c r="D192">
        <f t="shared" si="43"/>
        <v>1.2893768401845591</v>
      </c>
      <c r="E192">
        <f>MIN(VLOOKUP(C191+0.01,Gearing!$A$2:$F$7,2,TRUE)+1,5)</f>
        <v>4</v>
      </c>
      <c r="F192">
        <f>Misc!$B$4*Misc!$B$5/Misc!$B$2*VLOOKUP(E192,Gearing!$B$2:$F$7,5,FALSE)</f>
        <v>4114.3690997678705</v>
      </c>
      <c r="G192">
        <f t="shared" si="31"/>
        <v>1.55915582046672</v>
      </c>
      <c r="H192">
        <f t="shared" si="32"/>
        <v>223.7008131163679</v>
      </c>
      <c r="I192">
        <f t="shared" si="34"/>
        <v>0.19223050000000003</v>
      </c>
      <c r="J192">
        <f t="shared" si="35"/>
        <v>5844.8998561911412</v>
      </c>
      <c r="K192">
        <f t="shared" si="36"/>
        <v>-16047085.525459811</v>
      </c>
      <c r="L192">
        <f t="shared" si="45"/>
        <v>2509.2180647331929</v>
      </c>
      <c r="M192">
        <f>2*$Y$1*VLOOKUP(E191,Gearing!$B$3:$D$7,3)+B190</f>
        <v>2514.3640072767303</v>
      </c>
      <c r="N192">
        <f>2*B191-B190+Misc!$B$6*$Y$1^2</f>
        <v>2509.2803349943965</v>
      </c>
      <c r="O192">
        <f t="shared" si="37"/>
        <v>0</v>
      </c>
      <c r="P192">
        <f t="shared" si="38"/>
        <v>0</v>
      </c>
      <c r="Q192">
        <f t="shared" si="39"/>
        <v>0</v>
      </c>
      <c r="R192">
        <f t="shared" si="40"/>
        <v>1</v>
      </c>
      <c r="S192">
        <f t="shared" si="41"/>
        <v>0</v>
      </c>
      <c r="T192">
        <f>C192/Misc!$B$2*60/2/PI()</f>
        <v>3183.201086915924</v>
      </c>
      <c r="U192">
        <f>C192/Misc!$B$2*60/2/PI()*VLOOKUP(E192,Gearing!$B$2:$F$7,5,FALSE)</f>
        <v>7274.823190776191</v>
      </c>
      <c r="V192">
        <f ca="1">FORECAST(U192,OFFSET(Engine!$E$3:$E$26,MATCH(U192,Engine!$A$3:$A$26,1)-1,0,2),OFFSET(Engine!$A$3:$A$26,MATCH(U192,Engine!$A$3:$A$26,1)-1,0,2))</f>
        <v>624.74012474447477</v>
      </c>
    </row>
    <row r="193" spans="1:22" x14ac:dyDescent="0.25">
      <c r="A193">
        <f t="shared" si="33"/>
        <v>47.5</v>
      </c>
      <c r="B193">
        <f t="shared" si="44"/>
        <v>2534.259160633334</v>
      </c>
      <c r="C193">
        <f t="shared" si="42"/>
        <v>100.32464554795388</v>
      </c>
      <c r="D193">
        <f t="shared" si="43"/>
        <v>1.2820955791175948</v>
      </c>
      <c r="E193">
        <f>MIN(VLOOKUP(C192+0.01,Gearing!$A$2:$F$7,2,TRUE)+1,5)</f>
        <v>4</v>
      </c>
      <c r="F193">
        <f>Misc!$B$4*Misc!$B$5/Misc!$B$2*VLOOKUP(E193,Gearing!$B$2:$F$7,5,FALSE)</f>
        <v>4114.3690997678705</v>
      </c>
      <c r="G193">
        <f t="shared" si="31"/>
        <v>1.5747156360811201</v>
      </c>
      <c r="H193">
        <f t="shared" si="32"/>
        <v>224.41984061371215</v>
      </c>
      <c r="I193">
        <f t="shared" si="34"/>
        <v>0.19223050000000003</v>
      </c>
      <c r="J193">
        <f t="shared" si="35"/>
        <v>5835.3035136146118</v>
      </c>
      <c r="K193">
        <f t="shared" si="36"/>
        <v>-16193953.411391143</v>
      </c>
      <c r="L193">
        <f t="shared" si="45"/>
        <v>2534.259160633334</v>
      </c>
      <c r="M193">
        <f>2*$Y$1*VLOOKUP(E192,Gearing!$B$3:$D$7,3)+B191</f>
        <v>2539.2434748855635</v>
      </c>
      <c r="N193">
        <f>2*B192-B191+Misc!$B$6*$Y$1^2</f>
        <v>2534.3218870808223</v>
      </c>
      <c r="O193">
        <f t="shared" si="37"/>
        <v>0</v>
      </c>
      <c r="P193">
        <f t="shared" si="38"/>
        <v>0</v>
      </c>
      <c r="Q193">
        <f t="shared" si="39"/>
        <v>0</v>
      </c>
      <c r="R193">
        <f t="shared" si="40"/>
        <v>1</v>
      </c>
      <c r="S193">
        <f t="shared" si="41"/>
        <v>0</v>
      </c>
      <c r="T193">
        <f>C193/Misc!$B$2*60/2/PI()</f>
        <v>3193.4326505798349</v>
      </c>
      <c r="U193">
        <f>C193/Misc!$B$2*60/2/PI()*VLOOKUP(E193,Gearing!$B$2:$F$7,5,FALSE)</f>
        <v>7298.2061988199084</v>
      </c>
      <c r="V193">
        <f ca="1">FORECAST(U193,OFFSET(Engine!$E$3:$E$26,MATCH(U193,Engine!$A$3:$A$26,1)-1,0,2),OFFSET(Engine!$A$3:$A$26,MATCH(U193,Engine!$A$3:$A$26,1)-1,0,2))</f>
        <v>623.44222456241243</v>
      </c>
    </row>
    <row r="194" spans="1:22" x14ac:dyDescent="0.25">
      <c r="A194">
        <f t="shared" si="33"/>
        <v>47.75</v>
      </c>
      <c r="B194">
        <f t="shared" si="44"/>
        <v>2559.3803875071699</v>
      </c>
      <c r="C194">
        <f t="shared" si="42"/>
        <v>100.64426153700606</v>
      </c>
      <c r="D194">
        <f t="shared" si="43"/>
        <v>1.2748323332998552</v>
      </c>
      <c r="E194">
        <f>MIN(VLOOKUP(C193+0.01,Gearing!$A$2:$F$7,2,TRUE)+1,5)</f>
        <v>4</v>
      </c>
      <c r="F194">
        <f>Misc!$B$4*Misc!$B$5/Misc!$B$2*VLOOKUP(E194,Gearing!$B$2:$F$7,5,FALSE)</f>
        <v>4114.3690997678705</v>
      </c>
      <c r="G194">
        <f t="shared" si="31"/>
        <v>1.5903252427741801</v>
      </c>
      <c r="H194">
        <f t="shared" si="32"/>
        <v>225.13480121914384</v>
      </c>
      <c r="I194">
        <f t="shared" si="34"/>
        <v>0.19223050000000003</v>
      </c>
      <c r="J194">
        <f t="shared" si="35"/>
        <v>5825.6761888437477</v>
      </c>
      <c r="K194">
        <f t="shared" si="36"/>
        <v>-16341045.048142824</v>
      </c>
      <c r="L194">
        <f t="shared" si="45"/>
        <v>2559.3803875071699</v>
      </c>
      <c r="M194">
        <f>2*$Y$1*VLOOKUP(E193,Gearing!$B$3:$D$7,3)+B192</f>
        <v>2564.203984733193</v>
      </c>
      <c r="N194">
        <f>2*B193-B192+Misc!$B$6*$Y$1^2</f>
        <v>2559.4435690334749</v>
      </c>
      <c r="O194">
        <f t="shared" si="37"/>
        <v>0</v>
      </c>
      <c r="P194">
        <f t="shared" si="38"/>
        <v>0</v>
      </c>
      <c r="Q194">
        <f t="shared" si="39"/>
        <v>0</v>
      </c>
      <c r="R194">
        <f t="shared" si="40"/>
        <v>1</v>
      </c>
      <c r="S194">
        <f t="shared" si="41"/>
        <v>0</v>
      </c>
      <c r="T194">
        <f>C194/Misc!$B$2*60/2/PI()</f>
        <v>3203.6063434896059</v>
      </c>
      <c r="U194">
        <f>C194/Misc!$B$2*60/2/PI()*VLOOKUP(E194,Gearing!$B$2:$F$7,5,FALSE)</f>
        <v>7321.4569502160584</v>
      </c>
      <c r="V194">
        <f ca="1">FORECAST(U194,OFFSET(Engine!$E$3:$E$26,MATCH(U194,Engine!$A$3:$A$26,1)-1,0,2),OFFSET(Engine!$A$3:$A$26,MATCH(U194,Engine!$A$3:$A$26,1)-1,0,2))</f>
        <v>621.85953760693928</v>
      </c>
    </row>
    <row r="195" spans="1:22" x14ac:dyDescent="0.25">
      <c r="A195">
        <f t="shared" si="33"/>
        <v>48</v>
      </c>
      <c r="B195">
        <f t="shared" si="44"/>
        <v>2584.581291401837</v>
      </c>
      <c r="C195">
        <f t="shared" si="42"/>
        <v>100.96206400283427</v>
      </c>
      <c r="D195">
        <f t="shared" si="43"/>
        <v>1.2675873933258117</v>
      </c>
      <c r="E195">
        <f>MIN(VLOOKUP(C194+0.01,Gearing!$A$2:$F$7,2,TRUE)+1,5)</f>
        <v>4</v>
      </c>
      <c r="F195">
        <f>Misc!$B$4*Misc!$B$5/Misc!$B$2*VLOOKUP(E195,Gearing!$B$2:$F$7,5,FALSE)</f>
        <v>4114.3690997678705</v>
      </c>
      <c r="G195">
        <f t="shared" ref="G195:G258" si="46">CONVERT(B195,$B$1,$G$1)</f>
        <v>1.6059843584726679</v>
      </c>
      <c r="H195">
        <f t="shared" ref="H195:H258" si="47">CONVERT(C195,$C$1,$H$1)</f>
        <v>225.84570508865934</v>
      </c>
      <c r="I195">
        <f t="shared" si="34"/>
        <v>0.19223050000000003</v>
      </c>
      <c r="J195">
        <f t="shared" si="35"/>
        <v>5816.0180568386058</v>
      </c>
      <c r="K195">
        <f t="shared" si="36"/>
        <v>-16488355.476796934</v>
      </c>
      <c r="L195">
        <f t="shared" si="45"/>
        <v>2584.581291401837</v>
      </c>
      <c r="M195">
        <f>2*$Y$1*VLOOKUP(E194,Gearing!$B$3:$D$7,3)+B193</f>
        <v>2589.2450806333341</v>
      </c>
      <c r="N195">
        <f>2*B194-B193+Misc!$B$6*$Y$1^2</f>
        <v>2584.6449268810056</v>
      </c>
      <c r="O195">
        <f t="shared" si="37"/>
        <v>0</v>
      </c>
      <c r="P195">
        <f t="shared" si="38"/>
        <v>0</v>
      </c>
      <c r="Q195">
        <f t="shared" si="39"/>
        <v>0</v>
      </c>
      <c r="R195">
        <f t="shared" si="40"/>
        <v>1</v>
      </c>
      <c r="S195">
        <f t="shared" si="41"/>
        <v>0</v>
      </c>
      <c r="T195">
        <f>C195/Misc!$B$2*60/2/PI()</f>
        <v>3213.7223101622772</v>
      </c>
      <c r="U195">
        <f>C195/Misc!$B$2*60/2/PI()*VLOOKUP(E195,Gearing!$B$2:$F$7,5,FALSE)</f>
        <v>7344.5757752409545</v>
      </c>
      <c r="V195">
        <f ca="1">FORECAST(U195,OFFSET(Engine!$E$3:$E$26,MATCH(U195,Engine!$A$3:$A$26,1)-1,0,2),OFFSET(Engine!$A$3:$A$26,MATCH(U195,Engine!$A$3:$A$26,1)-1,0,2))</f>
        <v>620.26154760986685</v>
      </c>
    </row>
    <row r="196" spans="1:22" x14ac:dyDescent="0.25">
      <c r="A196">
        <f t="shared" ref="A196:A259" si="48">A195+$Y$1</f>
        <v>48.25</v>
      </c>
      <c r="B196">
        <f t="shared" si="44"/>
        <v>2609.861419508587</v>
      </c>
      <c r="C196">
        <f t="shared" si="42"/>
        <v>101.27805755757254</v>
      </c>
      <c r="D196">
        <f t="shared" si="43"/>
        <v>1.2603610445803497</v>
      </c>
      <c r="E196">
        <f>MIN(VLOOKUP(C195+0.01,Gearing!$A$2:$F$7,2,TRUE)+1,5)</f>
        <v>4</v>
      </c>
      <c r="F196">
        <f>Misc!$B$4*Misc!$B$5/Misc!$B$2*VLOOKUP(E196,Gearing!$B$2:$F$7,5,FALSE)</f>
        <v>4114.3690997678705</v>
      </c>
      <c r="G196">
        <f t="shared" si="46"/>
        <v>1.6216927018142715</v>
      </c>
      <c r="H196">
        <f t="shared" si="47"/>
        <v>226.55256253930864</v>
      </c>
      <c r="I196">
        <f t="shared" ref="I196:I259" si="49">$Y$3</f>
        <v>0.19223050000000003</v>
      </c>
      <c r="J196">
        <f t="shared" ref="J196:J259" si="50">(4*$Y$2-2*$Y$3*B195)</f>
        <v>5806.3292921263583</v>
      </c>
      <c r="K196">
        <f t="shared" ref="K196:K259" si="51">4*$Y$2*(B195-2*B196)+$Y$3*B195*B195-4*F196*$Y$1*$Y$1</f>
        <v>-16635879.755367115</v>
      </c>
      <c r="L196">
        <f t="shared" si="45"/>
        <v>2609.861419508587</v>
      </c>
      <c r="M196">
        <f>2*$Y$1*VLOOKUP(E195,Gearing!$B$3:$D$7,3)+B194</f>
        <v>2614.3663075071699</v>
      </c>
      <c r="N196">
        <f>2*B195-B194+Misc!$B$6*$Y$1^2</f>
        <v>2609.925507796504</v>
      </c>
      <c r="O196">
        <f t="shared" ref="O196:O259" si="52">IF(AND(E196=1,G196&lt;=5),1,0)</f>
        <v>0</v>
      </c>
      <c r="P196">
        <f t="shared" ref="P196:P259" si="53">IF(AND(E196=2,G196&lt;=5),1,0)</f>
        <v>0</v>
      </c>
      <c r="Q196">
        <f t="shared" ref="Q196:Q259" si="54">IF(AND(E196=3,G196&lt;=5),1,0)</f>
        <v>0</v>
      </c>
      <c r="R196">
        <f t="shared" ref="R196:R259" si="55">IF(AND(E196=4,G196&lt;=5),1,0)</f>
        <v>1</v>
      </c>
      <c r="S196">
        <f t="shared" ref="S196:S259" si="56">IF(AND(E196=5,G196&lt;=5),1,0)</f>
        <v>0</v>
      </c>
      <c r="T196">
        <f>C196/Misc!$B$2*60/2/PI()</f>
        <v>3223.780697406632</v>
      </c>
      <c r="U196">
        <f>C196/Misc!$B$2*60/2/PI()*VLOOKUP(E196,Gearing!$B$2:$F$7,5,FALSE)</f>
        <v>7367.5630094084117</v>
      </c>
      <c r="V196">
        <f ca="1">FORECAST(U196,OFFSET(Engine!$E$3:$E$26,MATCH(U196,Engine!$A$3:$A$26,1)-1,0,2),OFFSET(Engine!$A$3:$A$26,MATCH(U196,Engine!$A$3:$A$26,1)-1,0,2))</f>
        <v>618.67265326854977</v>
      </c>
    </row>
    <row r="197" spans="1:22" x14ac:dyDescent="0.25">
      <c r="A197">
        <f t="shared" si="48"/>
        <v>48.5</v>
      </c>
      <c r="B197">
        <f t="shared" si="44"/>
        <v>2635.2203201806233</v>
      </c>
      <c r="C197">
        <f t="shared" ref="C197:C260" si="57">(B198-B196)/2/$Y$1</f>
        <v>101.59224688405902</v>
      </c>
      <c r="D197">
        <f t="shared" ref="D197:D260" si="58">(B198-2*B197+B196)/$Y$1^2</f>
        <v>1.2531535673115286</v>
      </c>
      <c r="E197">
        <f>MIN(VLOOKUP(C196+0.01,Gearing!$A$2:$F$7,2,TRUE)+1,5)</f>
        <v>4</v>
      </c>
      <c r="F197">
        <f>Misc!$B$4*Misc!$B$5/Misc!$B$2*VLOOKUP(E197,Gearing!$B$2:$F$7,5,FALSE)</f>
        <v>4114.3690997678705</v>
      </c>
      <c r="G197">
        <f t="shared" si="46"/>
        <v>1.6374499921586829</v>
      </c>
      <c r="H197">
        <f t="shared" si="47"/>
        <v>227.2553840463024</v>
      </c>
      <c r="I197">
        <f t="shared" si="49"/>
        <v>0.19223050000000003</v>
      </c>
      <c r="J197">
        <f t="shared" si="50"/>
        <v>5796.610068794309</v>
      </c>
      <c r="K197">
        <f t="shared" si="51"/>
        <v>-16783612.958984472</v>
      </c>
      <c r="L197">
        <f t="shared" si="45"/>
        <v>2635.2203201806233</v>
      </c>
      <c r="M197">
        <f>2*$Y$1*VLOOKUP(E196,Gearing!$B$3:$D$7,3)+B195</f>
        <v>2639.5672114018371</v>
      </c>
      <c r="N197">
        <f>2*B196-B195+Misc!$B$6*$Y$1^2</f>
        <v>2635.2848601153369</v>
      </c>
      <c r="O197">
        <f t="shared" si="52"/>
        <v>0</v>
      </c>
      <c r="P197">
        <f t="shared" si="53"/>
        <v>0</v>
      </c>
      <c r="Q197">
        <f t="shared" si="54"/>
        <v>0</v>
      </c>
      <c r="R197">
        <f t="shared" si="55"/>
        <v>1</v>
      </c>
      <c r="S197">
        <f t="shared" si="56"/>
        <v>0</v>
      </c>
      <c r="T197">
        <f>C197/Misc!$B$2*60/2/PI()</f>
        <v>3233.7816542820392</v>
      </c>
      <c r="U197">
        <f>C197/Misc!$B$2*60/2/PI()*VLOOKUP(E197,Gearing!$B$2:$F$7,5,FALSE)</f>
        <v>7390.418993375687</v>
      </c>
      <c r="V197">
        <f ca="1">FORECAST(U197,OFFSET(Engine!$E$3:$E$26,MATCH(U197,Engine!$A$3:$A$26,1)-1,0,2),OFFSET(Engine!$A$3:$A$26,MATCH(U197,Engine!$A$3:$A$26,1)-1,0,2))</f>
        <v>617.09283103651069</v>
      </c>
    </row>
    <row r="198" spans="1:22" x14ac:dyDescent="0.25">
      <c r="A198">
        <f t="shared" si="48"/>
        <v>48.75</v>
      </c>
      <c r="B198">
        <f t="shared" ref="B198:B261" si="59">MIN(L198:N198)</f>
        <v>2660.6575429506165</v>
      </c>
      <c r="C198">
        <f t="shared" si="57"/>
        <v>101.90463673454178</v>
      </c>
      <c r="D198">
        <f t="shared" si="58"/>
        <v>1.2459652365505463</v>
      </c>
      <c r="E198">
        <f>MIN(VLOOKUP(C197+0.01,Gearing!$A$2:$F$7,2,TRUE)+1,5)</f>
        <v>4</v>
      </c>
      <c r="F198">
        <f>Misc!$B$4*Misc!$B$5/Misc!$B$2*VLOOKUP(E198,Gearing!$B$2:$F$7,5,FALSE)</f>
        <v>4114.3690997678705</v>
      </c>
      <c r="G198">
        <f t="shared" si="46"/>
        <v>1.6532559495984802</v>
      </c>
      <c r="H198">
        <f t="shared" si="47"/>
        <v>227.95418024011673</v>
      </c>
      <c r="I198">
        <f t="shared" si="49"/>
        <v>0.19223050000000003</v>
      </c>
      <c r="J198">
        <f t="shared" si="50"/>
        <v>5786.8605604830373</v>
      </c>
      <c r="K198">
        <f t="shared" si="51"/>
        <v>-16931550.180079333</v>
      </c>
      <c r="L198">
        <f t="shared" ref="L198:L261" si="60">(-J197+SQRT(J197^2-4*I197*K197))/2/I197</f>
        <v>2660.6575429506165</v>
      </c>
      <c r="M198">
        <f>2*$Y$1*VLOOKUP(E197,Gearing!$B$3:$D$7,3)+B196</f>
        <v>2664.8473395085871</v>
      </c>
      <c r="N198">
        <f>2*B197-B196+Misc!$B$6*$Y$1^2</f>
        <v>2660.7225333526594</v>
      </c>
      <c r="O198">
        <f t="shared" si="52"/>
        <v>0</v>
      </c>
      <c r="P198">
        <f t="shared" si="53"/>
        <v>0</v>
      </c>
      <c r="Q198">
        <f t="shared" si="54"/>
        <v>0</v>
      </c>
      <c r="R198">
        <f t="shared" si="55"/>
        <v>1</v>
      </c>
      <c r="S198">
        <f t="shared" si="56"/>
        <v>0</v>
      </c>
      <c r="T198">
        <f>C198/Misc!$B$2*60/2/PI()</f>
        <v>3243.7253320572531</v>
      </c>
      <c r="U198">
        <f>C198/Misc!$B$2*60/2/PI()*VLOOKUP(E198,Gearing!$B$2:$F$7,5,FALSE)</f>
        <v>7413.1440728493235</v>
      </c>
      <c r="V198">
        <f ca="1">FORECAST(U198,OFFSET(Engine!$E$3:$E$26,MATCH(U198,Engine!$A$3:$A$26,1)-1,0,2),OFFSET(Engine!$A$3:$A$26,MATCH(U198,Engine!$A$3:$A$26,1)-1,0,2))</f>
        <v>615.42649401763424</v>
      </c>
    </row>
    <row r="199" spans="1:22" x14ac:dyDescent="0.25">
      <c r="A199">
        <f t="shared" si="48"/>
        <v>49</v>
      </c>
      <c r="B199">
        <f t="shared" si="59"/>
        <v>2686.1726385478942</v>
      </c>
      <c r="C199">
        <f t="shared" si="57"/>
        <v>102.21523192939367</v>
      </c>
      <c r="D199">
        <f t="shared" si="58"/>
        <v>1.238796322264534</v>
      </c>
      <c r="E199">
        <f>MIN(VLOOKUP(C198+0.01,Gearing!$A$2:$F$7,2,TRUE)+1,5)</f>
        <v>4</v>
      </c>
      <c r="F199">
        <f>Misc!$B$4*Misc!$B$5/Misc!$B$2*VLOOKUP(E199,Gearing!$B$2:$F$7,5,FALSE)</f>
        <v>4114.3690997678705</v>
      </c>
      <c r="G199">
        <f t="shared" si="46"/>
        <v>1.6691102949698102</v>
      </c>
      <c r="H199">
        <f t="shared" si="47"/>
        <v>228.64896190361861</v>
      </c>
      <c r="I199">
        <f t="shared" si="49"/>
        <v>0.19223050000000003</v>
      </c>
      <c r="J199">
        <f t="shared" si="50"/>
        <v>5777.0809403796629</v>
      </c>
      <c r="K199">
        <f t="shared" si="51"/>
        <v>-17079686.528558712</v>
      </c>
      <c r="L199">
        <f t="shared" si="60"/>
        <v>2686.1726385478942</v>
      </c>
      <c r="M199">
        <f>2*$Y$1*VLOOKUP(E198,Gearing!$B$3:$D$7,3)+B197</f>
        <v>2690.2062401806234</v>
      </c>
      <c r="N199">
        <f>2*B198-B197+Misc!$B$6*$Y$1^2</f>
        <v>2686.2380782206096</v>
      </c>
      <c r="O199">
        <f t="shared" si="52"/>
        <v>0</v>
      </c>
      <c r="P199">
        <f t="shared" si="53"/>
        <v>0</v>
      </c>
      <c r="Q199">
        <f t="shared" si="54"/>
        <v>0</v>
      </c>
      <c r="R199">
        <f t="shared" si="55"/>
        <v>1</v>
      </c>
      <c r="S199">
        <f t="shared" si="56"/>
        <v>0</v>
      </c>
      <c r="T199">
        <f>C199/Misc!$B$2*60/2/PI()</f>
        <v>3253.6118841695065</v>
      </c>
      <c r="U199">
        <f>C199/Misc!$B$2*60/2/PI()*VLOOKUP(E199,Gearing!$B$2:$F$7,5,FALSE)</f>
        <v>7435.7385984916618</v>
      </c>
      <c r="V199">
        <f ca="1">FORECAST(U199,OFFSET(Engine!$E$3:$E$26,MATCH(U199,Engine!$A$3:$A$26,1)-1,0,2),OFFSET(Engine!$A$3:$A$26,MATCH(U199,Engine!$A$3:$A$26,1)-1,0,2))</f>
        <v>613.70047216282637</v>
      </c>
    </row>
    <row r="200" spans="1:22" x14ac:dyDescent="0.25">
      <c r="A200">
        <f t="shared" si="48"/>
        <v>49.25</v>
      </c>
      <c r="B200">
        <f t="shared" si="59"/>
        <v>2711.7651589153134</v>
      </c>
      <c r="C200">
        <f t="shared" si="57"/>
        <v>102.52403735584721</v>
      </c>
      <c r="D200">
        <f t="shared" si="58"/>
        <v>1.2316470893638325</v>
      </c>
      <c r="E200">
        <f>MIN(VLOOKUP(C199+0.01,Gearing!$A$2:$F$7,2,TRUE)+1,5)</f>
        <v>4</v>
      </c>
      <c r="F200">
        <f>Misc!$B$4*Misc!$B$5/Misc!$B$2*VLOOKUP(E200,Gearing!$B$2:$F$7,5,FALSE)</f>
        <v>4114.3690997678705</v>
      </c>
      <c r="G200">
        <f t="shared" si="46"/>
        <v>1.6850127498628715</v>
      </c>
      <c r="H200">
        <f t="shared" si="47"/>
        <v>229.33973996923589</v>
      </c>
      <c r="I200">
        <f t="shared" si="49"/>
        <v>0.19223050000000003</v>
      </c>
      <c r="J200">
        <f t="shared" si="50"/>
        <v>5767.2713812112379</v>
      </c>
      <c r="K200">
        <f t="shared" si="51"/>
        <v>-17228017.131979655</v>
      </c>
      <c r="L200">
        <f t="shared" si="60"/>
        <v>2711.7651589153134</v>
      </c>
      <c r="M200">
        <f>2*$Y$1*VLOOKUP(E199,Gearing!$B$3:$D$7,3)+B198</f>
        <v>2715.6434629506166</v>
      </c>
      <c r="N200">
        <f>2*B199-B198+Misc!$B$6*$Y$1^2</f>
        <v>2711.8310466451717</v>
      </c>
      <c r="O200">
        <f t="shared" si="52"/>
        <v>0</v>
      </c>
      <c r="P200">
        <f t="shared" si="53"/>
        <v>0</v>
      </c>
      <c r="Q200">
        <f t="shared" si="54"/>
        <v>0</v>
      </c>
      <c r="R200">
        <f t="shared" si="55"/>
        <v>1</v>
      </c>
      <c r="S200">
        <f t="shared" si="56"/>
        <v>0</v>
      </c>
      <c r="T200">
        <f>C200/Misc!$B$2*60/2/PI()</f>
        <v>3263.4414661842429</v>
      </c>
      <c r="U200">
        <f>C200/Misc!$B$2*60/2/PI()*VLOOKUP(E200,Gearing!$B$2:$F$7,5,FALSE)</f>
        <v>7458.2029258288085</v>
      </c>
      <c r="V200">
        <f ca="1">FORECAST(U200,OFFSET(Engine!$E$3:$E$26,MATCH(U200,Engine!$A$3:$A$26,1)-1,0,2),OFFSET(Engine!$A$3:$A$26,MATCH(U200,Engine!$A$3:$A$26,1)-1,0,2))</f>
        <v>611.98439630661028</v>
      </c>
    </row>
    <row r="201" spans="1:22" x14ac:dyDescent="0.25">
      <c r="A201">
        <f t="shared" si="48"/>
        <v>49.5</v>
      </c>
      <c r="B201">
        <f t="shared" si="59"/>
        <v>2737.4346572258178</v>
      </c>
      <c r="C201">
        <f t="shared" si="57"/>
        <v>102.83105796671953</v>
      </c>
      <c r="D201">
        <f t="shared" si="58"/>
        <v>1.2245177976146806</v>
      </c>
      <c r="E201">
        <f>MIN(VLOOKUP(C200+0.01,Gearing!$A$2:$F$7,2,TRUE)+1,5)</f>
        <v>4</v>
      </c>
      <c r="F201">
        <f>Misc!$B$4*Misc!$B$5/Misc!$B$2*VLOOKUP(E201,Gearing!$B$2:$F$7,5,FALSE)</f>
        <v>4114.3690997678705</v>
      </c>
      <c r="G201">
        <f t="shared" si="46"/>
        <v>1.7009630366322039</v>
      </c>
      <c r="H201">
        <f t="shared" si="47"/>
        <v>230.0265255161049</v>
      </c>
      <c r="I201">
        <f t="shared" si="49"/>
        <v>0.19223050000000003</v>
      </c>
      <c r="J201">
        <f t="shared" si="50"/>
        <v>5757.4320552382596</v>
      </c>
      <c r="K201">
        <f t="shared" si="51"/>
        <v>-17376537.135718513</v>
      </c>
      <c r="L201">
        <f t="shared" si="60"/>
        <v>2737.4346572258178</v>
      </c>
      <c r="M201">
        <f>2*$Y$1*VLOOKUP(E200,Gearing!$B$3:$D$7,3)+B199</f>
        <v>2741.1585585478942</v>
      </c>
      <c r="N201">
        <f>2*B200-B199+Misc!$B$6*$Y$1^2</f>
        <v>2737.5009917827324</v>
      </c>
      <c r="O201">
        <f t="shared" si="52"/>
        <v>0</v>
      </c>
      <c r="P201">
        <f t="shared" si="53"/>
        <v>0</v>
      </c>
      <c r="Q201">
        <f t="shared" si="54"/>
        <v>0</v>
      </c>
      <c r="R201">
        <f t="shared" si="55"/>
        <v>1</v>
      </c>
      <c r="S201">
        <f t="shared" si="56"/>
        <v>0</v>
      </c>
      <c r="T201">
        <f>C201/Misc!$B$2*60/2/PI()</f>
        <v>3273.2142357545281</v>
      </c>
      <c r="U201">
        <f>C201/Misc!$B$2*60/2/PI()*VLOOKUP(E201,Gearing!$B$2:$F$7,5,FALSE)</f>
        <v>7480.5374151578826</v>
      </c>
      <c r="V201">
        <f ca="1">FORECAST(U201,OFFSET(Engine!$E$3:$E$26,MATCH(U201,Engine!$A$3:$A$26,1)-1,0,2),OFFSET(Engine!$A$3:$A$26,MATCH(U201,Engine!$A$3:$A$26,1)-1,0,2))</f>
        <v>610.2782389254736</v>
      </c>
    </row>
    <row r="202" spans="1:22" x14ac:dyDescent="0.25">
      <c r="A202">
        <f t="shared" si="48"/>
        <v>49.75</v>
      </c>
      <c r="B202">
        <f t="shared" si="59"/>
        <v>2763.1806878986731</v>
      </c>
      <c r="C202">
        <f t="shared" si="57"/>
        <v>103.13629877913809</v>
      </c>
      <c r="D202">
        <f t="shared" si="58"/>
        <v>1.2174087017338024</v>
      </c>
      <c r="E202">
        <f>MIN(VLOOKUP(C201+0.01,Gearing!$A$2:$F$7,2,TRUE)+1,5)</f>
        <v>4</v>
      </c>
      <c r="F202">
        <f>Misc!$B$4*Misc!$B$5/Misc!$B$2*VLOOKUP(E202,Gearing!$B$2:$F$7,5,FALSE)</f>
        <v>4114.3690997678705</v>
      </c>
      <c r="G202">
        <f t="shared" si="46"/>
        <v>1.7169608784067751</v>
      </c>
      <c r="H202">
        <f t="shared" si="47"/>
        <v>230.70932976722014</v>
      </c>
      <c r="I202">
        <f t="shared" si="49"/>
        <v>0.19223050000000003</v>
      </c>
      <c r="J202">
        <f t="shared" si="50"/>
        <v>5747.5631342483048</v>
      </c>
      <c r="K202">
        <f t="shared" si="51"/>
        <v>-17525241.703135934</v>
      </c>
      <c r="L202">
        <f t="shared" si="60"/>
        <v>2763.1806878986731</v>
      </c>
      <c r="M202">
        <f>2*$Y$1*VLOOKUP(E201,Gearing!$B$3:$D$7,3)+B200</f>
        <v>2766.7510789153134</v>
      </c>
      <c r="N202">
        <f>2*B201-B200+Misc!$B$6*$Y$1^2</f>
        <v>2763.2474680363221</v>
      </c>
      <c r="O202">
        <f t="shared" si="52"/>
        <v>0</v>
      </c>
      <c r="P202">
        <f t="shared" si="53"/>
        <v>0</v>
      </c>
      <c r="Q202">
        <f t="shared" si="54"/>
        <v>0</v>
      </c>
      <c r="R202">
        <f t="shared" si="55"/>
        <v>1</v>
      </c>
      <c r="S202">
        <f t="shared" si="56"/>
        <v>0</v>
      </c>
      <c r="T202">
        <f>C202/Misc!$B$2*60/2/PI()</f>
        <v>3282.930352580488</v>
      </c>
      <c r="U202">
        <f>C202/Misc!$B$2*60/2/PI()*VLOOKUP(E202,Gearing!$B$2:$F$7,5,FALSE)</f>
        <v>7502.7424314543132</v>
      </c>
      <c r="V202">
        <f ca="1">FORECAST(U202,OFFSET(Engine!$E$3:$E$26,MATCH(U202,Engine!$A$3:$A$26,1)-1,0,2),OFFSET(Engine!$A$3:$A$26,MATCH(U202,Engine!$A$3:$A$26,1)-1,0,2))</f>
        <v>608.689974090806</v>
      </c>
    </row>
    <row r="203" spans="1:22" x14ac:dyDescent="0.25">
      <c r="A203">
        <f t="shared" si="48"/>
        <v>50</v>
      </c>
      <c r="B203">
        <f t="shared" si="59"/>
        <v>2789.0028066153868</v>
      </c>
      <c r="C203">
        <f t="shared" si="57"/>
        <v>103.43976487329473</v>
      </c>
      <c r="D203">
        <f t="shared" si="58"/>
        <v>1.2103200515193748</v>
      </c>
      <c r="E203">
        <f>MIN(VLOOKUP(C202+0.01,Gearing!$A$2:$F$7,2,TRUE)+1,5)</f>
        <v>4</v>
      </c>
      <c r="F203">
        <f>Misc!$B$4*Misc!$B$5/Misc!$B$2*VLOOKUP(E203,Gearing!$B$2:$F$7,5,FALSE)</f>
        <v>4114.3690997678705</v>
      </c>
      <c r="G203">
        <f t="shared" si="46"/>
        <v>1.7330059990998734</v>
      </c>
      <c r="H203">
        <f t="shared" si="47"/>
        <v>231.38816408664712</v>
      </c>
      <c r="I203">
        <f t="shared" si="49"/>
        <v>0.19223050000000003</v>
      </c>
      <c r="J203">
        <f t="shared" si="50"/>
        <v>5737.6647895497881</v>
      </c>
      <c r="K203">
        <f t="shared" si="51"/>
        <v>-17674126.015737828</v>
      </c>
      <c r="L203">
        <f t="shared" si="60"/>
        <v>2789.0028066153868</v>
      </c>
      <c r="M203">
        <f>2*$Y$1*VLOOKUP(E202,Gearing!$B$3:$D$7,3)+B201</f>
        <v>2792.4205772258179</v>
      </c>
      <c r="N203">
        <f>2*B202-B201+Misc!$B$6*$Y$1^2</f>
        <v>2789.0700310715283</v>
      </c>
      <c r="O203">
        <f t="shared" si="52"/>
        <v>0</v>
      </c>
      <c r="P203">
        <f t="shared" si="53"/>
        <v>0</v>
      </c>
      <c r="Q203">
        <f t="shared" si="54"/>
        <v>0</v>
      </c>
      <c r="R203">
        <f t="shared" si="55"/>
        <v>1</v>
      </c>
      <c r="S203">
        <f t="shared" si="56"/>
        <v>0</v>
      </c>
      <c r="T203">
        <f>C203/Misc!$B$2*60/2/PI()</f>
        <v>3292.5899783696518</v>
      </c>
      <c r="U203">
        <f>C203/Misc!$B$2*60/2/PI()*VLOOKUP(E203,Gearing!$B$2:$F$7,5,FALSE)</f>
        <v>7524.8183442812069</v>
      </c>
      <c r="V203">
        <f ca="1">FORECAST(U203,OFFSET(Engine!$E$3:$E$26,MATCH(U203,Engine!$A$3:$A$26,1)-1,0,2),OFFSET(Engine!$A$3:$A$26,MATCH(U203,Engine!$A$3:$A$26,1)-1,0,2))</f>
        <v>607.87295937558611</v>
      </c>
    </row>
    <row r="204" spans="1:22" x14ac:dyDescent="0.25">
      <c r="A204">
        <f t="shared" si="48"/>
        <v>50.25</v>
      </c>
      <c r="B204">
        <f t="shared" si="59"/>
        <v>2814.9005703353205</v>
      </c>
      <c r="C204">
        <f t="shared" si="57"/>
        <v>103.74146139119694</v>
      </c>
      <c r="D204">
        <f t="shared" si="58"/>
        <v>1.2032520916982321</v>
      </c>
      <c r="E204">
        <f>MIN(VLOOKUP(C203+0.01,Gearing!$A$2:$F$7,2,TRUE)+1,5)</f>
        <v>4</v>
      </c>
      <c r="F204">
        <f>Misc!$B$4*Misc!$B$5/Misc!$B$2*VLOOKUP(E204,Gearing!$B$2:$F$7,5,FALSE)</f>
        <v>4114.3690997678705</v>
      </c>
      <c r="G204">
        <f t="shared" si="46"/>
        <v>1.7490981234188094</v>
      </c>
      <c r="H204">
        <f t="shared" si="47"/>
        <v>232.06303997672902</v>
      </c>
      <c r="I204">
        <f t="shared" si="49"/>
        <v>0.19223050000000003</v>
      </c>
      <c r="J204">
        <f t="shared" si="50"/>
        <v>5727.7371919658417</v>
      </c>
      <c r="K204">
        <f t="shared" si="51"/>
        <v>-17823185.273332387</v>
      </c>
      <c r="L204">
        <f t="shared" si="60"/>
        <v>2814.9005703353205</v>
      </c>
      <c r="M204">
        <f>2*$Y$1*VLOOKUP(E203,Gearing!$B$3:$D$7,3)+B202</f>
        <v>2818.1666078986732</v>
      </c>
      <c r="N204">
        <f>2*B203-B202+Misc!$B$6*$Y$1^2</f>
        <v>2814.9682378321004</v>
      </c>
      <c r="O204">
        <f t="shared" si="52"/>
        <v>0</v>
      </c>
      <c r="P204">
        <f t="shared" si="53"/>
        <v>0</v>
      </c>
      <c r="Q204">
        <f t="shared" si="54"/>
        <v>0</v>
      </c>
      <c r="R204">
        <f t="shared" si="55"/>
        <v>1</v>
      </c>
      <c r="S204">
        <f t="shared" si="56"/>
        <v>0</v>
      </c>
      <c r="T204">
        <f>C204/Misc!$B$2*60/2/PI()</f>
        <v>3302.1932767972012</v>
      </c>
      <c r="U204">
        <f>C204/Misc!$B$2*60/2/PI()*VLOOKUP(E204,Gearing!$B$2:$F$7,5,FALSE)</f>
        <v>7546.7655276985033</v>
      </c>
      <c r="V204">
        <f ca="1">FORECAST(U204,OFFSET(Engine!$E$3:$E$26,MATCH(U204,Engine!$A$3:$A$26,1)-1,0,2),OFFSET(Engine!$A$3:$A$26,MATCH(U204,Engine!$A$3:$A$26,1)-1,0,2))</f>
        <v>607.06070884940539</v>
      </c>
    </row>
    <row r="205" spans="1:22" x14ac:dyDescent="0.25">
      <c r="A205">
        <f t="shared" si="48"/>
        <v>50.5</v>
      </c>
      <c r="B205">
        <f t="shared" si="59"/>
        <v>2840.8735373109853</v>
      </c>
      <c r="C205">
        <f t="shared" si="57"/>
        <v>104.04139353542359</v>
      </c>
      <c r="D205">
        <f t="shared" si="58"/>
        <v>1.1962050621150411</v>
      </c>
      <c r="E205">
        <f>MIN(VLOOKUP(C204+0.01,Gearing!$A$2:$F$7,2,TRUE)+1,5)</f>
        <v>4</v>
      </c>
      <c r="F205">
        <f>Misc!$B$4*Misc!$B$5/Misc!$B$2*VLOOKUP(E205,Gearing!$B$2:$F$7,5,FALSE)</f>
        <v>4114.3690997678705</v>
      </c>
      <c r="G205">
        <f t="shared" si="46"/>
        <v>1.7652369768744192</v>
      </c>
      <c r="H205">
        <f t="shared" si="47"/>
        <v>232.73396907530332</v>
      </c>
      <c r="I205">
        <f t="shared" si="49"/>
        <v>0.19223050000000003</v>
      </c>
      <c r="J205">
        <f t="shared" si="50"/>
        <v>5717.7805118283122</v>
      </c>
      <c r="K205">
        <f t="shared" si="51"/>
        <v>-17972414.694182921</v>
      </c>
      <c r="L205">
        <f t="shared" si="60"/>
        <v>2840.8735373109853</v>
      </c>
      <c r="M205">
        <f>2*$Y$1*VLOOKUP(E204,Gearing!$B$3:$D$7,3)+B203</f>
        <v>2843.9887266153869</v>
      </c>
      <c r="N205">
        <f>2*B204-B203+Misc!$B$6*$Y$1^2</f>
        <v>2840.941646555254</v>
      </c>
      <c r="O205">
        <f t="shared" si="52"/>
        <v>0</v>
      </c>
      <c r="P205">
        <f t="shared" si="53"/>
        <v>0</v>
      </c>
      <c r="Q205">
        <f t="shared" si="54"/>
        <v>0</v>
      </c>
      <c r="R205">
        <f t="shared" si="55"/>
        <v>1</v>
      </c>
      <c r="S205">
        <f t="shared" si="56"/>
        <v>0</v>
      </c>
      <c r="T205">
        <f>C205/Misc!$B$2*60/2/PI()</f>
        <v>3311.7404134663661</v>
      </c>
      <c r="U205">
        <f>C205/Misc!$B$2*60/2/PI()*VLOOKUP(E205,Gearing!$B$2:$F$7,5,FALSE)</f>
        <v>7568.5843601724646</v>
      </c>
      <c r="V205">
        <f ca="1">FORECAST(U205,OFFSET(Engine!$E$3:$E$26,MATCH(U205,Engine!$A$3:$A$26,1)-1,0,2),OFFSET(Engine!$A$3:$A$26,MATCH(U205,Engine!$A$3:$A$26,1)-1,0,2))</f>
        <v>606.25320850548178</v>
      </c>
    </row>
    <row r="206" spans="1:22" x14ac:dyDescent="0.25">
      <c r="A206">
        <f t="shared" si="48"/>
        <v>50.75</v>
      </c>
      <c r="B206">
        <f t="shared" si="59"/>
        <v>2866.9212671030323</v>
      </c>
      <c r="C206">
        <f t="shared" si="57"/>
        <v>104.33956656788541</v>
      </c>
      <c r="D206">
        <f t="shared" si="58"/>
        <v>1.1891791975795059</v>
      </c>
      <c r="E206">
        <f>MIN(VLOOKUP(C205+0.01,Gearing!$A$2:$F$7,2,TRUE)+1,5)</f>
        <v>4</v>
      </c>
      <c r="F206">
        <f>Misc!$B$4*Misc!$B$5/Misc!$B$2*VLOOKUP(E206,Gearing!$B$2:$F$7,5,FALSE)</f>
        <v>4114.3690997678705</v>
      </c>
      <c r="G206">
        <f t="shared" si="46"/>
        <v>1.7814222857903794</v>
      </c>
      <c r="H206">
        <f t="shared" si="47"/>
        <v>233.40096315292908</v>
      </c>
      <c r="I206">
        <f t="shared" si="49"/>
        <v>0.19223050000000003</v>
      </c>
      <c r="J206">
        <f t="shared" si="50"/>
        <v>5707.7949189718811</v>
      </c>
      <c r="K206">
        <f t="shared" si="51"/>
        <v>-18121809.515156791</v>
      </c>
      <c r="L206">
        <f t="shared" si="60"/>
        <v>2866.9212671030323</v>
      </c>
      <c r="M206">
        <f>2*$Y$1*VLOOKUP(E205,Gearing!$B$3:$D$7,3)+B204</f>
        <v>2869.8864903353206</v>
      </c>
      <c r="N206">
        <f>2*B205-B204+Misc!$B$6*$Y$1^2</f>
        <v>2866.98981678665</v>
      </c>
      <c r="O206">
        <f t="shared" si="52"/>
        <v>0</v>
      </c>
      <c r="P206">
        <f t="shared" si="53"/>
        <v>0</v>
      </c>
      <c r="Q206">
        <f t="shared" si="54"/>
        <v>0</v>
      </c>
      <c r="R206">
        <f t="shared" si="55"/>
        <v>1</v>
      </c>
      <c r="S206">
        <f t="shared" si="56"/>
        <v>0</v>
      </c>
      <c r="T206">
        <f>C206/Misc!$B$2*60/2/PI()</f>
        <v>3321.2315558689661</v>
      </c>
      <c r="U206">
        <f>C206/Misc!$B$2*60/2/PI()*VLOOKUP(E206,Gearing!$B$2:$F$7,5,FALSE)</f>
        <v>7590.2752244854983</v>
      </c>
      <c r="V206">
        <f ca="1">FORECAST(U206,OFFSET(Engine!$E$3:$E$26,MATCH(U206,Engine!$A$3:$A$26,1)-1,0,2),OFFSET(Engine!$A$3:$A$26,MATCH(U206,Engine!$A$3:$A$26,1)-1,0,2))</f>
        <v>605.45044417729514</v>
      </c>
    </row>
    <row r="207" spans="1:22" x14ac:dyDescent="0.25">
      <c r="A207">
        <f t="shared" si="48"/>
        <v>51</v>
      </c>
      <c r="B207">
        <f t="shared" si="59"/>
        <v>2893.043320594928</v>
      </c>
      <c r="C207">
        <f t="shared" si="57"/>
        <v>104.63598580859889</v>
      </c>
      <c r="D207">
        <f t="shared" si="58"/>
        <v>1.1821747281283024</v>
      </c>
      <c r="E207">
        <f>MIN(VLOOKUP(C206+0.01,Gearing!$A$2:$F$7,2,TRUE)+1,5)</f>
        <v>4</v>
      </c>
      <c r="F207">
        <f>Misc!$B$4*Misc!$B$5/Misc!$B$2*VLOOKUP(E207,Gearing!$B$2:$F$7,5,FALSE)</f>
        <v>4114.3690997678705</v>
      </c>
      <c r="G207">
        <f t="shared" si="46"/>
        <v>1.797653777312326</v>
      </c>
      <c r="H207">
        <f t="shared" si="47"/>
        <v>234.06403411014426</v>
      </c>
      <c r="I207">
        <f t="shared" si="49"/>
        <v>0.19223050000000003</v>
      </c>
      <c r="J207">
        <f t="shared" si="50"/>
        <v>5697.7805827283009</v>
      </c>
      <c r="K207">
        <f t="shared" si="51"/>
        <v>-18271364.991870269</v>
      </c>
      <c r="L207">
        <f t="shared" si="60"/>
        <v>2893.043320594928</v>
      </c>
      <c r="M207">
        <f>2*$Y$1*VLOOKUP(E206,Gearing!$B$3:$D$7,3)+B205</f>
        <v>2895.8594573109854</v>
      </c>
      <c r="N207">
        <f>2*B206-B205+Misc!$B$6*$Y$1^2</f>
        <v>2893.1123093950791</v>
      </c>
      <c r="O207">
        <f t="shared" si="52"/>
        <v>0</v>
      </c>
      <c r="P207">
        <f t="shared" si="53"/>
        <v>0</v>
      </c>
      <c r="Q207">
        <f t="shared" si="54"/>
        <v>0</v>
      </c>
      <c r="R207">
        <f t="shared" si="55"/>
        <v>1</v>
      </c>
      <c r="S207">
        <f t="shared" si="56"/>
        <v>0</v>
      </c>
      <c r="T207">
        <f>C207/Misc!$B$2*60/2/PI()</f>
        <v>3330.6668733463848</v>
      </c>
      <c r="U207">
        <f>C207/Misc!$B$2*60/2/PI()*VLOOKUP(E207,Gearing!$B$2:$F$7,5,FALSE)</f>
        <v>7611.8385076469667</v>
      </c>
      <c r="V207">
        <f ca="1">FORECAST(U207,OFFSET(Engine!$E$3:$E$26,MATCH(U207,Engine!$A$3:$A$26,1)-1,0,2),OFFSET(Engine!$A$3:$A$26,MATCH(U207,Engine!$A$3:$A$26,1)-1,0,2))</f>
        <v>604.65240154188882</v>
      </c>
    </row>
    <row r="208" spans="1:22" x14ac:dyDescent="0.25">
      <c r="A208">
        <f t="shared" si="48"/>
        <v>51.25</v>
      </c>
      <c r="B208">
        <f t="shared" si="59"/>
        <v>2919.2392600073317</v>
      </c>
      <c r="C208">
        <f t="shared" si="57"/>
        <v>104.93065663446578</v>
      </c>
      <c r="D208">
        <f t="shared" si="58"/>
        <v>1.1751918788067997</v>
      </c>
      <c r="E208">
        <f>MIN(VLOOKUP(C207+0.01,Gearing!$A$2:$F$7,2,TRUE)+1,5)</f>
        <v>4</v>
      </c>
      <c r="F208">
        <f>Misc!$B$4*Misc!$B$5/Misc!$B$2*VLOOKUP(E208,Gearing!$B$2:$F$7,5,FALSE)</f>
        <v>4114.3690997678705</v>
      </c>
      <c r="G208">
        <f t="shared" si="46"/>
        <v>1.8139311794167883</v>
      </c>
      <c r="H208">
        <f t="shared" si="47"/>
        <v>234.72319397473555</v>
      </c>
      <c r="I208">
        <f t="shared" si="49"/>
        <v>0.19223050000000003</v>
      </c>
      <c r="J208">
        <f t="shared" si="50"/>
        <v>5687.7376719207532</v>
      </c>
      <c r="K208">
        <f t="shared" si="51"/>
        <v>-18421076.398829628</v>
      </c>
      <c r="L208">
        <f t="shared" si="60"/>
        <v>2919.2392600073317</v>
      </c>
      <c r="M208">
        <f>2*$Y$1*VLOOKUP(E207,Gearing!$B$3:$D$7,3)+B206</f>
        <v>2921.9071871030324</v>
      </c>
      <c r="N208">
        <f>2*B207-B206+Misc!$B$6*$Y$1^2</f>
        <v>2919.3086865868236</v>
      </c>
      <c r="O208">
        <f t="shared" si="52"/>
        <v>0</v>
      </c>
      <c r="P208">
        <f t="shared" si="53"/>
        <v>0</v>
      </c>
      <c r="Q208">
        <f t="shared" si="54"/>
        <v>0</v>
      </c>
      <c r="R208">
        <f t="shared" si="55"/>
        <v>1</v>
      </c>
      <c r="S208">
        <f t="shared" si="56"/>
        <v>0</v>
      </c>
      <c r="T208">
        <f>C208/Misc!$B$2*60/2/PI()</f>
        <v>3340.0465370507222</v>
      </c>
      <c r="U208">
        <f>C208/Misc!$B$2*60/2/PI()*VLOOKUP(E208,Gearing!$B$2:$F$7,5,FALSE)</f>
        <v>7633.2746008044069</v>
      </c>
      <c r="V208">
        <f ca="1">FORECAST(U208,OFFSET(Engine!$E$3:$E$26,MATCH(U208,Engine!$A$3:$A$26,1)-1,0,2),OFFSET(Engine!$A$3:$A$26,MATCH(U208,Engine!$A$3:$A$26,1)-1,0,2))</f>
        <v>603.859066123155</v>
      </c>
    </row>
    <row r="209" spans="1:22" x14ac:dyDescent="0.25">
      <c r="A209">
        <f t="shared" si="48"/>
        <v>51.5</v>
      </c>
      <c r="B209">
        <f t="shared" si="59"/>
        <v>2945.5086489121609</v>
      </c>
      <c r="C209">
        <f t="shared" si="57"/>
        <v>105.22358447805982</v>
      </c>
      <c r="D209">
        <f t="shared" si="58"/>
        <v>1.1682308699455461</v>
      </c>
      <c r="E209">
        <f>MIN(VLOOKUP(C208+0.01,Gearing!$A$2:$F$7,2,TRUE)+1,5)</f>
        <v>4</v>
      </c>
      <c r="F209">
        <f>Misc!$B$4*Misc!$B$5/Misc!$B$2*VLOOKUP(E209,Gearing!$B$2:$F$7,5,FALSE)</f>
        <v>4114.3690997678705</v>
      </c>
      <c r="G209">
        <f t="shared" si="46"/>
        <v>1.8302542209199282</v>
      </c>
      <c r="H209">
        <f t="shared" si="47"/>
        <v>235.37845489902429</v>
      </c>
      <c r="I209">
        <f t="shared" si="49"/>
        <v>0.19223050000000003</v>
      </c>
      <c r="J209">
        <f t="shared" si="50"/>
        <v>5677.666354858321</v>
      </c>
      <c r="K209">
        <f t="shared" si="51"/>
        <v>-18570939.02956811</v>
      </c>
      <c r="L209">
        <f t="shared" si="60"/>
        <v>2945.5086489121609</v>
      </c>
      <c r="M209">
        <f>2*$Y$1*VLOOKUP(E208,Gearing!$B$3:$D$7,3)+B207</f>
        <v>2948.0292405949281</v>
      </c>
      <c r="N209">
        <f>2*B208-B207+Misc!$B$6*$Y$1^2</f>
        <v>2945.5785119197353</v>
      </c>
      <c r="O209">
        <f t="shared" si="52"/>
        <v>0</v>
      </c>
      <c r="P209">
        <f t="shared" si="53"/>
        <v>0</v>
      </c>
      <c r="Q209">
        <f t="shared" si="54"/>
        <v>0</v>
      </c>
      <c r="R209">
        <f t="shared" si="55"/>
        <v>1</v>
      </c>
      <c r="S209">
        <f t="shared" si="56"/>
        <v>0</v>
      </c>
      <c r="T209">
        <f>C209/Misc!$B$2*60/2/PI()</f>
        <v>3349.3707199061705</v>
      </c>
      <c r="U209">
        <f>C209/Misc!$B$2*60/2/PI()*VLOOKUP(E209,Gearing!$B$2:$F$7,5,FALSE)</f>
        <v>7654.583899155261</v>
      </c>
      <c r="V209">
        <f ca="1">FORECAST(U209,OFFSET(Engine!$E$3:$E$26,MATCH(U209,Engine!$A$3:$A$26,1)-1,0,2),OFFSET(Engine!$A$3:$A$26,MATCH(U209,Engine!$A$3:$A$26,1)-1,0,2))</f>
        <v>603.0704232951017</v>
      </c>
    </row>
    <row r="210" spans="1:22" x14ac:dyDescent="0.25">
      <c r="A210">
        <f t="shared" si="48"/>
        <v>51.75</v>
      </c>
      <c r="B210">
        <f t="shared" si="59"/>
        <v>2971.8510522463616</v>
      </c>
      <c r="C210">
        <f t="shared" si="57"/>
        <v>105.51477482642531</v>
      </c>
      <c r="D210">
        <f t="shared" si="58"/>
        <v>1.1612919169783709</v>
      </c>
      <c r="E210">
        <f>MIN(VLOOKUP(C209+0.01,Gearing!$A$2:$F$7,2,TRUE)+1,5)</f>
        <v>4</v>
      </c>
      <c r="F210">
        <f>Misc!$B$4*Misc!$B$5/Misc!$B$2*VLOOKUP(E210,Gearing!$B$2:$F$7,5,FALSE)</f>
        <v>4114.3690997678705</v>
      </c>
      <c r="G210">
        <f t="shared" si="46"/>
        <v>1.8466226314860972</v>
      </c>
      <c r="H210">
        <f t="shared" si="47"/>
        <v>236.02982915717902</v>
      </c>
      <c r="I210">
        <f t="shared" si="49"/>
        <v>0.19223050000000003</v>
      </c>
      <c r="J210">
        <f t="shared" si="50"/>
        <v>5667.5667993305815</v>
      </c>
      <c r="K210">
        <f t="shared" si="51"/>
        <v>-18720948.19677924</v>
      </c>
      <c r="L210">
        <f t="shared" si="60"/>
        <v>2971.8510522463616</v>
      </c>
      <c r="M210">
        <f>2*$Y$1*VLOOKUP(E209,Gearing!$B$3:$D$7,3)+B208</f>
        <v>2974.2251800073318</v>
      </c>
      <c r="N210">
        <f>2*B209-B208+Misc!$B$6*$Y$1^2</f>
        <v>2971.9213503169899</v>
      </c>
      <c r="O210">
        <f t="shared" si="52"/>
        <v>0</v>
      </c>
      <c r="P210">
        <f t="shared" si="53"/>
        <v>0</v>
      </c>
      <c r="Q210">
        <f t="shared" si="54"/>
        <v>0</v>
      </c>
      <c r="R210">
        <f t="shared" si="55"/>
        <v>1</v>
      </c>
      <c r="S210">
        <f t="shared" si="56"/>
        <v>0</v>
      </c>
      <c r="T210">
        <f>C210/Misc!$B$2*60/2/PI()</f>
        <v>3358.6395965707743</v>
      </c>
      <c r="U210">
        <f>C210/Misc!$B$2*60/2/PI()*VLOOKUP(E210,Gearing!$B$2:$F$7,5,FALSE)</f>
        <v>7675.7668018594795</v>
      </c>
      <c r="V210">
        <f ca="1">FORECAST(U210,OFFSET(Engine!$E$3:$E$26,MATCH(U210,Engine!$A$3:$A$26,1)-1,0,2),OFFSET(Engine!$A$3:$A$26,MATCH(U210,Engine!$A$3:$A$26,1)-1,0,2))</f>
        <v>602.28645828508706</v>
      </c>
    </row>
    <row r="211" spans="1:22" x14ac:dyDescent="0.25">
      <c r="A211">
        <f t="shared" si="48"/>
        <v>52</v>
      </c>
      <c r="B211">
        <f t="shared" si="59"/>
        <v>2998.2660363253735</v>
      </c>
      <c r="C211">
        <f t="shared" si="57"/>
        <v>105.80423321986746</v>
      </c>
      <c r="D211">
        <f t="shared" si="58"/>
        <v>1.1543752305587986</v>
      </c>
      <c r="E211">
        <f>MIN(VLOOKUP(C210+0.01,Gearing!$A$2:$F$7,2,TRUE)+1,5)</f>
        <v>4</v>
      </c>
      <c r="F211">
        <f>Misc!$B$4*Misc!$B$5/Misc!$B$2*VLOOKUP(E211,Gearing!$B$2:$F$7,5,FALSE)</f>
        <v>4114.3690997678705</v>
      </c>
      <c r="G211">
        <f t="shared" si="46"/>
        <v>1.8630361416362029</v>
      </c>
      <c r="H211">
        <f t="shared" si="47"/>
        <v>236.67732914250954</v>
      </c>
      <c r="I211">
        <f t="shared" si="49"/>
        <v>0.19223050000000003</v>
      </c>
      <c r="J211">
        <f t="shared" si="50"/>
        <v>5657.4391726023114</v>
      </c>
      <c r="K211">
        <f t="shared" si="51"/>
        <v>-18871099.232446115</v>
      </c>
      <c r="L211">
        <f t="shared" si="60"/>
        <v>2998.2660363253735</v>
      </c>
      <c r="M211">
        <f>2*$Y$1*VLOOKUP(E210,Gearing!$B$3:$D$7,3)+B209</f>
        <v>3000.494568912161</v>
      </c>
      <c r="N211">
        <f>2*B210-B209+Misc!$B$6*$Y$1^2</f>
        <v>2998.3367680805623</v>
      </c>
      <c r="O211">
        <f t="shared" si="52"/>
        <v>0</v>
      </c>
      <c r="P211">
        <f t="shared" si="53"/>
        <v>0</v>
      </c>
      <c r="Q211">
        <f t="shared" si="54"/>
        <v>0</v>
      </c>
      <c r="R211">
        <f t="shared" si="55"/>
        <v>1</v>
      </c>
      <c r="S211">
        <f t="shared" si="56"/>
        <v>0</v>
      </c>
      <c r="T211">
        <f>C211/Misc!$B$2*60/2/PI()</f>
        <v>3367.853343397926</v>
      </c>
      <c r="U211">
        <f>C211/Misc!$B$2*60/2/PI()*VLOOKUP(E211,Gearing!$B$2:$F$7,5,FALSE)</f>
        <v>7696.8237119515288</v>
      </c>
      <c r="V211">
        <f ca="1">FORECAST(U211,OFFSET(Engine!$E$3:$E$26,MATCH(U211,Engine!$A$3:$A$26,1)-1,0,2),OFFSET(Engine!$A$3:$A$26,MATCH(U211,Engine!$A$3:$A$26,1)-1,0,2))</f>
        <v>601.5071561770759</v>
      </c>
    </row>
    <row r="212" spans="1:22" x14ac:dyDescent="0.25">
      <c r="A212">
        <f t="shared" si="48"/>
        <v>52.25</v>
      </c>
      <c r="B212">
        <f t="shared" si="59"/>
        <v>3024.7531688562954</v>
      </c>
      <c r="C212">
        <f t="shared" si="57"/>
        <v>106.09196525077732</v>
      </c>
      <c r="D212">
        <f t="shared" si="58"/>
        <v>1.1474810167201213</v>
      </c>
      <c r="E212">
        <f>MIN(VLOOKUP(C211+0.01,Gearing!$A$2:$F$7,2,TRUE)+1,5)</f>
        <v>4</v>
      </c>
      <c r="F212">
        <f>Misc!$B$4*Misc!$B$5/Misc!$B$2*VLOOKUP(E212,Gearing!$B$2:$F$7,5,FALSE)</f>
        <v>4114.3690997678705</v>
      </c>
      <c r="G212">
        <f t="shared" si="46"/>
        <v>1.8794944827558902</v>
      </c>
      <c r="H212">
        <f t="shared" si="47"/>
        <v>237.32096736483831</v>
      </c>
      <c r="I212">
        <f t="shared" si="49"/>
        <v>0.19223050000000003</v>
      </c>
      <c r="J212">
        <f t="shared" si="50"/>
        <v>5647.2836414083104</v>
      </c>
      <c r="K212">
        <f t="shared" si="51"/>
        <v>-19021387.487966958</v>
      </c>
      <c r="L212">
        <f t="shared" si="60"/>
        <v>3024.7531688562954</v>
      </c>
      <c r="M212">
        <f>2*$Y$1*VLOOKUP(E211,Gearing!$B$3:$D$7,3)+B210</f>
        <v>3026.8369722463617</v>
      </c>
      <c r="N212">
        <f>2*B211-B210+Misc!$B$6*$Y$1^2</f>
        <v>3024.8243329043853</v>
      </c>
      <c r="O212">
        <f t="shared" si="52"/>
        <v>0</v>
      </c>
      <c r="P212">
        <f t="shared" si="53"/>
        <v>0</v>
      </c>
      <c r="Q212">
        <f t="shared" si="54"/>
        <v>0</v>
      </c>
      <c r="R212">
        <f t="shared" si="55"/>
        <v>1</v>
      </c>
      <c r="S212">
        <f t="shared" si="56"/>
        <v>0</v>
      </c>
      <c r="T212">
        <f>C212/Misc!$B$2*60/2/PI()</f>
        <v>3377.0121383989604</v>
      </c>
      <c r="U212">
        <f>C212/Misc!$B$2*60/2/PI()*VLOOKUP(E212,Gearing!$B$2:$F$7,5,FALSE)</f>
        <v>7717.7550362549036</v>
      </c>
      <c r="V212">
        <f ca="1">FORECAST(U212,OFFSET(Engine!$E$3:$E$26,MATCH(U212,Engine!$A$3:$A$26,1)-1,0,2),OFFSET(Engine!$A$3:$A$26,MATCH(U212,Engine!$A$3:$A$26,1)-1,0,2))</f>
        <v>600.73250191480383</v>
      </c>
    </row>
    <row r="213" spans="1:22" x14ac:dyDescent="0.25">
      <c r="A213">
        <f t="shared" si="48"/>
        <v>52.5</v>
      </c>
      <c r="B213">
        <f t="shared" si="59"/>
        <v>3051.3120189507622</v>
      </c>
      <c r="C213">
        <f t="shared" si="57"/>
        <v>106.37797656245039</v>
      </c>
      <c r="D213">
        <f t="shared" si="58"/>
        <v>1.1406094766643946</v>
      </c>
      <c r="E213">
        <f>MIN(VLOOKUP(C212+0.01,Gearing!$A$2:$F$7,2,TRUE)+1,5)</f>
        <v>4</v>
      </c>
      <c r="F213">
        <f>Misc!$B$4*Misc!$B$5/Misc!$B$2*VLOOKUP(E213,Gearing!$B$2:$F$7,5,FALSE)</f>
        <v>4114.3690997678705</v>
      </c>
      <c r="G213">
        <f t="shared" si="46"/>
        <v>1.8959973871035416</v>
      </c>
      <c r="H213">
        <f t="shared" si="47"/>
        <v>237.96075644785788</v>
      </c>
      <c r="I213">
        <f t="shared" si="49"/>
        <v>0.19223050000000003</v>
      </c>
      <c r="J213">
        <f t="shared" si="50"/>
        <v>5637.1003719483397</v>
      </c>
      <c r="K213">
        <f t="shared" si="51"/>
        <v>-19171808.334276967</v>
      </c>
      <c r="L213">
        <f t="shared" si="60"/>
        <v>3051.3120189507622</v>
      </c>
      <c r="M213">
        <f>2*$Y$1*VLOOKUP(E212,Gearing!$B$3:$D$7,3)+B211</f>
        <v>3053.2519563253736</v>
      </c>
      <c r="N213">
        <f>2*B212-B211+Misc!$B$6*$Y$1^2</f>
        <v>3051.3836138872171</v>
      </c>
      <c r="O213">
        <f t="shared" si="52"/>
        <v>0</v>
      </c>
      <c r="P213">
        <f t="shared" si="53"/>
        <v>0</v>
      </c>
      <c r="Q213">
        <f t="shared" si="54"/>
        <v>0</v>
      </c>
      <c r="R213">
        <f t="shared" si="55"/>
        <v>1</v>
      </c>
      <c r="S213">
        <f t="shared" si="56"/>
        <v>0</v>
      </c>
      <c r="T213">
        <f>C213/Misc!$B$2*60/2/PI()</f>
        <v>3386.1161612055539</v>
      </c>
      <c r="U213">
        <f>C213/Misc!$B$2*60/2/PI()*VLOOKUP(E213,Gearing!$B$2:$F$7,5,FALSE)</f>
        <v>7738.5611852961911</v>
      </c>
      <c r="V213">
        <f ca="1">FORECAST(U213,OFFSET(Engine!$E$3:$E$26,MATCH(U213,Engine!$A$3:$A$26,1)-1,0,2),OFFSET(Engine!$A$3:$A$26,MATCH(U213,Engine!$A$3:$A$26,1)-1,0,2))</f>
        <v>599.96248030495758</v>
      </c>
    </row>
    <row r="214" spans="1:22" x14ac:dyDescent="0.25">
      <c r="A214">
        <f t="shared" si="48"/>
        <v>52.75</v>
      </c>
      <c r="B214">
        <f t="shared" si="59"/>
        <v>3077.9421571375206</v>
      </c>
      <c r="C214">
        <f t="shared" si="57"/>
        <v>106.6622728479033</v>
      </c>
      <c r="D214">
        <f t="shared" si="58"/>
        <v>1.1337608069588896</v>
      </c>
      <c r="E214">
        <f>MIN(VLOOKUP(C213+0.01,Gearing!$A$2:$F$7,2,TRUE)+1,5)</f>
        <v>4</v>
      </c>
      <c r="F214">
        <f>Misc!$B$4*Misc!$B$5/Misc!$B$2*VLOOKUP(E214,Gearing!$B$2:$F$7,5,FALSE)</f>
        <v>4114.3690997678705</v>
      </c>
      <c r="G214">
        <f t="shared" si="46"/>
        <v>1.9125445878180927</v>
      </c>
      <c r="H214">
        <f t="shared" si="47"/>
        <v>238.59670912648374</v>
      </c>
      <c r="I214">
        <f t="shared" si="49"/>
        <v>0.19223050000000003</v>
      </c>
      <c r="J214">
        <f t="shared" si="50"/>
        <v>5626.8895298821708</v>
      </c>
      <c r="K214">
        <f t="shared" si="51"/>
        <v>-19322357.161966279</v>
      </c>
      <c r="L214">
        <f t="shared" si="60"/>
        <v>3077.9421571375206</v>
      </c>
      <c r="M214">
        <f>2*$Y$1*VLOOKUP(E213,Gearing!$B$3:$D$7,3)+B212</f>
        <v>3079.7390888562954</v>
      </c>
      <c r="N214">
        <f>2*B213-B212+Misc!$B$6*$Y$1^2</f>
        <v>3078.0141815452289</v>
      </c>
      <c r="O214">
        <f t="shared" si="52"/>
        <v>0</v>
      </c>
      <c r="P214">
        <f t="shared" si="53"/>
        <v>0</v>
      </c>
      <c r="Q214">
        <f t="shared" si="54"/>
        <v>0</v>
      </c>
      <c r="R214">
        <f t="shared" si="55"/>
        <v>1</v>
      </c>
      <c r="S214">
        <f t="shared" si="56"/>
        <v>0</v>
      </c>
      <c r="T214">
        <f>C214/Misc!$B$2*60/2/PI()</f>
        <v>3395.1655930320526</v>
      </c>
      <c r="U214">
        <f>C214/Misc!$B$2*60/2/PI()*VLOOKUP(E214,Gearing!$B$2:$F$7,5,FALSE)</f>
        <v>7759.2425732189831</v>
      </c>
      <c r="V214">
        <f ca="1">FORECAST(U214,OFFSET(Engine!$E$3:$E$26,MATCH(U214,Engine!$A$3:$A$26,1)-1,0,2),OFFSET(Engine!$A$3:$A$26,MATCH(U214,Engine!$A$3:$A$26,1)-1,0,2))</f>
        <v>599.19707602036067</v>
      </c>
    </row>
    <row r="215" spans="1:22" x14ac:dyDescent="0.25">
      <c r="A215">
        <f t="shared" si="48"/>
        <v>53</v>
      </c>
      <c r="B215">
        <f t="shared" si="59"/>
        <v>3104.6431553747138</v>
      </c>
      <c r="C215">
        <f t="shared" si="57"/>
        <v>106.9448598487179</v>
      </c>
      <c r="D215">
        <f t="shared" si="58"/>
        <v>1.12693519955792</v>
      </c>
      <c r="E215">
        <f>MIN(VLOOKUP(C214+0.01,Gearing!$A$2:$F$7,2,TRUE)+1,5)</f>
        <v>4</v>
      </c>
      <c r="F215">
        <f>Misc!$B$4*Misc!$B$5/Misc!$B$2*VLOOKUP(E215,Gearing!$B$2:$F$7,5,FALSE)</f>
        <v>4114.3690997678705</v>
      </c>
      <c r="G215">
        <f t="shared" si="46"/>
        <v>1.9291358189266643</v>
      </c>
      <c r="H215">
        <f t="shared" si="47"/>
        <v>239.22883824426873</v>
      </c>
      <c r="I215">
        <f t="shared" si="49"/>
        <v>0.19223050000000003</v>
      </c>
      <c r="J215">
        <f t="shared" si="50"/>
        <v>5616.6512803247515</v>
      </c>
      <c r="K215">
        <f t="shared" si="51"/>
        <v>-19473029.38139433</v>
      </c>
      <c r="L215">
        <f t="shared" si="60"/>
        <v>3104.6431553747138</v>
      </c>
      <c r="M215">
        <f>2*$Y$1*VLOOKUP(E214,Gearing!$B$3:$D$7,3)+B213</f>
        <v>3106.2979389507623</v>
      </c>
      <c r="N215">
        <f>2*B214-B213+Misc!$B$6*$Y$1^2</f>
        <v>3104.7156078242788</v>
      </c>
      <c r="O215">
        <f t="shared" si="52"/>
        <v>0</v>
      </c>
      <c r="P215">
        <f t="shared" si="53"/>
        <v>0</v>
      </c>
      <c r="Q215">
        <f t="shared" si="54"/>
        <v>0</v>
      </c>
      <c r="R215">
        <f t="shared" si="55"/>
        <v>1</v>
      </c>
      <c r="S215">
        <f t="shared" si="56"/>
        <v>0</v>
      </c>
      <c r="T215">
        <f>C215/Misc!$B$2*60/2/PI()</f>
        <v>3404.1606166386841</v>
      </c>
      <c r="U215">
        <f>C215/Misc!$B$2*60/2/PI()*VLOOKUP(E215,Gearing!$B$2:$F$7,5,FALSE)</f>
        <v>7779.7996176997958</v>
      </c>
      <c r="V215">
        <f ca="1">FORECAST(U215,OFFSET(Engine!$E$3:$E$26,MATCH(U215,Engine!$A$3:$A$26,1)-1,0,2),OFFSET(Engine!$A$3:$A$26,MATCH(U215,Engine!$A$3:$A$26,1)-1,0,2))</f>
        <v>598.43627360308551</v>
      </c>
    </row>
    <row r="216" spans="1:22" x14ac:dyDescent="0.25">
      <c r="A216">
        <f t="shared" si="48"/>
        <v>53.25</v>
      </c>
      <c r="B216">
        <f t="shared" si="59"/>
        <v>3131.4145870618795</v>
      </c>
      <c r="C216">
        <f t="shared" si="57"/>
        <v>107.22574335388344</v>
      </c>
      <c r="D216">
        <f t="shared" si="58"/>
        <v>1.1201328417664627</v>
      </c>
      <c r="E216">
        <f>MIN(VLOOKUP(C215+0.01,Gearing!$A$2:$F$7,2,TRUE)+1,5)</f>
        <v>4</v>
      </c>
      <c r="F216">
        <f>Misc!$B$4*Misc!$B$5/Misc!$B$2*VLOOKUP(E216,Gearing!$B$2:$F$7,5,FALSE)</f>
        <v>4114.3690997678705</v>
      </c>
      <c r="G216">
        <f t="shared" si="46"/>
        <v>1.945770815352019</v>
      </c>
      <c r="H216">
        <f t="shared" si="47"/>
        <v>239.857156750813</v>
      </c>
      <c r="I216">
        <f t="shared" si="49"/>
        <v>0.19223050000000003</v>
      </c>
      <c r="J216">
        <f t="shared" si="50"/>
        <v>5606.3857878414819</v>
      </c>
      <c r="K216">
        <f t="shared" si="51"/>
        <v>-19623820.422800489</v>
      </c>
      <c r="L216">
        <f t="shared" si="60"/>
        <v>3131.4145870618795</v>
      </c>
      <c r="M216">
        <f>2*$Y$1*VLOOKUP(E215,Gearing!$B$3:$D$7,3)+B214</f>
        <v>3132.9280771375206</v>
      </c>
      <c r="N216">
        <f>2*B215-B214+Misc!$B$6*$Y$1^2</f>
        <v>3131.487466111907</v>
      </c>
      <c r="O216">
        <f t="shared" si="52"/>
        <v>0</v>
      </c>
      <c r="P216">
        <f t="shared" si="53"/>
        <v>0</v>
      </c>
      <c r="Q216">
        <f t="shared" si="54"/>
        <v>0</v>
      </c>
      <c r="R216">
        <f t="shared" si="55"/>
        <v>1</v>
      </c>
      <c r="S216">
        <f t="shared" si="56"/>
        <v>0</v>
      </c>
      <c r="T216">
        <f>C216/Misc!$B$2*60/2/PI()</f>
        <v>3413.1014162946994</v>
      </c>
      <c r="U216">
        <f>C216/Misc!$B$2*60/2/PI()*VLOOKUP(E216,Gearing!$B$2:$F$7,5,FALSE)</f>
        <v>7800.2327398638372</v>
      </c>
      <c r="V216">
        <f ca="1">FORECAST(U216,OFFSET(Engine!$E$3:$E$26,MATCH(U216,Engine!$A$3:$A$26,1)-1,0,2),OFFSET(Engine!$A$3:$A$26,MATCH(U216,Engine!$A$3:$A$26,1)-1,0,2))</f>
        <v>597.68005746757103</v>
      </c>
    </row>
    <row r="217" spans="1:22" x14ac:dyDescent="0.25">
      <c r="A217">
        <f t="shared" si="48"/>
        <v>53.5</v>
      </c>
      <c r="B217">
        <f t="shared" si="59"/>
        <v>3158.2560270516556</v>
      </c>
      <c r="C217">
        <f t="shared" si="57"/>
        <v>107.50492919865337</v>
      </c>
      <c r="D217">
        <f t="shared" si="58"/>
        <v>1.1133539163929527</v>
      </c>
      <c r="E217">
        <f>MIN(VLOOKUP(C216+0.01,Gearing!$A$2:$F$7,2,TRUE)+1,5)</f>
        <v>4</v>
      </c>
      <c r="F217">
        <f>Misc!$B$4*Misc!$B$5/Misc!$B$2*VLOOKUP(E217,Gearing!$B$2:$F$7,5,FALSE)</f>
        <v>4114.3690997678705</v>
      </c>
      <c r="G217">
        <f t="shared" si="46"/>
        <v>1.9624493129198328</v>
      </c>
      <c r="H217">
        <f t="shared" si="47"/>
        <v>240.48167769920673</v>
      </c>
      <c r="I217">
        <f t="shared" si="49"/>
        <v>0.19223050000000003</v>
      </c>
      <c r="J217">
        <f t="shared" si="50"/>
        <v>5596.0932164436026</v>
      </c>
      <c r="K217">
        <f t="shared" si="51"/>
        <v>-19774725.73641105</v>
      </c>
      <c r="L217">
        <f t="shared" si="60"/>
        <v>3158.2560270516556</v>
      </c>
      <c r="M217">
        <f>2*$Y$1*VLOOKUP(E216,Gearing!$B$3:$D$7,3)+B215</f>
        <v>3159.6290753747139</v>
      </c>
      <c r="N217">
        <f>2*B216-B215+Misc!$B$6*$Y$1^2</f>
        <v>3158.329331249045</v>
      </c>
      <c r="O217">
        <f t="shared" si="52"/>
        <v>0</v>
      </c>
      <c r="P217">
        <f t="shared" si="53"/>
        <v>0</v>
      </c>
      <c r="Q217">
        <f t="shared" si="54"/>
        <v>0</v>
      </c>
      <c r="R217">
        <f t="shared" si="55"/>
        <v>1</v>
      </c>
      <c r="S217">
        <f t="shared" si="56"/>
        <v>0</v>
      </c>
      <c r="T217">
        <f>C217/Misc!$B$2*60/2/PI()</f>
        <v>3421.9881777419832</v>
      </c>
      <c r="U217">
        <f>C217/Misc!$B$2*60/2/PI()*VLOOKUP(E217,Gearing!$B$2:$F$7,5,FALSE)</f>
        <v>7820.5423642018441</v>
      </c>
      <c r="V217">
        <f ca="1">FORECAST(U217,OFFSET(Engine!$E$3:$E$26,MATCH(U217,Engine!$A$3:$A$26,1)-1,0,2),OFFSET(Engine!$A$3:$A$26,MATCH(U217,Engine!$A$3:$A$26,1)-1,0,2))</f>
        <v>596.92841190369995</v>
      </c>
    </row>
    <row r="218" spans="1:22" x14ac:dyDescent="0.25">
      <c r="A218">
        <f t="shared" si="48"/>
        <v>53.75</v>
      </c>
      <c r="B218">
        <f t="shared" si="59"/>
        <v>3185.1670516612062</v>
      </c>
      <c r="C218">
        <f t="shared" si="57"/>
        <v>107.78242326340751</v>
      </c>
      <c r="D218">
        <f t="shared" si="58"/>
        <v>1.1065986016401439</v>
      </c>
      <c r="E218">
        <f>MIN(VLOOKUP(C217+0.01,Gearing!$A$2:$F$7,2,TRUE)+1,5)</f>
        <v>4</v>
      </c>
      <c r="F218">
        <f>Misc!$B$4*Misc!$B$5/Misc!$B$2*VLOOKUP(E218,Gearing!$B$2:$F$7,5,FALSE)</f>
        <v>4114.3690997678705</v>
      </c>
      <c r="G218">
        <f t="shared" si="46"/>
        <v>1.9791710483657976</v>
      </c>
      <c r="H218">
        <f t="shared" si="47"/>
        <v>241.10241424348496</v>
      </c>
      <c r="I218">
        <f t="shared" si="49"/>
        <v>0.19223050000000003</v>
      </c>
      <c r="J218">
        <f t="shared" si="50"/>
        <v>5585.7737295836932</v>
      </c>
      <c r="K218">
        <f t="shared" si="51"/>
        <v>-19925740.792542711</v>
      </c>
      <c r="L218">
        <f t="shared" si="60"/>
        <v>3185.1670516612062</v>
      </c>
      <c r="M218">
        <f>2*$Y$1*VLOOKUP(E217,Gearing!$B$3:$D$7,3)+B216</f>
        <v>3186.4005070618796</v>
      </c>
      <c r="N218">
        <f>2*B217-B216+Misc!$B$6*$Y$1^2</f>
        <v>3185.2407795414315</v>
      </c>
      <c r="O218">
        <f t="shared" si="52"/>
        <v>0</v>
      </c>
      <c r="P218">
        <f t="shared" si="53"/>
        <v>0</v>
      </c>
      <c r="Q218">
        <f t="shared" si="54"/>
        <v>0</v>
      </c>
      <c r="R218">
        <f t="shared" si="55"/>
        <v>1</v>
      </c>
      <c r="S218">
        <f t="shared" si="56"/>
        <v>0</v>
      </c>
      <c r="T218">
        <f>C218/Misc!$B$2*60/2/PI()</f>
        <v>3430.8210881588398</v>
      </c>
      <c r="U218">
        <f>C218/Misc!$B$2*60/2/PI()*VLOOKUP(E218,Gearing!$B$2:$F$7,5,FALSE)</f>
        <v>7840.7289184873143</v>
      </c>
      <c r="V218">
        <f ca="1">FORECAST(U218,OFFSET(Engine!$E$3:$E$26,MATCH(U218,Engine!$A$3:$A$26,1)-1,0,2),OFFSET(Engine!$A$3:$A$26,MATCH(U218,Engine!$A$3:$A$26,1)-1,0,2))</f>
        <v>596.18132107986207</v>
      </c>
    </row>
    <row r="219" spans="1:22" x14ac:dyDescent="0.25">
      <c r="A219">
        <f t="shared" si="48"/>
        <v>54</v>
      </c>
      <c r="B219">
        <f t="shared" si="59"/>
        <v>3212.1472386833593</v>
      </c>
      <c r="C219">
        <f t="shared" si="57"/>
        <v>108.05823147251431</v>
      </c>
      <c r="D219">
        <f t="shared" si="58"/>
        <v>1.0998670712142484</v>
      </c>
      <c r="E219">
        <f>MIN(VLOOKUP(C218+0.01,Gearing!$A$2:$F$7,2,TRUE)+1,5)</f>
        <v>4</v>
      </c>
      <c r="F219">
        <f>Misc!$B$4*Misc!$B$5/Misc!$B$2*VLOOKUP(E219,Gearing!$B$2:$F$7,5,FALSE)</f>
        <v>4114.3690997678705</v>
      </c>
      <c r="G219">
        <f t="shared" si="46"/>
        <v>1.9959357593425391</v>
      </c>
      <c r="H219">
        <f t="shared" si="47"/>
        <v>241.71937963608246</v>
      </c>
      <c r="I219">
        <f t="shared" si="49"/>
        <v>0.19223050000000003</v>
      </c>
      <c r="J219">
        <f t="shared" si="50"/>
        <v>5575.4274901512808</v>
      </c>
      <c r="K219">
        <f t="shared" si="51"/>
        <v>-20076861.081702322</v>
      </c>
      <c r="L219">
        <f t="shared" si="60"/>
        <v>3212.1472386833593</v>
      </c>
      <c r="M219">
        <f>2*$Y$1*VLOOKUP(E218,Gearing!$B$3:$D$7,3)+B217</f>
        <v>3213.2419470516556</v>
      </c>
      <c r="N219">
        <f>2*B218-B217+Misc!$B$6*$Y$1^2</f>
        <v>3212.2213887707567</v>
      </c>
      <c r="O219">
        <f t="shared" si="52"/>
        <v>0</v>
      </c>
      <c r="P219">
        <f t="shared" si="53"/>
        <v>0</v>
      </c>
      <c r="Q219">
        <f t="shared" si="54"/>
        <v>0</v>
      </c>
      <c r="R219">
        <f t="shared" si="55"/>
        <v>1</v>
      </c>
      <c r="S219">
        <f t="shared" si="56"/>
        <v>0</v>
      </c>
      <c r="T219">
        <f>C219/Misc!$B$2*60/2/PI()</f>
        <v>3439.6003361237745</v>
      </c>
      <c r="U219">
        <f>C219/Misc!$B$2*60/2/PI()*VLOOKUP(E219,Gearing!$B$2:$F$7,5,FALSE)</f>
        <v>7860.7928336937393</v>
      </c>
      <c r="V219">
        <f ca="1">FORECAST(U219,OFFSET(Engine!$E$3:$E$26,MATCH(U219,Engine!$A$3:$A$26,1)-1,0,2),OFFSET(Engine!$A$3:$A$26,MATCH(U219,Engine!$A$3:$A$26,1)-1,0,2))</f>
        <v>595.43876904601802</v>
      </c>
    </row>
    <row r="220" spans="1:22" x14ac:dyDescent="0.25">
      <c r="A220">
        <f t="shared" si="48"/>
        <v>54.25</v>
      </c>
      <c r="B220">
        <f t="shared" si="59"/>
        <v>3239.1961673974633</v>
      </c>
      <c r="C220">
        <f t="shared" si="57"/>
        <v>108.33235979321944</v>
      </c>
      <c r="D220">
        <f t="shared" si="58"/>
        <v>1.0931594944267999</v>
      </c>
      <c r="E220">
        <f>MIN(VLOOKUP(C219+0.01,Gearing!$A$2:$F$7,2,TRUE)+1,5)</f>
        <v>4</v>
      </c>
      <c r="F220">
        <f>Misc!$B$4*Misc!$B$5/Misc!$B$2*VLOOKUP(E220,Gearing!$B$2:$F$7,5,FALSE)</f>
        <v>4114.3690997678705</v>
      </c>
      <c r="G220">
        <f t="shared" si="46"/>
        <v>2.0127431844263648</v>
      </c>
      <c r="H220">
        <f t="shared" si="47"/>
        <v>242.33258722534771</v>
      </c>
      <c r="I220">
        <f t="shared" si="49"/>
        <v>0.19223050000000003</v>
      </c>
      <c r="J220">
        <f t="shared" si="50"/>
        <v>5565.0546604685569</v>
      </c>
      <c r="K220">
        <f t="shared" si="51"/>
        <v>-20228082.114683192</v>
      </c>
      <c r="L220">
        <f t="shared" si="60"/>
        <v>3239.1961673974633</v>
      </c>
      <c r="M220">
        <f>2*$Y$1*VLOOKUP(E219,Gearing!$B$3:$D$7,3)+B218</f>
        <v>3240.1529716612063</v>
      </c>
      <c r="N220">
        <f>2*B219-B218+Misc!$B$6*$Y$1^2</f>
        <v>3239.2707382055123</v>
      </c>
      <c r="O220">
        <f t="shared" si="52"/>
        <v>0</v>
      </c>
      <c r="P220">
        <f t="shared" si="53"/>
        <v>0</v>
      </c>
      <c r="Q220">
        <f t="shared" si="54"/>
        <v>0</v>
      </c>
      <c r="R220">
        <f t="shared" si="55"/>
        <v>1</v>
      </c>
      <c r="S220">
        <f t="shared" si="56"/>
        <v>0</v>
      </c>
      <c r="T220">
        <f>C220/Misc!$B$2*60/2/PI()</f>
        <v>3448.3261115801142</v>
      </c>
      <c r="U220">
        <f>C220/Misc!$B$2*60/2/PI()*VLOOKUP(E220,Gearing!$B$2:$F$7,5,FALSE)</f>
        <v>7880.7345439137462</v>
      </c>
      <c r="V220">
        <f ca="1">FORECAST(U220,OFFSET(Engine!$E$3:$E$26,MATCH(U220,Engine!$A$3:$A$26,1)-1,0,2),OFFSET(Engine!$A$3:$A$26,MATCH(U220,Engine!$A$3:$A$26,1)-1,0,2))</f>
        <v>594.70073973669082</v>
      </c>
    </row>
    <row r="221" spans="1:22" x14ac:dyDescent="0.25">
      <c r="A221">
        <f t="shared" si="48"/>
        <v>54.5</v>
      </c>
      <c r="B221">
        <f t="shared" si="59"/>
        <v>3266.313418579969</v>
      </c>
      <c r="C221">
        <f t="shared" si="57"/>
        <v>108.60481423453803</v>
      </c>
      <c r="D221">
        <f t="shared" si="58"/>
        <v>1.0864760361218941</v>
      </c>
      <c r="E221">
        <f>MIN(VLOOKUP(C220+0.01,Gearing!$A$2:$F$7,2,TRUE)+1,5)</f>
        <v>4</v>
      </c>
      <c r="F221">
        <f>Misc!$B$4*Misc!$B$5/Misc!$B$2*VLOOKUP(E221,Gearing!$B$2:$F$7,5,FALSE)</f>
        <v>4114.3690997678705</v>
      </c>
      <c r="G221">
        <f t="shared" si="46"/>
        <v>2.0295930631238375</v>
      </c>
      <c r="H221">
        <f t="shared" si="47"/>
        <v>242.94205045306467</v>
      </c>
      <c r="I221">
        <f t="shared" si="49"/>
        <v>0.19223050000000003</v>
      </c>
      <c r="J221">
        <f t="shared" si="50"/>
        <v>5554.6554022862038</v>
      </c>
      <c r="K221">
        <f t="shared" si="51"/>
        <v>-20379399.422657937</v>
      </c>
      <c r="L221">
        <f t="shared" si="60"/>
        <v>3266.313418579969</v>
      </c>
      <c r="M221">
        <f>2*$Y$1*VLOOKUP(E220,Gearing!$B$3:$D$7,3)+B219</f>
        <v>3267.1331586833594</v>
      </c>
      <c r="N221">
        <f>2*B220-B219+Misc!$B$6*$Y$1^2</f>
        <v>3266.3884086115672</v>
      </c>
      <c r="O221">
        <f t="shared" si="52"/>
        <v>0</v>
      </c>
      <c r="P221">
        <f t="shared" si="53"/>
        <v>0</v>
      </c>
      <c r="Q221">
        <f t="shared" si="54"/>
        <v>0</v>
      </c>
      <c r="R221">
        <f t="shared" si="55"/>
        <v>1</v>
      </c>
      <c r="S221">
        <f t="shared" si="56"/>
        <v>0</v>
      </c>
      <c r="T221">
        <f>C221/Misc!$B$2*60/2/PI()</f>
        <v>3456.998605800753</v>
      </c>
      <c r="U221">
        <f>C221/Misc!$B$2*60/2/PI()*VLOOKUP(E221,Gearing!$B$2:$F$7,5,FALSE)</f>
        <v>7900.5544862785246</v>
      </c>
      <c r="V221">
        <f ca="1">FORECAST(U221,OFFSET(Engine!$E$3:$E$26,MATCH(U221,Engine!$A$3:$A$26,1)-1,0,2),OFFSET(Engine!$A$3:$A$26,MATCH(U221,Engine!$A$3:$A$26,1)-1,0,2))</f>
        <v>593.96721697394878</v>
      </c>
    </row>
    <row r="222" spans="1:22" x14ac:dyDescent="0.25">
      <c r="A222">
        <f t="shared" si="48"/>
        <v>54.75</v>
      </c>
      <c r="B222">
        <f t="shared" si="59"/>
        <v>3293.4985745147324</v>
      </c>
      <c r="C222">
        <f t="shared" si="57"/>
        <v>108.87560084614142</v>
      </c>
      <c r="D222">
        <f t="shared" si="58"/>
        <v>1.0798168567052926</v>
      </c>
      <c r="E222">
        <f>MIN(VLOOKUP(C221+0.01,Gearing!$A$2:$F$7,2,TRUE)+1,5)</f>
        <v>4</v>
      </c>
      <c r="F222">
        <f>Misc!$B$4*Misc!$B$5/Misc!$B$2*VLOOKUP(E222,Gearing!$B$2:$F$7,5,FALSE)</f>
        <v>4114.3690997678705</v>
      </c>
      <c r="G222">
        <f t="shared" si="46"/>
        <v>2.046485135878179</v>
      </c>
      <c r="H222">
        <f t="shared" si="47"/>
        <v>243.54778285196275</v>
      </c>
      <c r="I222">
        <f t="shared" si="49"/>
        <v>0.19223050000000003</v>
      </c>
      <c r="J222">
        <f t="shared" si="50"/>
        <v>5544.2298767793263</v>
      </c>
      <c r="K222">
        <f t="shared" si="51"/>
        <v>-20530808.557267759</v>
      </c>
      <c r="L222">
        <f t="shared" si="60"/>
        <v>3293.4985745147324</v>
      </c>
      <c r="M222">
        <f>2*$Y$1*VLOOKUP(E221,Gearing!$B$3:$D$7,3)+B220</f>
        <v>3294.1820873974634</v>
      </c>
      <c r="N222">
        <f>2*B221-B220+Misc!$B$6*$Y$1^2</f>
        <v>3293.5739822624746</v>
      </c>
      <c r="O222">
        <f t="shared" si="52"/>
        <v>0</v>
      </c>
      <c r="P222">
        <f t="shared" si="53"/>
        <v>0</v>
      </c>
      <c r="Q222">
        <f t="shared" si="54"/>
        <v>0</v>
      </c>
      <c r="R222">
        <f t="shared" si="55"/>
        <v>1</v>
      </c>
      <c r="S222">
        <f t="shared" si="56"/>
        <v>0</v>
      </c>
      <c r="T222">
        <f>C222/Misc!$B$2*60/2/PI()</f>
        <v>3465.6180113527107</v>
      </c>
      <c r="U222">
        <f>C222/Misc!$B$2*60/2/PI()*VLOOKUP(E222,Gearing!$B$2:$F$7,5,FALSE)</f>
        <v>7920.2531008768374</v>
      </c>
      <c r="V222">
        <f ca="1">FORECAST(U222,OFFSET(Engine!$E$3:$E$26,MATCH(U222,Engine!$A$3:$A$26,1)-1,0,2),OFFSET(Engine!$A$3:$A$26,MATCH(U222,Engine!$A$3:$A$26,1)-1,0,2))</f>
        <v>593.23818447040219</v>
      </c>
    </row>
    <row r="223" spans="1:22" x14ac:dyDescent="0.25">
      <c r="A223">
        <f t="shared" si="48"/>
        <v>55</v>
      </c>
      <c r="B223">
        <f t="shared" si="59"/>
        <v>3320.7512190030398</v>
      </c>
      <c r="C223">
        <f t="shared" si="57"/>
        <v>109.14472571727129</v>
      </c>
      <c r="D223">
        <f t="shared" si="58"/>
        <v>1.0731821123335976</v>
      </c>
      <c r="E223">
        <f>MIN(VLOOKUP(C222+0.01,Gearing!$A$2:$F$7,2,TRUE)+1,5)</f>
        <v>4</v>
      </c>
      <c r="F223">
        <f>Misc!$B$4*Misc!$B$5/Misc!$B$2*VLOOKUP(E223,Gearing!$B$2:$F$7,5,FALSE)</f>
        <v>4114.3690997678705</v>
      </c>
      <c r="G223">
        <f t="shared" si="46"/>
        <v>2.0634191440754992</v>
      </c>
      <c r="H223">
        <f t="shared" si="47"/>
        <v>244.1497980432876</v>
      </c>
      <c r="I223">
        <f t="shared" si="49"/>
        <v>0.19223050000000003</v>
      </c>
      <c r="J223">
        <f t="shared" si="50"/>
        <v>5533.7782445434914</v>
      </c>
      <c r="K223">
        <f t="shared" si="51"/>
        <v>-20682305.090708323</v>
      </c>
      <c r="L223">
        <f t="shared" si="60"/>
        <v>3320.7512190030398</v>
      </c>
      <c r="M223">
        <f>2*$Y$1*VLOOKUP(E222,Gearing!$B$3:$D$7,3)+B221</f>
        <v>3321.2993385799691</v>
      </c>
      <c r="N223">
        <f>2*B222-B221+Misc!$B$6*$Y$1^2</f>
        <v>3320.8270429494955</v>
      </c>
      <c r="O223">
        <f t="shared" si="52"/>
        <v>0</v>
      </c>
      <c r="P223">
        <f t="shared" si="53"/>
        <v>0</v>
      </c>
      <c r="Q223">
        <f t="shared" si="54"/>
        <v>0</v>
      </c>
      <c r="R223">
        <f t="shared" si="55"/>
        <v>1</v>
      </c>
      <c r="S223">
        <f t="shared" si="56"/>
        <v>0</v>
      </c>
      <c r="T223">
        <f>C223/Misc!$B$2*60/2/PI()</f>
        <v>3474.1845220625682</v>
      </c>
      <c r="U223">
        <f>C223/Misc!$B$2*60/2/PI()*VLOOKUP(E223,Gearing!$B$2:$F$7,5,FALSE)</f>
        <v>7939.83083067602</v>
      </c>
      <c r="V223">
        <f ca="1">FORECAST(U223,OFFSET(Engine!$E$3:$E$26,MATCH(U223,Engine!$A$3:$A$26,1)-1,0,2),OFFSET(Engine!$A$3:$A$26,MATCH(U223,Engine!$A$3:$A$26,1)-1,0,2))</f>
        <v>592.51362583212722</v>
      </c>
    </row>
    <row r="224" spans="1:22" x14ac:dyDescent="0.25">
      <c r="A224">
        <f t="shared" si="48"/>
        <v>55.25</v>
      </c>
      <c r="B224">
        <f t="shared" si="59"/>
        <v>3348.070937373368</v>
      </c>
      <c r="C224">
        <f t="shared" si="57"/>
        <v>109.41219497565999</v>
      </c>
      <c r="D224">
        <f t="shared" si="58"/>
        <v>1.0665719547760091</v>
      </c>
      <c r="E224">
        <f>MIN(VLOOKUP(C223+0.01,Gearing!$A$2:$F$7,2,TRUE)+1,5)</f>
        <v>4</v>
      </c>
      <c r="F224">
        <f>Misc!$B$4*Misc!$B$5/Misc!$B$2*VLOOKUP(E224,Gearing!$B$2:$F$7,5,FALSE)</f>
        <v>4114.3690997678705</v>
      </c>
      <c r="G224">
        <f t="shared" si="46"/>
        <v>2.0803948300508579</v>
      </c>
      <c r="H224">
        <f t="shared" si="47"/>
        <v>244.74810973438616</v>
      </c>
      <c r="I224">
        <f t="shared" si="49"/>
        <v>0.19223050000000003</v>
      </c>
      <c r="J224">
        <f t="shared" si="50"/>
        <v>5523.3006655908721</v>
      </c>
      <c r="K224">
        <f t="shared" si="51"/>
        <v>-20833884.615812335</v>
      </c>
      <c r="L224">
        <f t="shared" si="60"/>
        <v>3348.070937373368</v>
      </c>
      <c r="M224">
        <f>2*$Y$1*VLOOKUP(E223,Gearing!$B$3:$D$7,3)+B222</f>
        <v>3348.4844945147324</v>
      </c>
      <c r="N224">
        <f>2*B223-B222+Misc!$B$6*$Y$1^2</f>
        <v>3348.147175991347</v>
      </c>
      <c r="O224">
        <f t="shared" si="52"/>
        <v>0</v>
      </c>
      <c r="P224">
        <f t="shared" si="53"/>
        <v>0</v>
      </c>
      <c r="Q224">
        <f t="shared" si="54"/>
        <v>0</v>
      </c>
      <c r="R224">
        <f t="shared" si="55"/>
        <v>1</v>
      </c>
      <c r="S224">
        <f t="shared" si="56"/>
        <v>0</v>
      </c>
      <c r="T224">
        <f>C224/Misc!$B$2*60/2/PI()</f>
        <v>3482.6983329821046</v>
      </c>
      <c r="U224">
        <f>C224/Misc!$B$2*60/2/PI()*VLOOKUP(E224,Gearing!$B$2:$F$7,5,FALSE)</f>
        <v>7959.288121443451</v>
      </c>
      <c r="V224">
        <f ca="1">FORECAST(U224,OFFSET(Engine!$E$3:$E$26,MATCH(U224,Engine!$A$3:$A$26,1)-1,0,2),OFFSET(Engine!$A$3:$A$26,MATCH(U224,Engine!$A$3:$A$26,1)-1,0,2))</f>
        <v>591.79352456157233</v>
      </c>
    </row>
    <row r="225" spans="1:22" x14ac:dyDescent="0.25">
      <c r="A225">
        <f t="shared" si="48"/>
        <v>55.5</v>
      </c>
      <c r="B225">
        <f t="shared" si="59"/>
        <v>3375.4573164908697</v>
      </c>
      <c r="C225">
        <f t="shared" si="57"/>
        <v>109.67801478645288</v>
      </c>
      <c r="D225">
        <f t="shared" si="58"/>
        <v>1.0599865315671195</v>
      </c>
      <c r="E225">
        <f>MIN(VLOOKUP(C224+0.01,Gearing!$A$2:$F$7,2,TRUE)+1,5)</f>
        <v>4</v>
      </c>
      <c r="F225">
        <f>Misc!$B$4*Misc!$B$5/Misc!$B$2*VLOOKUP(E225,Gearing!$B$2:$F$7,5,FALSE)</f>
        <v>4114.3690997678705</v>
      </c>
      <c r="G225">
        <f t="shared" si="46"/>
        <v>2.0974119370941637</v>
      </c>
      <c r="H225">
        <f t="shared" si="47"/>
        <v>245.34273171629582</v>
      </c>
      <c r="I225">
        <f t="shared" si="49"/>
        <v>0.19223050000000003</v>
      </c>
      <c r="J225">
        <f t="shared" si="50"/>
        <v>5512.7972993464973</v>
      </c>
      <c r="K225">
        <f t="shared" si="51"/>
        <v>-20985542.746128615</v>
      </c>
      <c r="L225">
        <f t="shared" si="60"/>
        <v>3375.4573164908697</v>
      </c>
      <c r="M225">
        <f>2*$Y$1*VLOOKUP(E224,Gearing!$B$3:$D$7,3)+B223</f>
        <v>3375.7371390030398</v>
      </c>
      <c r="N225">
        <f>2*B224-B223+Misc!$B$6*$Y$1^2</f>
        <v>3375.5339682436961</v>
      </c>
      <c r="O225">
        <f t="shared" si="52"/>
        <v>0</v>
      </c>
      <c r="P225">
        <f t="shared" si="53"/>
        <v>0</v>
      </c>
      <c r="Q225">
        <f t="shared" si="54"/>
        <v>0</v>
      </c>
      <c r="R225">
        <f t="shared" si="55"/>
        <v>1</v>
      </c>
      <c r="S225">
        <f t="shared" si="56"/>
        <v>0</v>
      </c>
      <c r="T225">
        <f>C225/Misc!$B$2*60/2/PI()</f>
        <v>3491.1596403539929</v>
      </c>
      <c r="U225">
        <f>C225/Misc!$B$2*60/2/PI()*VLOOKUP(E225,Gearing!$B$2:$F$7,5,FALSE)</f>
        <v>7978.6254216681555</v>
      </c>
      <c r="V225">
        <f ca="1">FORECAST(U225,OFFSET(Engine!$E$3:$E$26,MATCH(U225,Engine!$A$3:$A$26,1)-1,0,2),OFFSET(Engine!$A$3:$A$26,MATCH(U225,Engine!$A$3:$A$26,1)-1,0,2))</f>
        <v>591.07786406045989</v>
      </c>
    </row>
    <row r="226" spans="1:22" x14ac:dyDescent="0.25">
      <c r="A226">
        <f t="shared" si="48"/>
        <v>55.75</v>
      </c>
      <c r="B226">
        <f t="shared" si="59"/>
        <v>3402.9099447665944</v>
      </c>
      <c r="C226">
        <f t="shared" si="57"/>
        <v>109.94219135114326</v>
      </c>
      <c r="D226">
        <f t="shared" si="58"/>
        <v>1.0534259859559825</v>
      </c>
      <c r="E226">
        <f>MIN(VLOOKUP(C225+0.01,Gearing!$A$2:$F$7,2,TRUE)+1,5)</f>
        <v>4</v>
      </c>
      <c r="F226">
        <f>Misc!$B$4*Misc!$B$5/Misc!$B$2*VLOOKUP(E226,Gearing!$B$2:$F$7,5,FALSE)</f>
        <v>4114.3690997678705</v>
      </c>
      <c r="G226">
        <f t="shared" si="46"/>
        <v>2.1144702094558991</v>
      </c>
      <c r="H226">
        <f t="shared" si="47"/>
        <v>245.93367786136199</v>
      </c>
      <c r="I226">
        <f t="shared" si="49"/>
        <v>0.19223050000000003</v>
      </c>
      <c r="J226">
        <f t="shared" si="50"/>
        <v>5502.2683046446036</v>
      </c>
      <c r="K226">
        <f t="shared" si="51"/>
        <v>-21137275.115997974</v>
      </c>
      <c r="L226">
        <f t="shared" si="60"/>
        <v>3402.9099447665944</v>
      </c>
      <c r="M226">
        <f>2*$Y$1*VLOOKUP(E225,Gearing!$B$3:$D$7,3)+B224</f>
        <v>3403.0568573733681</v>
      </c>
      <c r="N226">
        <f>2*B225-B224+Misc!$B$6*$Y$1^2</f>
        <v>3402.9870081083714</v>
      </c>
      <c r="O226">
        <f t="shared" si="52"/>
        <v>0</v>
      </c>
      <c r="P226">
        <f t="shared" si="53"/>
        <v>0</v>
      </c>
      <c r="Q226">
        <f t="shared" si="54"/>
        <v>0</v>
      </c>
      <c r="R226">
        <f t="shared" si="55"/>
        <v>1</v>
      </c>
      <c r="S226">
        <f t="shared" si="56"/>
        <v>0</v>
      </c>
      <c r="T226">
        <f>C226/Misc!$B$2*60/2/PI()</f>
        <v>3499.5686415778951</v>
      </c>
      <c r="U226">
        <f>C226/Misc!$B$2*60/2/PI()*VLOOKUP(E226,Gearing!$B$2:$F$7,5,FALSE)</f>
        <v>7997.843182483316</v>
      </c>
      <c r="V226">
        <f ca="1">FORECAST(U226,OFFSET(Engine!$E$3:$E$26,MATCH(U226,Engine!$A$3:$A$26,1)-1,0,2),OFFSET(Engine!$A$3:$A$26,MATCH(U226,Engine!$A$3:$A$26,1)-1,0,2))</f>
        <v>590.36662763265349</v>
      </c>
    </row>
    <row r="227" spans="1:22" x14ac:dyDescent="0.25">
      <c r="A227">
        <f t="shared" si="48"/>
        <v>56</v>
      </c>
      <c r="B227">
        <f t="shared" si="59"/>
        <v>3430.4284121664414</v>
      </c>
      <c r="C227">
        <f t="shared" si="57"/>
        <v>109.97184000000016</v>
      </c>
      <c r="D227">
        <f t="shared" si="58"/>
        <v>-0.81623679510084912</v>
      </c>
      <c r="E227">
        <f>MIN(VLOOKUP(C226+0.01,Gearing!$A$2:$F$7,2,TRUE)+1,5)</f>
        <v>4</v>
      </c>
      <c r="F227">
        <f>Misc!$B$4*Misc!$B$5/Misc!$B$2*VLOOKUP(E227,Gearing!$B$2:$F$7,5,FALSE)</f>
        <v>4114.3690997678705</v>
      </c>
      <c r="G227">
        <f t="shared" si="46"/>
        <v>2.1315693923526862</v>
      </c>
      <c r="H227">
        <f t="shared" si="47"/>
        <v>246.00000000000034</v>
      </c>
      <c r="I227">
        <f t="shared" si="49"/>
        <v>0.19223050000000003</v>
      </c>
      <c r="J227">
        <f t="shared" si="50"/>
        <v>5491.7138397250901</v>
      </c>
      <c r="K227">
        <f t="shared" si="51"/>
        <v>-21289077.380625706</v>
      </c>
      <c r="L227">
        <f t="shared" si="60"/>
        <v>3430.4284121664414</v>
      </c>
      <c r="M227">
        <f>2*$Y$1*VLOOKUP(E226,Gearing!$B$3:$D$7,3)+B225</f>
        <v>3430.4432364908698</v>
      </c>
      <c r="N227">
        <f>2*B226-B225+Misc!$B$6*$Y$1^2</f>
        <v>3430.505885542319</v>
      </c>
      <c r="O227">
        <f t="shared" si="52"/>
        <v>0</v>
      </c>
      <c r="P227">
        <f t="shared" si="53"/>
        <v>0</v>
      </c>
      <c r="Q227">
        <f t="shared" si="54"/>
        <v>0</v>
      </c>
      <c r="R227">
        <f t="shared" si="55"/>
        <v>1</v>
      </c>
      <c r="S227">
        <f t="shared" si="56"/>
        <v>0</v>
      </c>
      <c r="T227">
        <f>C227/Misc!$B$2*60/2/PI()</f>
        <v>3500.512387382209</v>
      </c>
      <c r="U227">
        <f>C227/Misc!$B$2*60/2/PI()*VLOOKUP(E227,Gearing!$B$2:$F$7,5,FALSE)</f>
        <v>8000.0000000000109</v>
      </c>
      <c r="V227">
        <f ca="1">FORECAST(U227,OFFSET(Engine!$E$3:$E$26,MATCH(U227,Engine!$A$3:$A$26,1)-1,0,2),OFFSET(Engine!$A$3:$A$26,MATCH(U227,Engine!$A$3:$A$26,1)-1,0,2))</f>
        <v>590.28680526412904</v>
      </c>
    </row>
    <row r="228" spans="1:22" x14ac:dyDescent="0.25">
      <c r="A228">
        <f t="shared" si="48"/>
        <v>56.25</v>
      </c>
      <c r="B228">
        <f t="shared" si="59"/>
        <v>3457.8958647665945</v>
      </c>
      <c r="C228">
        <f t="shared" si="57"/>
        <v>109.96374035216922</v>
      </c>
      <c r="D228">
        <f t="shared" si="58"/>
        <v>0.75143961245339597</v>
      </c>
      <c r="E228">
        <f>MIN(VLOOKUP(C227+0.01,Gearing!$A$2:$F$7,2,TRUE)+1,5)</f>
        <v>5</v>
      </c>
      <c r="F228">
        <f>Misc!$B$4*Misc!$B$5/Misc!$B$2*VLOOKUP(E228,Gearing!$B$2:$F$7,5,FALSE)</f>
        <v>3601.903197661552</v>
      </c>
      <c r="G228">
        <f t="shared" si="46"/>
        <v>2.1486368761225658</v>
      </c>
      <c r="H228">
        <f t="shared" si="47"/>
        <v>245.98188160381449</v>
      </c>
      <c r="I228">
        <f t="shared" si="49"/>
        <v>0.19223050000000003</v>
      </c>
      <c r="J228">
        <f t="shared" si="50"/>
        <v>5481.1340622300777</v>
      </c>
      <c r="K228">
        <f t="shared" si="51"/>
        <v>-21439233.441511057</v>
      </c>
      <c r="L228">
        <f t="shared" si="60"/>
        <v>3458.0123102198577</v>
      </c>
      <c r="M228">
        <f>2*$Y$1*VLOOKUP(E227,Gearing!$B$3:$D$7,3)+B226</f>
        <v>3457.8958647665945</v>
      </c>
      <c r="N228">
        <f>2*B227-B226+Misc!$B$6*$Y$1^2</f>
        <v>3458.0901920662882</v>
      </c>
      <c r="O228">
        <f t="shared" si="52"/>
        <v>0</v>
      </c>
      <c r="P228">
        <f t="shared" si="53"/>
        <v>0</v>
      </c>
      <c r="Q228">
        <f t="shared" si="54"/>
        <v>0</v>
      </c>
      <c r="R228">
        <f t="shared" si="55"/>
        <v>0</v>
      </c>
      <c r="S228">
        <f t="shared" si="56"/>
        <v>1</v>
      </c>
      <c r="T228">
        <f>C228/Misc!$B$2*60/2/PI()</f>
        <v>3500.2545675842898</v>
      </c>
      <c r="U228">
        <f>C228/Misc!$B$2*60/2/PI()*VLOOKUP(E228,Gearing!$B$2:$F$7,5,FALSE)</f>
        <v>7003.042892635287</v>
      </c>
      <c r="V228">
        <f ca="1">FORECAST(U228,OFFSET(Engine!$E$3:$E$26,MATCH(U228,Engine!$A$3:$A$26,1)-1,0,2),OFFSET(Engine!$A$3:$A$26,MATCH(U228,Engine!$A$3:$A$26,1)-1,0,2))</f>
        <v>636.37064248294575</v>
      </c>
    </row>
    <row r="229" spans="1:22" x14ac:dyDescent="0.25">
      <c r="A229">
        <f t="shared" si="48"/>
        <v>56.5</v>
      </c>
      <c r="B229">
        <f t="shared" si="59"/>
        <v>3485.410282342526</v>
      </c>
      <c r="C229">
        <f t="shared" si="57"/>
        <v>110.15101759213576</v>
      </c>
      <c r="D229">
        <f t="shared" si="58"/>
        <v>0.7467783072788734</v>
      </c>
      <c r="E229">
        <f>MIN(VLOOKUP(C228+0.01,Gearing!$A$2:$F$7,2,TRUE)+1,5)</f>
        <v>5</v>
      </c>
      <c r="F229">
        <f>Misc!$B$4*Misc!$B$5/Misc!$B$2*VLOOKUP(E229,Gearing!$B$2:$F$7,5,FALSE)</f>
        <v>3601.903197661552</v>
      </c>
      <c r="G229">
        <f t="shared" si="46"/>
        <v>2.1657335425754383</v>
      </c>
      <c r="H229">
        <f t="shared" si="47"/>
        <v>246.40080885857139</v>
      </c>
      <c r="I229">
        <f t="shared" si="49"/>
        <v>0.19223050000000003</v>
      </c>
      <c r="J229">
        <f t="shared" si="50"/>
        <v>5470.5738979359703</v>
      </c>
      <c r="K229">
        <f t="shared" si="51"/>
        <v>-21590279.924824934</v>
      </c>
      <c r="L229">
        <f t="shared" si="60"/>
        <v>3485.410282342526</v>
      </c>
      <c r="M229">
        <f>2*$Y$1*VLOOKUP(E228,Gearing!$B$3:$D$7,3)+B227</f>
        <v>3493.2375321664413</v>
      </c>
      <c r="N229">
        <f>2*B228-B227+Misc!$B$6*$Y$1^2</f>
        <v>3485.5066298667475</v>
      </c>
      <c r="O229">
        <f t="shared" si="52"/>
        <v>0</v>
      </c>
      <c r="P229">
        <f t="shared" si="53"/>
        <v>0</v>
      </c>
      <c r="Q229">
        <f t="shared" si="54"/>
        <v>0</v>
      </c>
      <c r="R229">
        <f t="shared" si="55"/>
        <v>0</v>
      </c>
      <c r="S229">
        <f t="shared" si="56"/>
        <v>1</v>
      </c>
      <c r="T229">
        <f>C229/Misc!$B$2*60/2/PI()</f>
        <v>3506.2157872781463</v>
      </c>
      <c r="U229">
        <f>C229/Misc!$B$2*60/2/PI()*VLOOKUP(E229,Gearing!$B$2:$F$7,5,FALSE)</f>
        <v>7014.9696472191144</v>
      </c>
      <c r="V229">
        <f ca="1">FORECAST(U229,OFFSET(Engine!$E$3:$E$26,MATCH(U229,Engine!$A$3:$A$26,1)-1,0,2),OFFSET(Engine!$A$3:$A$26,MATCH(U229,Engine!$A$3:$A$26,1)-1,0,2))</f>
        <v>635.95908012146663</v>
      </c>
    </row>
    <row r="230" spans="1:22" x14ac:dyDescent="0.25">
      <c r="A230">
        <f t="shared" si="48"/>
        <v>56.75</v>
      </c>
      <c r="B230">
        <f t="shared" si="59"/>
        <v>3512.9713735626624</v>
      </c>
      <c r="C230">
        <f t="shared" si="57"/>
        <v>110.33713214095224</v>
      </c>
      <c r="D230">
        <f t="shared" si="58"/>
        <v>0.7421380832529394</v>
      </c>
      <c r="E230">
        <f>MIN(VLOOKUP(C229+0.01,Gearing!$A$2:$F$7,2,TRUE)+1,5)</f>
        <v>5</v>
      </c>
      <c r="F230">
        <f>Misc!$B$4*Misc!$B$5/Misc!$B$2*VLOOKUP(E230,Gearing!$B$2:$F$7,5,FALSE)</f>
        <v>3601.903197661552</v>
      </c>
      <c r="G230">
        <f t="shared" si="46"/>
        <v>2.1828592106862565</v>
      </c>
      <c r="H230">
        <f t="shared" si="47"/>
        <v>246.81713524729832</v>
      </c>
      <c r="I230">
        <f t="shared" si="49"/>
        <v>0.19223050000000003</v>
      </c>
      <c r="J230">
        <f t="shared" si="50"/>
        <v>5459.9956774403099</v>
      </c>
      <c r="K230">
        <f t="shared" si="51"/>
        <v>-21741288.814205959</v>
      </c>
      <c r="L230">
        <f t="shared" si="60"/>
        <v>3512.9713735626624</v>
      </c>
      <c r="M230">
        <f>2*$Y$1*VLOOKUP(E229,Gearing!$B$3:$D$7,3)+B228</f>
        <v>3520.7049847665944</v>
      </c>
      <c r="N230">
        <f>2*B229-B228+Misc!$B$6*$Y$1^2</f>
        <v>3513.0680124184573</v>
      </c>
      <c r="O230">
        <f t="shared" si="52"/>
        <v>0</v>
      </c>
      <c r="P230">
        <f t="shared" si="53"/>
        <v>0</v>
      </c>
      <c r="Q230">
        <f t="shared" si="54"/>
        <v>0</v>
      </c>
      <c r="R230">
        <f t="shared" si="55"/>
        <v>0</v>
      </c>
      <c r="S230">
        <f t="shared" si="56"/>
        <v>1</v>
      </c>
      <c r="T230">
        <f>C230/Misc!$B$2*60/2/PI()</f>
        <v>3512.1399973632379</v>
      </c>
      <c r="U230">
        <f>C230/Misc!$B$2*60/2/PI()*VLOOKUP(E230,Gearing!$B$2:$F$7,5,FALSE)</f>
        <v>7026.8223557949686</v>
      </c>
      <c r="V230">
        <f ca="1">FORECAST(U230,OFFSET(Engine!$E$3:$E$26,MATCH(U230,Engine!$A$3:$A$26,1)-1,0,2),OFFSET(Engine!$A$3:$A$26,MATCH(U230,Engine!$A$3:$A$26,1)-1,0,2))</f>
        <v>635.55007290184813</v>
      </c>
    </row>
    <row r="231" spans="1:22" x14ac:dyDescent="0.25">
      <c r="A231">
        <f t="shared" si="48"/>
        <v>57</v>
      </c>
      <c r="B231">
        <f t="shared" si="59"/>
        <v>3540.5788484130021</v>
      </c>
      <c r="C231">
        <f t="shared" si="57"/>
        <v>110.52208927077663</v>
      </c>
      <c r="D231">
        <f t="shared" si="58"/>
        <v>0.73751895534223877</v>
      </c>
      <c r="E231">
        <f>MIN(VLOOKUP(C230+0.01,Gearing!$A$2:$F$7,2,TRUE)+1,5)</f>
        <v>5</v>
      </c>
      <c r="F231">
        <f>Misc!$B$4*Misc!$B$5/Misc!$B$2*VLOOKUP(E231,Gearing!$B$2:$F$7,5,FALSE)</f>
        <v>3601.903197661552</v>
      </c>
      <c r="G231">
        <f t="shared" si="46"/>
        <v>2.2000137002486744</v>
      </c>
      <c r="H231">
        <f t="shared" si="47"/>
        <v>247.23087256347674</v>
      </c>
      <c r="I231">
        <f t="shared" si="49"/>
        <v>0.19223050000000003</v>
      </c>
      <c r="J231">
        <f t="shared" si="50"/>
        <v>5449.3995127487251</v>
      </c>
      <c r="K231">
        <f t="shared" si="51"/>
        <v>-21892257.049573381</v>
      </c>
      <c r="L231">
        <f t="shared" si="60"/>
        <v>3540.5788484130021</v>
      </c>
      <c r="M231">
        <f>2*$Y$1*VLOOKUP(E230,Gearing!$B$3:$D$7,3)+B229</f>
        <v>3548.2194023425259</v>
      </c>
      <c r="N231">
        <f>2*B230-B229+Misc!$B$6*$Y$1^2</f>
        <v>3540.6757772827987</v>
      </c>
      <c r="O231">
        <f t="shared" si="52"/>
        <v>0</v>
      </c>
      <c r="P231">
        <f t="shared" si="53"/>
        <v>0</v>
      </c>
      <c r="Q231">
        <f t="shared" si="54"/>
        <v>0</v>
      </c>
      <c r="R231">
        <f t="shared" si="55"/>
        <v>0</v>
      </c>
      <c r="S231">
        <f t="shared" si="56"/>
        <v>1</v>
      </c>
      <c r="T231">
        <f>C231/Misc!$B$2*60/2/PI()</f>
        <v>3518.0273656575669</v>
      </c>
      <c r="U231">
        <f>C231/Misc!$B$2*60/2/PI()*VLOOKUP(E231,Gearing!$B$2:$F$7,5,FALSE)</f>
        <v>7038.6013541203338</v>
      </c>
      <c r="V231">
        <f ca="1">FORECAST(U231,OFFSET(Engine!$E$3:$E$26,MATCH(U231,Engine!$A$3:$A$26,1)-1,0,2),OFFSET(Engine!$A$3:$A$26,MATCH(U231,Engine!$A$3:$A$26,1)-1,0,2))</f>
        <v>635.14360923794254</v>
      </c>
    </row>
    <row r="232" spans="1:22" x14ac:dyDescent="0.25">
      <c r="A232">
        <f t="shared" si="48"/>
        <v>57.25</v>
      </c>
      <c r="B232">
        <f t="shared" si="59"/>
        <v>3568.2324181980507</v>
      </c>
      <c r="C232">
        <f t="shared" si="57"/>
        <v>110.7058942572894</v>
      </c>
      <c r="D232">
        <f t="shared" si="58"/>
        <v>0.73292093675991055</v>
      </c>
      <c r="E232">
        <f>MIN(VLOOKUP(C231+0.01,Gearing!$A$2:$F$7,2,TRUE)+1,5)</f>
        <v>5</v>
      </c>
      <c r="F232">
        <f>Misc!$B$4*Misc!$B$5/Misc!$B$2*VLOOKUP(E232,Gearing!$B$2:$F$7,5,FALSE)</f>
        <v>3601.903197661552</v>
      </c>
      <c r="G232">
        <f t="shared" si="46"/>
        <v>2.2171968318756279</v>
      </c>
      <c r="H232">
        <f t="shared" si="47"/>
        <v>247.6420326084677</v>
      </c>
      <c r="I232">
        <f t="shared" si="49"/>
        <v>0.19223050000000003</v>
      </c>
      <c r="J232">
        <f t="shared" si="50"/>
        <v>5438.7855153602886</v>
      </c>
      <c r="K232">
        <f t="shared" si="51"/>
        <v>-22043181.587850109</v>
      </c>
      <c r="L232">
        <f t="shared" si="60"/>
        <v>3568.2324181980507</v>
      </c>
      <c r="M232">
        <f>2*$Y$1*VLOOKUP(E231,Gearing!$B$3:$D$7,3)+B230</f>
        <v>3575.7804935626623</v>
      </c>
      <c r="N232">
        <f>2*B231-B230+Misc!$B$6*$Y$1^2</f>
        <v>3568.3296357633417</v>
      </c>
      <c r="O232">
        <f t="shared" si="52"/>
        <v>0</v>
      </c>
      <c r="P232">
        <f t="shared" si="53"/>
        <v>0</v>
      </c>
      <c r="Q232">
        <f t="shared" si="54"/>
        <v>0</v>
      </c>
      <c r="R232">
        <f t="shared" si="55"/>
        <v>0</v>
      </c>
      <c r="S232">
        <f t="shared" si="56"/>
        <v>1</v>
      </c>
      <c r="T232">
        <f>C232/Misc!$B$2*60/2/PI()</f>
        <v>3523.8780600912555</v>
      </c>
      <c r="U232">
        <f>C232/Misc!$B$2*60/2/PI()*VLOOKUP(E232,Gearing!$B$2:$F$7,5,FALSE)</f>
        <v>7050.3069781770155</v>
      </c>
      <c r="V232">
        <f ca="1">FORECAST(U232,OFFSET(Engine!$E$3:$E$26,MATCH(U232,Engine!$A$3:$A$26,1)-1,0,2),OFFSET(Engine!$A$3:$A$26,MATCH(U232,Engine!$A$3:$A$26,1)-1,0,2))</f>
        <v>634.73967753586089</v>
      </c>
    </row>
    <row r="233" spans="1:22" x14ac:dyDescent="0.25">
      <c r="A233">
        <f t="shared" si="48"/>
        <v>57.5</v>
      </c>
      <c r="B233">
        <f t="shared" si="59"/>
        <v>3595.9317955416468</v>
      </c>
      <c r="C233">
        <f t="shared" si="57"/>
        <v>110.88855237922235</v>
      </c>
      <c r="D233">
        <f t="shared" si="58"/>
        <v>0.7283440387036535</v>
      </c>
      <c r="E233">
        <f>MIN(VLOOKUP(C232+0.01,Gearing!$A$2:$F$7,2,TRUE)+1,5)</f>
        <v>5</v>
      </c>
      <c r="F233">
        <f>Misc!$B$4*Misc!$B$5/Misc!$B$2*VLOOKUP(E233,Gearing!$B$2:$F$7,5,FALSE)</f>
        <v>3601.903197661552</v>
      </c>
      <c r="G233">
        <f t="shared" si="46"/>
        <v>2.2344084269998503</v>
      </c>
      <c r="H233">
        <f t="shared" si="47"/>
        <v>248.05062719045802</v>
      </c>
      <c r="I233">
        <f t="shared" si="49"/>
        <v>0.19223050000000003</v>
      </c>
      <c r="J233">
        <f t="shared" si="50"/>
        <v>5428.1537962671591</v>
      </c>
      <c r="K233">
        <f t="shared" si="51"/>
        <v>-22194059.402948342</v>
      </c>
      <c r="L233">
        <f t="shared" si="60"/>
        <v>3595.9317955416468</v>
      </c>
      <c r="M233">
        <f>2*$Y$1*VLOOKUP(E232,Gearing!$B$3:$D$7,3)+B231</f>
        <v>3603.387968413002</v>
      </c>
      <c r="N233">
        <f>2*B232-B231+Misc!$B$6*$Y$1^2</f>
        <v>3596.0293004830992</v>
      </c>
      <c r="O233">
        <f t="shared" si="52"/>
        <v>0</v>
      </c>
      <c r="P233">
        <f t="shared" si="53"/>
        <v>0</v>
      </c>
      <c r="Q233">
        <f t="shared" si="54"/>
        <v>0</v>
      </c>
      <c r="R233">
        <f t="shared" si="55"/>
        <v>0</v>
      </c>
      <c r="S233">
        <f t="shared" si="56"/>
        <v>1</v>
      </c>
      <c r="T233">
        <f>C233/Misc!$B$2*60/2/PI()</f>
        <v>3529.6922486915582</v>
      </c>
      <c r="U233">
        <f>C233/Misc!$B$2*60/2/PI()*VLOOKUP(E233,Gearing!$B$2:$F$7,5,FALSE)</f>
        <v>7061.9395641411538</v>
      </c>
      <c r="V233">
        <f ca="1">FORECAST(U233,OFFSET(Engine!$E$3:$E$26,MATCH(U233,Engine!$A$3:$A$26,1)-1,0,2),OFFSET(Engine!$A$3:$A$26,MATCH(U233,Engine!$A$3:$A$26,1)-1,0,2))</f>
        <v>634.33826619500871</v>
      </c>
    </row>
    <row r="234" spans="1:22" x14ac:dyDescent="0.25">
      <c r="A234">
        <f t="shared" si="48"/>
        <v>57.75</v>
      </c>
      <c r="B234">
        <f t="shared" si="59"/>
        <v>3623.6766943876619</v>
      </c>
      <c r="C234">
        <f t="shared" si="57"/>
        <v>111.07006891790661</v>
      </c>
      <c r="D234">
        <f t="shared" si="58"/>
        <v>0.72378827077045571</v>
      </c>
      <c r="E234">
        <f>MIN(VLOOKUP(C233+0.01,Gearing!$A$2:$F$7,2,TRUE)+1,5)</f>
        <v>5</v>
      </c>
      <c r="F234">
        <f>Misc!$B$4*Misc!$B$5/Misc!$B$2*VLOOKUP(E234,Gearing!$B$2:$F$7,5,FALSE)</f>
        <v>3601.903197661552</v>
      </c>
      <c r="G234">
        <f t="shared" si="46"/>
        <v>2.2516483078743028</v>
      </c>
      <c r="H234">
        <f t="shared" si="47"/>
        <v>248.45666812344894</v>
      </c>
      <c r="I234">
        <f t="shared" si="49"/>
        <v>0.19223050000000003</v>
      </c>
      <c r="J234">
        <f t="shared" si="50"/>
        <v>5417.5044659542627</v>
      </c>
      <c r="K234">
        <f t="shared" si="51"/>
        <v>-22344887.485753719</v>
      </c>
      <c r="L234">
        <f t="shared" si="60"/>
        <v>3623.6766943876619</v>
      </c>
      <c r="M234">
        <f>2*$Y$1*VLOOKUP(E233,Gearing!$B$3:$D$7,3)+B232</f>
        <v>3631.0415381980506</v>
      </c>
      <c r="N234">
        <f>2*B233-B232+Misc!$B$6*$Y$1^2</f>
        <v>3623.7744853852428</v>
      </c>
      <c r="O234">
        <f t="shared" si="52"/>
        <v>0</v>
      </c>
      <c r="P234">
        <f t="shared" si="53"/>
        <v>0</v>
      </c>
      <c r="Q234">
        <f t="shared" si="54"/>
        <v>0</v>
      </c>
      <c r="R234">
        <f t="shared" si="55"/>
        <v>0</v>
      </c>
      <c r="S234">
        <f t="shared" si="56"/>
        <v>1</v>
      </c>
      <c r="T234">
        <f>C234/Misc!$B$2*60/2/PI()</f>
        <v>3535.4700995684639</v>
      </c>
      <c r="U234">
        <f>C234/Misc!$B$2*60/2/PI()*VLOOKUP(E234,Gearing!$B$2:$F$7,5,FALSE)</f>
        <v>7073.4994483544169</v>
      </c>
      <c r="V234">
        <f ca="1">FORECAST(U234,OFFSET(Engine!$E$3:$E$26,MATCH(U234,Engine!$A$3:$A$26,1)-1,0,2),OFFSET(Engine!$A$3:$A$26,MATCH(U234,Engine!$A$3:$A$26,1)-1,0,2))</f>
        <v>633.93936360907912</v>
      </c>
    </row>
    <row r="235" spans="1:22" x14ac:dyDescent="0.25">
      <c r="A235">
        <f t="shared" si="48"/>
        <v>58</v>
      </c>
      <c r="B235">
        <f t="shared" si="59"/>
        <v>3651.4668300006001</v>
      </c>
      <c r="C235">
        <f t="shared" si="57"/>
        <v>111.25044915682247</v>
      </c>
      <c r="D235">
        <f t="shared" si="58"/>
        <v>0.71925364055641694</v>
      </c>
      <c r="E235">
        <f>MIN(VLOOKUP(C234+0.01,Gearing!$A$2:$F$7,2,TRUE)+1,5)</f>
        <v>5</v>
      </c>
      <c r="F235">
        <f>Misc!$B$4*Misc!$B$5/Misc!$B$2*VLOOKUP(E235,Gearing!$B$2:$F$7,5,FALSE)</f>
        <v>3601.903197661552</v>
      </c>
      <c r="G235">
        <f t="shared" si="46"/>
        <v>2.2689162975725514</v>
      </c>
      <c r="H235">
        <f t="shared" si="47"/>
        <v>248.86016722624927</v>
      </c>
      <c r="I235">
        <f t="shared" si="49"/>
        <v>0.19223050000000003</v>
      </c>
      <c r="J235">
        <f t="shared" si="50"/>
        <v>5406.8376343990249</v>
      </c>
      <c r="K235">
        <f t="shared" si="51"/>
        <v>-22495662.844108358</v>
      </c>
      <c r="L235">
        <f t="shared" si="60"/>
        <v>3651.4668300006001</v>
      </c>
      <c r="M235">
        <f>2*$Y$1*VLOOKUP(E234,Gearing!$B$3:$D$7,3)+B233</f>
        <v>3658.7409155416467</v>
      </c>
      <c r="N235">
        <f>2*B234-B233+Misc!$B$6*$Y$1^2</f>
        <v>3651.5649057336768</v>
      </c>
      <c r="O235">
        <f t="shared" si="52"/>
        <v>0</v>
      </c>
      <c r="P235">
        <f t="shared" si="53"/>
        <v>0</v>
      </c>
      <c r="Q235">
        <f t="shared" si="54"/>
        <v>0</v>
      </c>
      <c r="R235">
        <f t="shared" si="55"/>
        <v>0</v>
      </c>
      <c r="S235">
        <f t="shared" si="56"/>
        <v>1</v>
      </c>
      <c r="T235">
        <f>C235/Misc!$B$2*60/2/PI()</f>
        <v>3541.2117809003753</v>
      </c>
      <c r="U235">
        <f>C235/Misc!$B$2*60/2/PI()*VLOOKUP(E235,Gearing!$B$2:$F$7,5,FALSE)</f>
        <v>7084.9869672953519</v>
      </c>
      <c r="V235">
        <f ca="1">FORECAST(U235,OFFSET(Engine!$E$3:$E$26,MATCH(U235,Engine!$A$3:$A$26,1)-1,0,2),OFFSET(Engine!$A$3:$A$26,MATCH(U235,Engine!$A$3:$A$26,1)-1,0,2))</f>
        <v>633.54295816704223</v>
      </c>
    </row>
    <row r="236" spans="1:22" x14ac:dyDescent="0.25">
      <c r="A236">
        <f t="shared" si="48"/>
        <v>58.25</v>
      </c>
      <c r="B236">
        <f t="shared" si="59"/>
        <v>3679.3019189660731</v>
      </c>
      <c r="C236">
        <f t="shared" si="57"/>
        <v>111.42969838113004</v>
      </c>
      <c r="D236">
        <f t="shared" si="58"/>
        <v>0.71474015390413115</v>
      </c>
      <c r="E236">
        <f>MIN(VLOOKUP(C235+0.01,Gearing!$A$2:$F$7,2,TRUE)+1,5)</f>
        <v>5</v>
      </c>
      <c r="F236">
        <f>Misc!$B$4*Misc!$B$5/Misc!$B$2*VLOOKUP(E236,Gearing!$B$2:$F$7,5,FALSE)</f>
        <v>3601.903197661552</v>
      </c>
      <c r="G236">
        <f t="shared" si="46"/>
        <v>2.2862122199890598</v>
      </c>
      <c r="H236">
        <f t="shared" si="47"/>
        <v>249.26113632142545</v>
      </c>
      <c r="I236">
        <f t="shared" si="49"/>
        <v>0.19223050000000003</v>
      </c>
      <c r="J236">
        <f t="shared" si="50"/>
        <v>5396.1534110711391</v>
      </c>
      <c r="K236">
        <f t="shared" si="51"/>
        <v>-22646382.502792317</v>
      </c>
      <c r="L236">
        <f t="shared" si="60"/>
        <v>3679.3019189660731</v>
      </c>
      <c r="M236">
        <f>2*$Y$1*VLOOKUP(E235,Gearing!$B$3:$D$7,3)+B234</f>
        <v>3686.4858143876618</v>
      </c>
      <c r="N236">
        <f>2*B235-B234+Misc!$B$6*$Y$1^2</f>
        <v>3679.4002781135382</v>
      </c>
      <c r="O236">
        <f t="shared" si="52"/>
        <v>0</v>
      </c>
      <c r="P236">
        <f t="shared" si="53"/>
        <v>0</v>
      </c>
      <c r="Q236">
        <f t="shared" si="54"/>
        <v>0</v>
      </c>
      <c r="R236">
        <f t="shared" si="55"/>
        <v>0</v>
      </c>
      <c r="S236">
        <f t="shared" si="56"/>
        <v>1</v>
      </c>
      <c r="T236">
        <f>C236/Misc!$B$2*60/2/PI()</f>
        <v>3546.9174609191627</v>
      </c>
      <c r="U236">
        <f>C236/Misc!$B$2*60/2/PI()*VLOOKUP(E236,Gearing!$B$2:$F$7,5,FALSE)</f>
        <v>7096.4024575494786</v>
      </c>
      <c r="V236">
        <f ca="1">FORECAST(U236,OFFSET(Engine!$E$3:$E$26,MATCH(U236,Engine!$A$3:$A$26,1)-1,0,2),OFFSET(Engine!$A$3:$A$26,MATCH(U236,Engine!$A$3:$A$26,1)-1,0,2))</f>
        <v>633.14903825417673</v>
      </c>
    </row>
    <row r="237" spans="1:22" x14ac:dyDescent="0.25">
      <c r="A237">
        <f t="shared" si="48"/>
        <v>58.5</v>
      </c>
      <c r="B237">
        <f t="shared" si="59"/>
        <v>3707.1816791911651</v>
      </c>
      <c r="C237">
        <f t="shared" si="57"/>
        <v>111.60782187724726</v>
      </c>
      <c r="D237">
        <f t="shared" si="58"/>
        <v>0.71024781503365375</v>
      </c>
      <c r="E237">
        <f>MIN(VLOOKUP(C236+0.01,Gearing!$A$2:$F$7,2,TRUE)+1,5)</f>
        <v>5</v>
      </c>
      <c r="F237">
        <f>Misc!$B$4*Misc!$B$5/Misc!$B$2*VLOOKUP(E237,Gearing!$B$2:$F$7,5,FALSE)</f>
        <v>3601.903197661552</v>
      </c>
      <c r="G237">
        <f t="shared" si="46"/>
        <v>2.303535899839416</v>
      </c>
      <c r="H237">
        <f t="shared" si="47"/>
        <v>249.6595872343577</v>
      </c>
      <c r="I237">
        <f t="shared" si="49"/>
        <v>0.19223050000000003</v>
      </c>
      <c r="J237">
        <f t="shared" si="50"/>
        <v>5385.4519049323844</v>
      </c>
      <c r="K237">
        <f t="shared" si="51"/>
        <v>-22797043.503503926</v>
      </c>
      <c r="L237">
        <f t="shared" si="60"/>
        <v>3707.1816791911651</v>
      </c>
      <c r="M237">
        <f>2*$Y$1*VLOOKUP(E236,Gearing!$B$3:$D$7,3)+B235</f>
        <v>3714.2759500006</v>
      </c>
      <c r="N237">
        <f>2*B236-B235+Misc!$B$6*$Y$1^2</f>
        <v>3707.280320431546</v>
      </c>
      <c r="O237">
        <f t="shared" si="52"/>
        <v>0</v>
      </c>
      <c r="P237">
        <f t="shared" si="53"/>
        <v>0</v>
      </c>
      <c r="Q237">
        <f t="shared" si="54"/>
        <v>0</v>
      </c>
      <c r="R237">
        <f t="shared" si="55"/>
        <v>0</v>
      </c>
      <c r="S237">
        <f t="shared" si="56"/>
        <v>1</v>
      </c>
      <c r="T237">
        <f>C237/Misc!$B$2*60/2/PI()</f>
        <v>3552.5873078967365</v>
      </c>
      <c r="U237">
        <f>C237/Misc!$B$2*60/2/PI()*VLOOKUP(E237,Gearing!$B$2:$F$7,5,FALSE)</f>
        <v>7107.7462557824256</v>
      </c>
      <c r="V237">
        <f ca="1">FORECAST(U237,OFFSET(Engine!$E$3:$E$26,MATCH(U237,Engine!$A$3:$A$26,1)-1,0,2),OFFSET(Engine!$A$3:$A$26,MATCH(U237,Engine!$A$3:$A$26,1)-1,0,2))</f>
        <v>632.70484978297122</v>
      </c>
    </row>
    <row r="238" spans="1:22" x14ac:dyDescent="0.25">
      <c r="A238">
        <f t="shared" si="48"/>
        <v>58.75</v>
      </c>
      <c r="B238">
        <f t="shared" si="59"/>
        <v>3735.1058299046967</v>
      </c>
      <c r="C238">
        <f t="shared" si="57"/>
        <v>111.78482493240244</v>
      </c>
      <c r="D238">
        <f t="shared" si="58"/>
        <v>0.70577662620780757</v>
      </c>
      <c r="E238">
        <f>MIN(VLOOKUP(C237+0.01,Gearing!$A$2:$F$7,2,TRUE)+1,5)</f>
        <v>5</v>
      </c>
      <c r="F238">
        <f>Misc!$B$4*Misc!$B$5/Misc!$B$2*VLOOKUP(E238,Gearing!$B$2:$F$7,5,FALSE)</f>
        <v>3601.903197661552</v>
      </c>
      <c r="G238">
        <f t="shared" si="46"/>
        <v>2.3208871626604983</v>
      </c>
      <c r="H238">
        <f t="shared" si="47"/>
        <v>250.05553179223884</v>
      </c>
      <c r="I238">
        <f t="shared" si="49"/>
        <v>0.19223050000000003</v>
      </c>
      <c r="J238">
        <f t="shared" si="50"/>
        <v>5374.7332244364852</v>
      </c>
      <c r="K238">
        <f t="shared" si="51"/>
        <v>-22947642.904838905</v>
      </c>
      <c r="L238">
        <f t="shared" si="60"/>
        <v>3735.1058299046967</v>
      </c>
      <c r="M238">
        <f>2*$Y$1*VLOOKUP(E237,Gearing!$B$3:$D$7,3)+B236</f>
        <v>3742.111038966073</v>
      </c>
      <c r="N238">
        <f>2*B237-B236+Misc!$B$6*$Y$1^2</f>
        <v>3735.204751916257</v>
      </c>
      <c r="O238">
        <f t="shared" si="52"/>
        <v>0</v>
      </c>
      <c r="P238">
        <f t="shared" si="53"/>
        <v>0</v>
      </c>
      <c r="Q238">
        <f t="shared" si="54"/>
        <v>0</v>
      </c>
      <c r="R238">
        <f t="shared" si="55"/>
        <v>0</v>
      </c>
      <c r="S238">
        <f t="shared" si="56"/>
        <v>1</v>
      </c>
      <c r="T238">
        <f>C238/Misc!$B$2*60/2/PI()</f>
        <v>3558.2214901307993</v>
      </c>
      <c r="U238">
        <f>C238/Misc!$B$2*60/2/PI()*VLOOKUP(E238,Gearing!$B$2:$F$7,5,FALSE)</f>
        <v>7119.0186987114257</v>
      </c>
      <c r="V238">
        <f ca="1">FORECAST(U238,OFFSET(Engine!$E$3:$E$26,MATCH(U238,Engine!$A$3:$A$26,1)-1,0,2),OFFSET(Engine!$A$3:$A$26,MATCH(U238,Engine!$A$3:$A$26,1)-1,0,2))</f>
        <v>632.23911460872864</v>
      </c>
    </row>
    <row r="239" spans="1:22" x14ac:dyDescent="0.25">
      <c r="A239">
        <f t="shared" si="48"/>
        <v>59</v>
      </c>
      <c r="B239">
        <f t="shared" si="59"/>
        <v>3763.0740916573664</v>
      </c>
      <c r="C239">
        <f t="shared" si="57"/>
        <v>111.96071283419769</v>
      </c>
      <c r="D239">
        <f t="shared" si="58"/>
        <v>0.70132658815418836</v>
      </c>
      <c r="E239">
        <f>MIN(VLOOKUP(C238+0.01,Gearing!$A$2:$F$7,2,TRUE)+1,5)</f>
        <v>5</v>
      </c>
      <c r="F239">
        <f>Misc!$B$4*Misc!$B$5/Misc!$B$2*VLOOKUP(E239,Gearing!$B$2:$F$7,5,FALSE)</f>
        <v>3601.903197661552</v>
      </c>
      <c r="G239">
        <f t="shared" si="46"/>
        <v>2.3382658348105605</v>
      </c>
      <c r="H239">
        <f t="shared" si="47"/>
        <v>250.44898182309791</v>
      </c>
      <c r="I239">
        <f t="shared" si="49"/>
        <v>0.19223050000000003</v>
      </c>
      <c r="J239">
        <f t="shared" si="50"/>
        <v>5363.9974775290102</v>
      </c>
      <c r="K239">
        <f t="shared" si="51"/>
        <v>-23098177.782268036</v>
      </c>
      <c r="L239">
        <f t="shared" si="60"/>
        <v>3763.0740916573664</v>
      </c>
      <c r="M239">
        <f>2*$Y$1*VLOOKUP(E238,Gearing!$B$3:$D$7,3)+B237</f>
        <v>3769.990799191165</v>
      </c>
      <c r="N239">
        <f>2*B238-B237+Misc!$B$6*$Y$1^2</f>
        <v>3763.1732931182282</v>
      </c>
      <c r="O239">
        <f t="shared" si="52"/>
        <v>0</v>
      </c>
      <c r="P239">
        <f t="shared" si="53"/>
        <v>0</v>
      </c>
      <c r="Q239">
        <f t="shared" si="54"/>
        <v>0</v>
      </c>
      <c r="R239">
        <f t="shared" si="55"/>
        <v>0</v>
      </c>
      <c r="S239">
        <f t="shared" si="56"/>
        <v>1</v>
      </c>
      <c r="T239">
        <f>C239/Misc!$B$2*60/2/PI()</f>
        <v>3563.8201759309541</v>
      </c>
      <c r="U239">
        <f>C239/Misc!$B$2*60/2/PI()*VLOOKUP(E239,Gearing!$B$2:$F$7,5,FALSE)</f>
        <v>7130.2201230775199</v>
      </c>
      <c r="V239">
        <f ca="1">FORECAST(U239,OFFSET(Engine!$E$3:$E$26,MATCH(U239,Engine!$A$3:$A$26,1)-1,0,2),OFFSET(Engine!$A$3:$A$26,MATCH(U239,Engine!$A$3:$A$26,1)-1,0,2))</f>
        <v>631.77631365584148</v>
      </c>
    </row>
    <row r="240" spans="1:22" x14ac:dyDescent="0.25">
      <c r="A240">
        <f t="shared" si="48"/>
        <v>59.25</v>
      </c>
      <c r="B240">
        <f t="shared" si="59"/>
        <v>3791.0861863217956</v>
      </c>
      <c r="C240">
        <f t="shared" si="57"/>
        <v>112.13549087019874</v>
      </c>
      <c r="D240">
        <f t="shared" si="58"/>
        <v>0.69689769985416206</v>
      </c>
      <c r="E240">
        <f>MIN(VLOOKUP(C239+0.01,Gearing!$A$2:$F$7,2,TRUE)+1,5)</f>
        <v>5</v>
      </c>
      <c r="F240">
        <f>Misc!$B$4*Misc!$B$5/Misc!$B$2*VLOOKUP(E240,Gearing!$B$2:$F$7,5,FALSE)</f>
        <v>3601.903197661552</v>
      </c>
      <c r="G240">
        <f t="shared" si="46"/>
        <v>2.3556717434692618</v>
      </c>
      <c r="H240">
        <f t="shared" si="47"/>
        <v>250.83994915488265</v>
      </c>
      <c r="I240">
        <f t="shared" si="49"/>
        <v>0.19223050000000003</v>
      </c>
      <c r="J240">
        <f t="shared" si="50"/>
        <v>5353.2447716473171</v>
      </c>
      <c r="K240">
        <f t="shared" si="51"/>
        <v>-23248645.228113834</v>
      </c>
      <c r="L240">
        <f t="shared" si="60"/>
        <v>3791.0861863217956</v>
      </c>
      <c r="M240">
        <f>2*$Y$1*VLOOKUP(E239,Gearing!$B$3:$D$7,3)+B238</f>
        <v>3797.9149499046966</v>
      </c>
      <c r="N240">
        <f>2*B239-B238+Misc!$B$6*$Y$1^2</f>
        <v>3791.1856659100358</v>
      </c>
      <c r="O240">
        <f t="shared" si="52"/>
        <v>0</v>
      </c>
      <c r="P240">
        <f t="shared" si="53"/>
        <v>0</v>
      </c>
      <c r="Q240">
        <f t="shared" si="54"/>
        <v>0</v>
      </c>
      <c r="R240">
        <f t="shared" si="55"/>
        <v>0</v>
      </c>
      <c r="S240">
        <f t="shared" si="56"/>
        <v>1</v>
      </c>
      <c r="T240">
        <f>C240/Misc!$B$2*60/2/PI()</f>
        <v>3569.3835336056459</v>
      </c>
      <c r="U240">
        <f>C240/Misc!$B$2*60/2/PI()*VLOOKUP(E240,Gearing!$B$2:$F$7,5,FALSE)</f>
        <v>7141.3508656194335</v>
      </c>
      <c r="V240">
        <f ca="1">FORECAST(U240,OFFSET(Engine!$E$3:$E$26,MATCH(U240,Engine!$A$3:$A$26,1)-1,0,2),OFFSET(Engine!$A$3:$A$26,MATCH(U240,Engine!$A$3:$A$26,1)-1,0,2))</f>
        <v>631.31643301152531</v>
      </c>
    </row>
    <row r="241" spans="1:22" x14ac:dyDescent="0.25">
      <c r="A241">
        <f t="shared" si="48"/>
        <v>59.5</v>
      </c>
      <c r="B241">
        <f t="shared" si="59"/>
        <v>3819.1418370924657</v>
      </c>
      <c r="C241">
        <f t="shared" si="57"/>
        <v>112.309164327502</v>
      </c>
      <c r="D241">
        <f t="shared" si="58"/>
        <v>0.6924899585719686</v>
      </c>
      <c r="E241">
        <f>MIN(VLOOKUP(C240+0.01,Gearing!$A$2:$F$7,2,TRUE)+1,5)</f>
        <v>5</v>
      </c>
      <c r="F241">
        <f>Misc!$B$4*Misc!$B$5/Misc!$B$2*VLOOKUP(E241,Gearing!$B$2:$F$7,5,FALSE)</f>
        <v>3601.903197661552</v>
      </c>
      <c r="G241">
        <f t="shared" si="46"/>
        <v>2.3731047166376271</v>
      </c>
      <c r="H241">
        <f t="shared" si="47"/>
        <v>251.22844561449088</v>
      </c>
      <c r="I241">
        <f t="shared" si="49"/>
        <v>0.19223050000000003</v>
      </c>
      <c r="J241">
        <f t="shared" si="50"/>
        <v>5342.475213720536</v>
      </c>
      <c r="K241">
        <f t="shared" si="51"/>
        <v>-23399042.351525884</v>
      </c>
      <c r="L241">
        <f t="shared" si="60"/>
        <v>3819.1418370924657</v>
      </c>
      <c r="M241">
        <f>2*$Y$1*VLOOKUP(E240,Gearing!$B$3:$D$7,3)+B239</f>
        <v>3825.8832116573662</v>
      </c>
      <c r="N241">
        <f>2*B240-B239+Misc!$B$6*$Y$1^2</f>
        <v>3819.2415934862247</v>
      </c>
      <c r="O241">
        <f t="shared" si="52"/>
        <v>0</v>
      </c>
      <c r="P241">
        <f t="shared" si="53"/>
        <v>0</v>
      </c>
      <c r="Q241">
        <f t="shared" si="54"/>
        <v>0</v>
      </c>
      <c r="R241">
        <f t="shared" si="55"/>
        <v>0</v>
      </c>
      <c r="S241">
        <f t="shared" si="56"/>
        <v>1</v>
      </c>
      <c r="T241">
        <f>C241/Misc!$B$2*60/2/PI()</f>
        <v>3574.9117314483806</v>
      </c>
      <c r="U241">
        <f>C241/Misc!$B$2*60/2/PI()*VLOOKUP(E241,Gearing!$B$2:$F$7,5,FALSE)</f>
        <v>7152.4112630460031</v>
      </c>
      <c r="V241">
        <f ca="1">FORECAST(U241,OFFSET(Engine!$E$3:$E$26,MATCH(U241,Engine!$A$3:$A$26,1)-1,0,2),OFFSET(Engine!$A$3:$A$26,MATCH(U241,Engine!$A$3:$A$26,1)-1,0,2))</f>
        <v>630.85945876423034</v>
      </c>
    </row>
    <row r="242" spans="1:22" x14ac:dyDescent="0.25">
      <c r="A242">
        <f t="shared" si="48"/>
        <v>59.75</v>
      </c>
      <c r="B242">
        <f t="shared" si="59"/>
        <v>3847.2407684855466</v>
      </c>
      <c r="C242">
        <f t="shared" si="57"/>
        <v>112.48173849233353</v>
      </c>
      <c r="D242">
        <f t="shared" si="58"/>
        <v>0.68810336008027662</v>
      </c>
      <c r="E242">
        <f>MIN(VLOOKUP(C241+0.01,Gearing!$A$2:$F$7,2,TRUE)+1,5)</f>
        <v>5</v>
      </c>
      <c r="F242">
        <f>Misc!$B$4*Misc!$B$5/Misc!$B$2*VLOOKUP(E242,Gearing!$B$2:$F$7,5,FALSE)</f>
        <v>3601.903197661552</v>
      </c>
      <c r="G242">
        <f t="shared" si="46"/>
        <v>2.3905645831379414</v>
      </c>
      <c r="H242">
        <f t="shared" si="47"/>
        <v>251.6144830268735</v>
      </c>
      <c r="I242">
        <f t="shared" si="49"/>
        <v>0.19223050000000003</v>
      </c>
      <c r="J242">
        <f t="shared" si="50"/>
        <v>5331.6889101695933</v>
      </c>
      <c r="K242">
        <f t="shared" si="51"/>
        <v>-23549366.278455012</v>
      </c>
      <c r="L242">
        <f t="shared" si="60"/>
        <v>3847.2407684855466</v>
      </c>
      <c r="M242">
        <f>2*$Y$1*VLOOKUP(E241,Gearing!$B$3:$D$7,3)+B240</f>
        <v>3853.8953063217955</v>
      </c>
      <c r="N242">
        <f>2*B241-B240+Misc!$B$6*$Y$1^2</f>
        <v>3847.3408003631357</v>
      </c>
      <c r="O242">
        <f t="shared" si="52"/>
        <v>0</v>
      </c>
      <c r="P242">
        <f t="shared" si="53"/>
        <v>0</v>
      </c>
      <c r="Q242">
        <f t="shared" si="54"/>
        <v>0</v>
      </c>
      <c r="R242">
        <f t="shared" si="55"/>
        <v>0</v>
      </c>
      <c r="S242">
        <f t="shared" si="56"/>
        <v>1</v>
      </c>
      <c r="T242">
        <f>C242/Misc!$B$2*60/2/PI()</f>
        <v>3580.4049377249594</v>
      </c>
      <c r="U242">
        <f>C242/Misc!$B$2*60/2/PI()*VLOOKUP(E242,Gearing!$B$2:$F$7,5,FALSE)</f>
        <v>7163.4016520106334</v>
      </c>
      <c r="V242">
        <f ca="1">FORECAST(U242,OFFSET(Engine!$E$3:$E$26,MATCH(U242,Engine!$A$3:$A$26,1)-1,0,2),OFFSET(Engine!$A$3:$A$26,MATCH(U242,Engine!$A$3:$A$26,1)-1,0,2))</f>
        <v>630.40537700469736</v>
      </c>
    </row>
    <row r="243" spans="1:22" x14ac:dyDescent="0.25">
      <c r="A243">
        <f t="shared" si="48"/>
        <v>60</v>
      </c>
      <c r="B243">
        <f t="shared" si="59"/>
        <v>3875.3827063386325</v>
      </c>
      <c r="C243">
        <f t="shared" si="57"/>
        <v>112.65321864964244</v>
      </c>
      <c r="D243">
        <f t="shared" si="58"/>
        <v>0.68373789839097299</v>
      </c>
      <c r="E243">
        <f>MIN(VLOOKUP(C242+0.01,Gearing!$A$2:$F$7,2,TRUE)+1,5)</f>
        <v>5</v>
      </c>
      <c r="F243">
        <f>Misc!$B$4*Misc!$B$5/Misc!$B$2*VLOOKUP(E243,Gearing!$B$2:$F$7,5,FALSE)</f>
        <v>3601.903197661552</v>
      </c>
      <c r="G243">
        <f t="shared" si="46"/>
        <v>2.408051172613582</v>
      </c>
      <c r="H243">
        <f t="shared" si="47"/>
        <v>251.99807321412501</v>
      </c>
      <c r="I243">
        <f t="shared" si="49"/>
        <v>0.19223050000000003</v>
      </c>
      <c r="J243">
        <f t="shared" si="50"/>
        <v>5320.8859669072781</v>
      </c>
      <c r="K243">
        <f t="shared" si="51"/>
        <v>-23699614.151626397</v>
      </c>
      <c r="L243">
        <f t="shared" si="60"/>
        <v>3875.3827063386325</v>
      </c>
      <c r="M243">
        <f>2*$Y$1*VLOOKUP(E242,Gearing!$B$3:$D$7,3)+B241</f>
        <v>3881.9509570924656</v>
      </c>
      <c r="N243">
        <f>2*B242-B241+Misc!$B$6*$Y$1^2</f>
        <v>3875.4830123786273</v>
      </c>
      <c r="O243">
        <f t="shared" si="52"/>
        <v>0</v>
      </c>
      <c r="P243">
        <f t="shared" si="53"/>
        <v>0</v>
      </c>
      <c r="Q243">
        <f t="shared" si="54"/>
        <v>0</v>
      </c>
      <c r="R243">
        <f t="shared" si="55"/>
        <v>0</v>
      </c>
      <c r="S243">
        <f t="shared" si="56"/>
        <v>1</v>
      </c>
      <c r="T243">
        <f>C243/Misc!$B$2*60/2/PI()</f>
        <v>3585.8633206605373</v>
      </c>
      <c r="U243">
        <f>C243/Misc!$B$2*60/2/PI()*VLOOKUP(E243,Gearing!$B$2:$F$7,5,FALSE)</f>
        <v>7174.3223690854093</v>
      </c>
      <c r="V243">
        <f ca="1">FORECAST(U243,OFFSET(Engine!$E$3:$E$26,MATCH(U243,Engine!$A$3:$A$26,1)-1,0,2),OFFSET(Engine!$A$3:$A$26,MATCH(U243,Engine!$A$3:$A$26,1)-1,0,2))</f>
        <v>629.95417382702692</v>
      </c>
    </row>
    <row r="244" spans="1:22" x14ac:dyDescent="0.25">
      <c r="A244">
        <f t="shared" si="48"/>
        <v>60.25</v>
      </c>
      <c r="B244">
        <f t="shared" si="59"/>
        <v>3903.5673778103678</v>
      </c>
      <c r="C244">
        <f t="shared" si="57"/>
        <v>112.82361008269254</v>
      </c>
      <c r="D244">
        <f t="shared" si="58"/>
        <v>0.67939356600982137</v>
      </c>
      <c r="E244">
        <f>MIN(VLOOKUP(C243+0.01,Gearing!$A$2:$F$7,2,TRUE)+1,5)</f>
        <v>5</v>
      </c>
      <c r="F244">
        <f>Misc!$B$4*Misc!$B$5/Misc!$B$2*VLOOKUP(E244,Gearing!$B$2:$F$7,5,FALSE)</f>
        <v>3601.903197661552</v>
      </c>
      <c r="G244">
        <f t="shared" si="46"/>
        <v>2.425564315528792</v>
      </c>
      <c r="H244">
        <f t="shared" si="47"/>
        <v>252.37922799456993</v>
      </c>
      <c r="I244">
        <f t="shared" si="49"/>
        <v>0.19223050000000003</v>
      </c>
      <c r="J244">
        <f t="shared" si="50"/>
        <v>5310.0664893383428</v>
      </c>
      <c r="K244">
        <f t="shared" si="51"/>
        <v>-23849783.130511422</v>
      </c>
      <c r="L244">
        <f t="shared" si="60"/>
        <v>3903.5673778103678</v>
      </c>
      <c r="M244">
        <f>2*$Y$1*VLOOKUP(E243,Gearing!$B$3:$D$7,3)+B242</f>
        <v>3910.0498884855465</v>
      </c>
      <c r="N244">
        <f>2*B243-B242+Misc!$B$6*$Y$1^2</f>
        <v>3903.6679566917182</v>
      </c>
      <c r="O244">
        <f t="shared" si="52"/>
        <v>0</v>
      </c>
      <c r="P244">
        <f t="shared" si="53"/>
        <v>0</v>
      </c>
      <c r="Q244">
        <f t="shared" si="54"/>
        <v>0</v>
      </c>
      <c r="R244">
        <f t="shared" si="55"/>
        <v>0</v>
      </c>
      <c r="S244">
        <f t="shared" si="56"/>
        <v>1</v>
      </c>
      <c r="T244">
        <f>C244/Misc!$B$2*60/2/PI()</f>
        <v>3591.2870484266246</v>
      </c>
      <c r="U244">
        <f>C244/Misc!$B$2*60/2/PI()*VLOOKUP(E244,Gearing!$B$2:$F$7,5,FALSE)</f>
        <v>7185.1737507350872</v>
      </c>
      <c r="V244">
        <f ca="1">FORECAST(U244,OFFSET(Engine!$E$3:$E$26,MATCH(U244,Engine!$A$3:$A$26,1)-1,0,2),OFFSET(Engine!$A$3:$A$26,MATCH(U244,Engine!$A$3:$A$26,1)-1,0,2))</f>
        <v>629.50583532975384</v>
      </c>
    </row>
    <row r="245" spans="1:22" x14ac:dyDescent="0.25">
      <c r="A245">
        <f t="shared" si="48"/>
        <v>60.5</v>
      </c>
      <c r="B245">
        <f t="shared" si="59"/>
        <v>3931.7945113799788</v>
      </c>
      <c r="C245">
        <f t="shared" si="57"/>
        <v>112.99291807266582</v>
      </c>
      <c r="D245">
        <f t="shared" si="58"/>
        <v>0.67507035377639113</v>
      </c>
      <c r="E245">
        <f>MIN(VLOOKUP(C244+0.01,Gearing!$A$2:$F$7,2,TRUE)+1,5)</f>
        <v>5</v>
      </c>
      <c r="F245">
        <f>Misc!$B$4*Misc!$B$5/Misc!$B$2*VLOOKUP(E245,Gearing!$B$2:$F$7,5,FALSE)</f>
        <v>3601.903197661552</v>
      </c>
      <c r="G245">
        <f t="shared" si="46"/>
        <v>2.4431038431683834</v>
      </c>
      <c r="H245">
        <f t="shared" si="47"/>
        <v>252.75795918187595</v>
      </c>
      <c r="I245">
        <f t="shared" si="49"/>
        <v>0.19223050000000003</v>
      </c>
      <c r="J245">
        <f t="shared" si="50"/>
        <v>5299.230582359648</v>
      </c>
      <c r="K245">
        <f t="shared" si="51"/>
        <v>-23999870.391298454</v>
      </c>
      <c r="L245">
        <f t="shared" si="60"/>
        <v>3931.7945113799788</v>
      </c>
      <c r="M245">
        <f>2*$Y$1*VLOOKUP(E244,Gearing!$B$3:$D$7,3)+B243</f>
        <v>3938.1918263386324</v>
      </c>
      <c r="N245">
        <f>2*B244-B243+Misc!$B$6*$Y$1^2</f>
        <v>3931.895361782103</v>
      </c>
      <c r="O245">
        <f t="shared" si="52"/>
        <v>0</v>
      </c>
      <c r="P245">
        <f t="shared" si="53"/>
        <v>0</v>
      </c>
      <c r="Q245">
        <f t="shared" si="54"/>
        <v>0</v>
      </c>
      <c r="R245">
        <f t="shared" si="55"/>
        <v>0</v>
      </c>
      <c r="S245">
        <f t="shared" si="56"/>
        <v>1</v>
      </c>
      <c r="T245">
        <f>C245/Misc!$B$2*60/2/PI()</f>
        <v>3596.6762891284643</v>
      </c>
      <c r="U245">
        <f>C245/Misc!$B$2*60/2/PI()*VLOOKUP(E245,Gearing!$B$2:$F$7,5,FALSE)</f>
        <v>7195.9561332918411</v>
      </c>
      <c r="V245">
        <f ca="1">FORECAST(U245,OFFSET(Engine!$E$3:$E$26,MATCH(U245,Engine!$A$3:$A$26,1)-1,0,2),OFFSET(Engine!$A$3:$A$26,MATCH(U245,Engine!$A$3:$A$26,1)-1,0,2))</f>
        <v>629.06034761689079</v>
      </c>
    </row>
    <row r="246" spans="1:22" x14ac:dyDescent="0.25">
      <c r="A246">
        <f t="shared" si="48"/>
        <v>60.75</v>
      </c>
      <c r="B246">
        <f t="shared" si="59"/>
        <v>3960.0638368467007</v>
      </c>
      <c r="C246">
        <f t="shared" si="57"/>
        <v>113.16114789827679</v>
      </c>
      <c r="D246">
        <f t="shared" si="58"/>
        <v>0.67076825111143989</v>
      </c>
      <c r="E246">
        <f>MIN(VLOOKUP(C245+0.01,Gearing!$A$2:$F$7,2,TRUE)+1,5)</f>
        <v>5</v>
      </c>
      <c r="F246">
        <f>Misc!$B$4*Misc!$B$5/Misc!$B$2*VLOOKUP(E246,Gearing!$B$2:$F$7,5,FALSE)</f>
        <v>3601.903197661552</v>
      </c>
      <c r="G246">
        <f t="shared" si="46"/>
        <v>2.4606695876373856</v>
      </c>
      <c r="H246">
        <f t="shared" si="47"/>
        <v>253.13427858419112</v>
      </c>
      <c r="I246">
        <f t="shared" si="49"/>
        <v>0.19223050000000003</v>
      </c>
      <c r="J246">
        <f t="shared" si="50"/>
        <v>5288.3783503603418</v>
      </c>
      <c r="K246">
        <f t="shared" si="51"/>
        <v>-24149873.126862511</v>
      </c>
      <c r="L246">
        <f t="shared" si="60"/>
        <v>3960.0638368467007</v>
      </c>
      <c r="M246">
        <f>2*$Y$1*VLOOKUP(E245,Gearing!$B$3:$D$7,3)+B244</f>
        <v>3966.3764978103677</v>
      </c>
      <c r="N246">
        <f>2*B245-B244+Misc!$B$6*$Y$1^2</f>
        <v>3960.1649574495896</v>
      </c>
      <c r="O246">
        <f t="shared" si="52"/>
        <v>0</v>
      </c>
      <c r="P246">
        <f t="shared" si="53"/>
        <v>0</v>
      </c>
      <c r="Q246">
        <f t="shared" si="54"/>
        <v>0</v>
      </c>
      <c r="R246">
        <f t="shared" si="55"/>
        <v>0</v>
      </c>
      <c r="S246">
        <f t="shared" si="56"/>
        <v>1</v>
      </c>
      <c r="T246">
        <f>C246/Misc!$B$2*60/2/PI()</f>
        <v>3602.0312107927598</v>
      </c>
      <c r="U246">
        <f>C246/Misc!$B$2*60/2/PI()*VLOOKUP(E246,Gearing!$B$2:$F$7,5,FALSE)</f>
        <v>7206.6698529307087</v>
      </c>
      <c r="V246">
        <f ca="1">FORECAST(U246,OFFSET(Engine!$E$3:$E$26,MATCH(U246,Engine!$A$3:$A$26,1)-1,0,2),OFFSET(Engine!$A$3:$A$26,MATCH(U246,Engine!$A$3:$A$26,1)-1,0,2))</f>
        <v>628.52305247697313</v>
      </c>
    </row>
    <row r="247" spans="1:22" x14ac:dyDescent="0.25">
      <c r="A247">
        <f t="shared" si="48"/>
        <v>61</v>
      </c>
      <c r="B247">
        <f t="shared" si="59"/>
        <v>3988.3750853291172</v>
      </c>
      <c r="C247">
        <f t="shared" si="57"/>
        <v>113.32830483539783</v>
      </c>
      <c r="D247">
        <f t="shared" si="58"/>
        <v>0.66648724585684249</v>
      </c>
      <c r="E247">
        <f>MIN(VLOOKUP(C246+0.01,Gearing!$A$2:$F$7,2,TRUE)+1,5)</f>
        <v>5</v>
      </c>
      <c r="F247">
        <f>Misc!$B$4*Misc!$B$5/Misc!$B$2*VLOOKUP(E247,Gearing!$B$2:$F$7,5,FALSE)</f>
        <v>3601.903197661552</v>
      </c>
      <c r="G247">
        <f t="shared" si="46"/>
        <v>2.4782613818606323</v>
      </c>
      <c r="H247">
        <f t="shared" si="47"/>
        <v>253.50819800330581</v>
      </c>
      <c r="I247">
        <f t="shared" si="49"/>
        <v>0.19223050000000003</v>
      </c>
      <c r="J247">
        <f t="shared" si="50"/>
        <v>5277.5098972220803</v>
      </c>
      <c r="K247">
        <f t="shared" si="51"/>
        <v>-24299788.546733916</v>
      </c>
      <c r="L247">
        <f t="shared" si="60"/>
        <v>3988.3750853291172</v>
      </c>
      <c r="M247">
        <f>2*$Y$1*VLOOKUP(E246,Gearing!$B$3:$D$7,3)+B245</f>
        <v>3994.6036313799787</v>
      </c>
      <c r="N247">
        <f>2*B246-B245+Misc!$B$6*$Y$1^2</f>
        <v>3988.4764748134226</v>
      </c>
      <c r="O247">
        <f t="shared" si="52"/>
        <v>0</v>
      </c>
      <c r="P247">
        <f t="shared" si="53"/>
        <v>0</v>
      </c>
      <c r="Q247">
        <f t="shared" si="54"/>
        <v>0</v>
      </c>
      <c r="R247">
        <f t="shared" si="55"/>
        <v>0</v>
      </c>
      <c r="S247">
        <f t="shared" si="56"/>
        <v>1</v>
      </c>
      <c r="T247">
        <f>C247/Misc!$B$2*60/2/PI()</f>
        <v>3607.3519813557418</v>
      </c>
      <c r="U247">
        <f>C247/Misc!$B$2*60/2/PI()*VLOOKUP(E247,Gearing!$B$2:$F$7,5,FALSE)</f>
        <v>7217.3152456457165</v>
      </c>
      <c r="V247">
        <f ca="1">FORECAST(U247,OFFSET(Engine!$E$3:$E$26,MATCH(U247,Engine!$A$3:$A$26,1)-1,0,2),OFFSET(Engine!$A$3:$A$26,MATCH(U247,Engine!$A$3:$A$26,1)-1,0,2))</f>
        <v>627.93216797156208</v>
      </c>
    </row>
    <row r="248" spans="1:22" x14ac:dyDescent="0.25">
      <c r="A248">
        <f t="shared" si="48"/>
        <v>61.25</v>
      </c>
      <c r="B248">
        <f t="shared" si="59"/>
        <v>4016.7279892643996</v>
      </c>
      <c r="C248">
        <f t="shared" si="57"/>
        <v>113.49439415667257</v>
      </c>
      <c r="D248">
        <f t="shared" si="58"/>
        <v>0.66222732434107456</v>
      </c>
      <c r="E248">
        <f>MIN(VLOOKUP(C247+0.01,Gearing!$A$2:$F$7,2,TRUE)+1,5)</f>
        <v>5</v>
      </c>
      <c r="F248">
        <f>Misc!$B$4*Misc!$B$5/Misc!$B$2*VLOOKUP(E248,Gearing!$B$2:$F$7,5,FALSE)</f>
        <v>3601.903197661552</v>
      </c>
      <c r="G248">
        <f t="shared" si="46"/>
        <v>2.4958790595822893</v>
      </c>
      <c r="H248">
        <f t="shared" si="47"/>
        <v>253.87972923378797</v>
      </c>
      <c r="I248">
        <f t="shared" si="49"/>
        <v>0.19223050000000003</v>
      </c>
      <c r="J248">
        <f t="shared" si="50"/>
        <v>5266.6253263192821</v>
      </c>
      <c r="K248">
        <f t="shared" si="51"/>
        <v>-24449613.877065834</v>
      </c>
      <c r="L248">
        <f t="shared" si="60"/>
        <v>4016.7279892643996</v>
      </c>
      <c r="M248">
        <f>2*$Y$1*VLOOKUP(E247,Gearing!$B$3:$D$7,3)+B246</f>
        <v>4022.8729568467006</v>
      </c>
      <c r="N248">
        <f>2*B247-B246+Misc!$B$6*$Y$1^2</f>
        <v>4016.8296463115335</v>
      </c>
      <c r="O248">
        <f t="shared" si="52"/>
        <v>0</v>
      </c>
      <c r="P248">
        <f t="shared" si="53"/>
        <v>0</v>
      </c>
      <c r="Q248">
        <f t="shared" si="54"/>
        <v>0</v>
      </c>
      <c r="R248">
        <f t="shared" si="55"/>
        <v>0</v>
      </c>
      <c r="S248">
        <f t="shared" si="56"/>
        <v>1</v>
      </c>
      <c r="T248">
        <f>C248/Misc!$B$2*60/2/PI()</f>
        <v>3612.6387686508724</v>
      </c>
      <c r="U248">
        <f>C248/Misc!$B$2*60/2/PI()*VLOOKUP(E248,Gearing!$B$2:$F$7,5,FALSE)</f>
        <v>7227.8926472252797</v>
      </c>
      <c r="V248">
        <f ca="1">FORECAST(U248,OFFSET(Engine!$E$3:$E$26,MATCH(U248,Engine!$A$3:$A$26,1)-1,0,2),OFFSET(Engine!$A$3:$A$26,MATCH(U248,Engine!$A$3:$A$26,1)-1,0,2))</f>
        <v>627.34505739065673</v>
      </c>
    </row>
    <row r="249" spans="1:22" x14ac:dyDescent="0.25">
      <c r="A249">
        <f t="shared" si="48"/>
        <v>61.5</v>
      </c>
      <c r="B249">
        <f t="shared" si="59"/>
        <v>4045.1222824074534</v>
      </c>
      <c r="C249">
        <f t="shared" si="57"/>
        <v>113.65942113114306</v>
      </c>
      <c r="D249">
        <f t="shared" si="58"/>
        <v>0.65798847142286832</v>
      </c>
      <c r="E249">
        <f>MIN(VLOOKUP(C248+0.01,Gearing!$A$2:$F$7,2,TRUE)+1,5)</f>
        <v>5</v>
      </c>
      <c r="F249">
        <f>Misc!$B$4*Misc!$B$5/Misc!$B$2*VLOOKUP(E249,Gearing!$B$2:$F$7,5,FALSE)</f>
        <v>3601.903197661552</v>
      </c>
      <c r="G249">
        <f t="shared" si="46"/>
        <v>2.5135224553653246</v>
      </c>
      <c r="H249">
        <f t="shared" si="47"/>
        <v>254.24888406214893</v>
      </c>
      <c r="I249">
        <f t="shared" si="49"/>
        <v>0.19223050000000003</v>
      </c>
      <c r="J249">
        <f t="shared" si="50"/>
        <v>5255.7247405194194</v>
      </c>
      <c r="K249">
        <f t="shared" si="51"/>
        <v>-24599346.360600766</v>
      </c>
      <c r="L249">
        <f t="shared" si="60"/>
        <v>4045.1222824074534</v>
      </c>
      <c r="M249">
        <f>2*$Y$1*VLOOKUP(E248,Gearing!$B$3:$D$7,3)+B247</f>
        <v>4051.184205329117</v>
      </c>
      <c r="N249">
        <f>2*B248-B247+Misc!$B$6*$Y$1^2</f>
        <v>4045.224205699682</v>
      </c>
      <c r="O249">
        <f t="shared" si="52"/>
        <v>0</v>
      </c>
      <c r="P249">
        <f t="shared" si="53"/>
        <v>0</v>
      </c>
      <c r="Q249">
        <f t="shared" si="54"/>
        <v>0</v>
      </c>
      <c r="R249">
        <f t="shared" si="55"/>
        <v>0</v>
      </c>
      <c r="S249">
        <f t="shared" si="56"/>
        <v>1</v>
      </c>
      <c r="T249">
        <f>C249/Misc!$B$2*60/2/PI()</f>
        <v>3617.8917403969681</v>
      </c>
      <c r="U249">
        <f>C249/Misc!$B$2*60/2/PI()*VLOOKUP(E249,Gearing!$B$2:$F$7,5,FALSE)</f>
        <v>7238.402393228439</v>
      </c>
      <c r="V249">
        <f ca="1">FORECAST(U249,OFFSET(Engine!$E$3:$E$26,MATCH(U249,Engine!$A$3:$A$26,1)-1,0,2),OFFSET(Engine!$A$3:$A$26,MATCH(U249,Engine!$A$3:$A$26,1)-1,0,2))</f>
        <v>626.76170210867474</v>
      </c>
    </row>
    <row r="250" spans="1:22" x14ac:dyDescent="0.25">
      <c r="A250">
        <f t="shared" si="48"/>
        <v>61.75</v>
      </c>
      <c r="B250">
        <f t="shared" si="59"/>
        <v>4073.5576998299712</v>
      </c>
      <c r="C250">
        <f t="shared" si="57"/>
        <v>113.8233910238896</v>
      </c>
      <c r="D250">
        <f t="shared" si="58"/>
        <v>0.65377067054942017</v>
      </c>
      <c r="E250">
        <f>MIN(VLOOKUP(C249+0.01,Gearing!$A$2:$F$7,2,TRUE)+1,5)</f>
        <v>5</v>
      </c>
      <c r="F250">
        <f>Misc!$B$4*Misc!$B$5/Misc!$B$2*VLOOKUP(E250,Gearing!$B$2:$F$7,5,FALSE)</f>
        <v>3601.903197661552</v>
      </c>
      <c r="G250">
        <f t="shared" si="46"/>
        <v>2.531191404590921</v>
      </c>
      <c r="H250">
        <f t="shared" si="47"/>
        <v>254.61567426603793</v>
      </c>
      <c r="I250">
        <f t="shared" si="49"/>
        <v>0.19223050000000003</v>
      </c>
      <c r="J250">
        <f t="shared" si="50"/>
        <v>5244.8082421833478</v>
      </c>
      <c r="K250">
        <f t="shared" si="51"/>
        <v>-24748983.256636061</v>
      </c>
      <c r="L250">
        <f t="shared" si="60"/>
        <v>4073.5576998299712</v>
      </c>
      <c r="M250">
        <f>2*$Y$1*VLOOKUP(E249,Gearing!$B$3:$D$7,3)+B248</f>
        <v>4079.5371092643995</v>
      </c>
      <c r="N250">
        <f>2*B249-B248+Misc!$B$6*$Y$1^2</f>
        <v>4073.6598880505071</v>
      </c>
      <c r="O250">
        <f t="shared" si="52"/>
        <v>0</v>
      </c>
      <c r="P250">
        <f t="shared" si="53"/>
        <v>0</v>
      </c>
      <c r="Q250">
        <f t="shared" si="54"/>
        <v>0</v>
      </c>
      <c r="R250">
        <f t="shared" si="55"/>
        <v>0</v>
      </c>
      <c r="S250">
        <f t="shared" si="56"/>
        <v>1</v>
      </c>
      <c r="T250">
        <f>C250/Misc!$B$2*60/2/PI()</f>
        <v>3623.1110641867408</v>
      </c>
      <c r="U250">
        <f>C250/Misc!$B$2*60/2/PI()*VLOOKUP(E250,Gearing!$B$2:$F$7,5,FALSE)</f>
        <v>7248.8448189619348</v>
      </c>
      <c r="V250">
        <f ca="1">FORECAST(U250,OFFSET(Engine!$E$3:$E$26,MATCH(U250,Engine!$A$3:$A$26,1)-1,0,2),OFFSET(Engine!$A$3:$A$26,MATCH(U250,Engine!$A$3:$A$26,1)-1,0,2))</f>
        <v>626.18208351403814</v>
      </c>
    </row>
    <row r="251" spans="1:22" x14ac:dyDescent="0.25">
      <c r="A251">
        <f t="shared" si="48"/>
        <v>62</v>
      </c>
      <c r="B251">
        <f t="shared" si="59"/>
        <v>4102.0339779193982</v>
      </c>
      <c r="C251">
        <f t="shared" si="57"/>
        <v>113.98630909566236</v>
      </c>
      <c r="D251">
        <f t="shared" si="58"/>
        <v>0.64957390363269951</v>
      </c>
      <c r="E251">
        <f>MIN(VLOOKUP(C250+0.01,Gearing!$A$2:$F$7,2,TRUE)+1,5)</f>
        <v>5</v>
      </c>
      <c r="F251">
        <f>Misc!$B$4*Misc!$B$5/Misc!$B$2*VLOOKUP(E251,Gearing!$B$2:$F$7,5,FALSE)</f>
        <v>3601.903197661552</v>
      </c>
      <c r="G251">
        <f t="shared" si="46"/>
        <v>2.5488857434578303</v>
      </c>
      <c r="H251">
        <f t="shared" si="47"/>
        <v>254.98011161341796</v>
      </c>
      <c r="I251">
        <f t="shared" si="49"/>
        <v>0.19223050000000003</v>
      </c>
      <c r="J251">
        <f t="shared" si="50"/>
        <v>5233.8759331656693</v>
      </c>
      <c r="K251">
        <f t="shared" si="51"/>
        <v>-24898521.84098842</v>
      </c>
      <c r="L251">
        <f t="shared" si="60"/>
        <v>4102.0339779193982</v>
      </c>
      <c r="M251">
        <f>2*$Y$1*VLOOKUP(E250,Gearing!$B$3:$D$7,3)+B249</f>
        <v>4107.9314024074538</v>
      </c>
      <c r="N251">
        <f>2*B250-B249+Misc!$B$6*$Y$1^2</f>
        <v>4102.1364297524888</v>
      </c>
      <c r="O251">
        <f t="shared" si="52"/>
        <v>0</v>
      </c>
      <c r="P251">
        <f t="shared" si="53"/>
        <v>0</v>
      </c>
      <c r="Q251">
        <f t="shared" si="54"/>
        <v>0</v>
      </c>
      <c r="R251">
        <f t="shared" si="55"/>
        <v>0</v>
      </c>
      <c r="S251">
        <f t="shared" si="56"/>
        <v>1</v>
      </c>
      <c r="T251">
        <f>C251/Misc!$B$2*60/2/PI()</f>
        <v>3628.2969074750677</v>
      </c>
      <c r="U251">
        <f>C251/Misc!$B$2*60/2/PI()*VLOOKUP(E251,Gearing!$B$2:$F$7,5,FALSE)</f>
        <v>7259.2202594567398</v>
      </c>
      <c r="V251">
        <f ca="1">FORECAST(U251,OFFSET(Engine!$E$3:$E$26,MATCH(U251,Engine!$A$3:$A$26,1)-1,0,2),OFFSET(Engine!$A$3:$A$26,MATCH(U251,Engine!$A$3:$A$26,1)-1,0,2))</f>
        <v>625.60618301047543</v>
      </c>
    </row>
    <row r="252" spans="1:22" x14ac:dyDescent="0.25">
      <c r="A252">
        <f t="shared" si="48"/>
        <v>62.25</v>
      </c>
      <c r="B252">
        <f t="shared" si="59"/>
        <v>4130.5508543778024</v>
      </c>
      <c r="C252">
        <f t="shared" si="57"/>
        <v>114.14818060253128</v>
      </c>
      <c r="D252">
        <f t="shared" si="58"/>
        <v>0.64539815131865907</v>
      </c>
      <c r="E252">
        <f>MIN(VLOOKUP(C251+0.01,Gearing!$A$2:$F$7,2,TRUE)+1,5)</f>
        <v>5</v>
      </c>
      <c r="F252">
        <f>Misc!$B$4*Misc!$B$5/Misc!$B$2*VLOOKUP(E252,Gearing!$B$2:$F$7,5,FALSE)</f>
        <v>3601.903197661552</v>
      </c>
      <c r="G252">
        <f t="shared" si="46"/>
        <v>2.5666053089816736</v>
      </c>
      <c r="H252">
        <f t="shared" si="47"/>
        <v>255.34220786178258</v>
      </c>
      <c r="I252">
        <f t="shared" si="49"/>
        <v>0.19223050000000003</v>
      </c>
      <c r="J252">
        <f t="shared" si="50"/>
        <v>5222.92791481513</v>
      </c>
      <c r="K252">
        <f t="shared" si="51"/>
        <v>-25047959.405957352</v>
      </c>
      <c r="L252">
        <f t="shared" si="60"/>
        <v>4130.5508543778024</v>
      </c>
      <c r="M252">
        <f>2*$Y$1*VLOOKUP(E251,Gearing!$B$3:$D$7,3)+B250</f>
        <v>4136.3668198299711</v>
      </c>
      <c r="N252">
        <f>2*B251-B250+Misc!$B$6*$Y$1^2</f>
        <v>4130.6535685088256</v>
      </c>
      <c r="O252">
        <f t="shared" si="52"/>
        <v>0</v>
      </c>
      <c r="P252">
        <f t="shared" si="53"/>
        <v>0</v>
      </c>
      <c r="Q252">
        <f t="shared" si="54"/>
        <v>0</v>
      </c>
      <c r="R252">
        <f t="shared" si="55"/>
        <v>0</v>
      </c>
      <c r="S252">
        <f t="shared" si="56"/>
        <v>1</v>
      </c>
      <c r="T252">
        <f>C252/Misc!$B$2*60/2/PI()</f>
        <v>3633.4494375678514</v>
      </c>
      <c r="U252">
        <f>C252/Misc!$B$2*60/2/PI()*VLOOKUP(E252,Gearing!$B$2:$F$7,5,FALSE)</f>
        <v>7269.5290494457658</v>
      </c>
      <c r="V252">
        <f ca="1">FORECAST(U252,OFFSET(Engine!$E$3:$E$26,MATCH(U252,Engine!$A$3:$A$26,1)-1,0,2),OFFSET(Engine!$A$3:$A$26,MATCH(U252,Engine!$A$3:$A$26,1)-1,0,2))</f>
        <v>625.03398201825996</v>
      </c>
    </row>
    <row r="253" spans="1:22" x14ac:dyDescent="0.25">
      <c r="A253">
        <f t="shared" si="48"/>
        <v>62.5</v>
      </c>
      <c r="B253">
        <f t="shared" si="59"/>
        <v>4159.1080682206639</v>
      </c>
      <c r="C253">
        <f t="shared" si="57"/>
        <v>114.30901079554314</v>
      </c>
      <c r="D253">
        <f t="shared" si="58"/>
        <v>0.64124339277623221</v>
      </c>
      <c r="E253">
        <f>MIN(VLOOKUP(C252+0.01,Gearing!$A$2:$F$7,2,TRUE)+1,5)</f>
        <v>5</v>
      </c>
      <c r="F253">
        <f>Misc!$B$4*Misc!$B$5/Misc!$B$2*VLOOKUP(E253,Gearing!$B$2:$F$7,5,FALSE)</f>
        <v>3601.903197661552</v>
      </c>
      <c r="G253">
        <f t="shared" si="46"/>
        <v>2.5843499389941891</v>
      </c>
      <c r="H253">
        <f t="shared" si="47"/>
        <v>255.70197475738894</v>
      </c>
      <c r="I253">
        <f t="shared" si="49"/>
        <v>0.19223050000000003</v>
      </c>
      <c r="J253">
        <f t="shared" si="50"/>
        <v>5211.9642879750554</v>
      </c>
      <c r="K253">
        <f t="shared" si="51"/>
        <v>-25197293.26028784</v>
      </c>
      <c r="L253">
        <f t="shared" si="60"/>
        <v>4159.1080682206639</v>
      </c>
      <c r="M253">
        <f>2*$Y$1*VLOOKUP(E252,Gearing!$B$3:$D$7,3)+B251</f>
        <v>4164.8430979193981</v>
      </c>
      <c r="N253">
        <f>2*B252-B251+Misc!$B$6*$Y$1^2</f>
        <v>4159.2110433362068</v>
      </c>
      <c r="O253">
        <f t="shared" si="52"/>
        <v>0</v>
      </c>
      <c r="P253">
        <f t="shared" si="53"/>
        <v>0</v>
      </c>
      <c r="Q253">
        <f t="shared" si="54"/>
        <v>0</v>
      </c>
      <c r="R253">
        <f t="shared" si="55"/>
        <v>0</v>
      </c>
      <c r="S253">
        <f t="shared" si="56"/>
        <v>1</v>
      </c>
      <c r="T253">
        <f>C253/Misc!$B$2*60/2/PI()</f>
        <v>3638.5688216111043</v>
      </c>
      <c r="U253">
        <f>C253/Misc!$B$2*60/2/PI()*VLOOKUP(E253,Gearing!$B$2:$F$7,5,FALSE)</f>
        <v>7279.771523342034</v>
      </c>
      <c r="V253">
        <f ca="1">FORECAST(U253,OFFSET(Engine!$E$3:$E$26,MATCH(U253,Engine!$A$3:$A$26,1)-1,0,2),OFFSET(Engine!$A$3:$A$26,MATCH(U253,Engine!$A$3:$A$26,1)-1,0,2))</f>
        <v>624.46546197542023</v>
      </c>
    </row>
    <row r="254" spans="1:22" x14ac:dyDescent="0.25">
      <c r="A254">
        <f t="shared" si="48"/>
        <v>62.75</v>
      </c>
      <c r="B254">
        <f t="shared" si="59"/>
        <v>4187.7053597755739</v>
      </c>
      <c r="C254">
        <f t="shared" si="57"/>
        <v>114.46880492036689</v>
      </c>
      <c r="D254">
        <f t="shared" si="58"/>
        <v>0.6371096058137482</v>
      </c>
      <c r="E254">
        <f>MIN(VLOOKUP(C253+0.01,Gearing!$A$2:$F$7,2,TRUE)+1,5)</f>
        <v>5</v>
      </c>
      <c r="F254">
        <f>Misc!$B$4*Misc!$B$5/Misc!$B$2*VLOOKUP(E254,Gearing!$B$2:$F$7,5,FALSE)</f>
        <v>3601.903197661552</v>
      </c>
      <c r="G254">
        <f t="shared" si="46"/>
        <v>2.6021194721424221</v>
      </c>
      <c r="H254">
        <f t="shared" si="47"/>
        <v>256.05942403446426</v>
      </c>
      <c r="I254">
        <f t="shared" si="49"/>
        <v>0.19223050000000003</v>
      </c>
      <c r="J254">
        <f t="shared" si="50"/>
        <v>5200.9851529838152</v>
      </c>
      <c r="K254">
        <f t="shared" si="51"/>
        <v>-25346520.729131885</v>
      </c>
      <c r="L254">
        <f t="shared" si="60"/>
        <v>4187.7053597755739</v>
      </c>
      <c r="M254">
        <f>2*$Y$1*VLOOKUP(E253,Gearing!$B$3:$D$7,3)+B252</f>
        <v>4193.3599743778022</v>
      </c>
      <c r="N254">
        <f>2*B253-B252+Misc!$B$6*$Y$1^2</f>
        <v>4187.8085945635257</v>
      </c>
      <c r="O254">
        <f t="shared" si="52"/>
        <v>0</v>
      </c>
      <c r="P254">
        <f t="shared" si="53"/>
        <v>0</v>
      </c>
      <c r="Q254">
        <f t="shared" si="54"/>
        <v>0</v>
      </c>
      <c r="R254">
        <f t="shared" si="55"/>
        <v>0</v>
      </c>
      <c r="S254">
        <f t="shared" si="56"/>
        <v>1</v>
      </c>
      <c r="T254">
        <f>C254/Misc!$B$2*60/2/PI()</f>
        <v>3643.6552265796531</v>
      </c>
      <c r="U254">
        <f>C254/Misc!$B$2*60/2/PI()*VLOOKUP(E254,Gearing!$B$2:$F$7,5,FALSE)</f>
        <v>7289.9480152160641</v>
      </c>
      <c r="V254">
        <f ca="1">FORECAST(U254,OFFSET(Engine!$E$3:$E$26,MATCH(U254,Engine!$A$3:$A$26,1)-1,0,2),OFFSET(Engine!$A$3:$A$26,MATCH(U254,Engine!$A$3:$A$26,1)-1,0,2))</f>
        <v>623.90060433899612</v>
      </c>
    </row>
    <row r="255" spans="1:22" x14ac:dyDescent="0.25">
      <c r="A255">
        <f t="shared" si="48"/>
        <v>63</v>
      </c>
      <c r="B255">
        <f t="shared" si="59"/>
        <v>4216.3424706808473</v>
      </c>
      <c r="C255">
        <f t="shared" si="57"/>
        <v>114.62756821695803</v>
      </c>
      <c r="D255">
        <f t="shared" si="58"/>
        <v>0.63299676691531204</v>
      </c>
      <c r="E255">
        <f>MIN(VLOOKUP(C254+0.01,Gearing!$A$2:$F$7,2,TRUE)+1,5)</f>
        <v>5</v>
      </c>
      <c r="F255">
        <f>Misc!$B$4*Misc!$B$5/Misc!$B$2*VLOOKUP(E255,Gearing!$B$2:$F$7,5,FALSE)</f>
        <v>3601.903197661552</v>
      </c>
      <c r="G255">
        <f t="shared" si="46"/>
        <v>2.6199137478878645</v>
      </c>
      <c r="H255">
        <f t="shared" si="47"/>
        <v>256.41456741445512</v>
      </c>
      <c r="I255">
        <f t="shared" si="49"/>
        <v>0.19223050000000003</v>
      </c>
      <c r="J255">
        <f t="shared" si="50"/>
        <v>5189.990609675323</v>
      </c>
      <c r="K255">
        <f t="shared" si="51"/>
        <v>-25495639.154009212</v>
      </c>
      <c r="L255">
        <f t="shared" si="60"/>
        <v>4216.3424706808473</v>
      </c>
      <c r="M255">
        <f>2*$Y$1*VLOOKUP(E254,Gearing!$B$3:$D$7,3)+B253</f>
        <v>4221.9171882206638</v>
      </c>
      <c r="N255">
        <f>2*B254-B253+Misc!$B$6*$Y$1^2</f>
        <v>4216.4459638304843</v>
      </c>
      <c r="O255">
        <f t="shared" si="52"/>
        <v>0</v>
      </c>
      <c r="P255">
        <f t="shared" si="53"/>
        <v>0</v>
      </c>
      <c r="Q255">
        <f t="shared" si="54"/>
        <v>0</v>
      </c>
      <c r="R255">
        <f t="shared" si="55"/>
        <v>0</v>
      </c>
      <c r="S255">
        <f t="shared" si="56"/>
        <v>1</v>
      </c>
      <c r="T255">
        <f>C255/Misc!$B$2*60/2/PI()</f>
        <v>3648.708819266461</v>
      </c>
      <c r="U255">
        <f>C255/Misc!$B$2*60/2/PI()*VLOOKUP(E255,Gearing!$B$2:$F$7,5,FALSE)</f>
        <v>7300.0588587745224</v>
      </c>
      <c r="V255">
        <f ca="1">FORECAST(U255,OFFSET(Engine!$E$3:$E$26,MATCH(U255,Engine!$A$3:$A$26,1)-1,0,2),OFFSET(Engine!$A$3:$A$26,MATCH(U255,Engine!$A$3:$A$26,1)-1,0,2))</f>
        <v>623.33858924746119</v>
      </c>
    </row>
    <row r="256" spans="1:22" x14ac:dyDescent="0.25">
      <c r="A256">
        <f t="shared" si="48"/>
        <v>63.25</v>
      </c>
      <c r="B256">
        <f t="shared" si="59"/>
        <v>4245.0191438840529</v>
      </c>
      <c r="C256">
        <f t="shared" si="57"/>
        <v>114.78530591923482</v>
      </c>
      <c r="D256">
        <f t="shared" si="58"/>
        <v>0.62890485129901208</v>
      </c>
      <c r="E256">
        <f>MIN(VLOOKUP(C255+0.01,Gearing!$A$2:$F$7,2,TRUE)+1,5)</f>
        <v>5</v>
      </c>
      <c r="F256">
        <f>Misc!$B$4*Misc!$B$5/Misc!$B$2*VLOOKUP(E256,Gearing!$B$2:$F$7,5,FALSE)</f>
        <v>3601.903197661552</v>
      </c>
      <c r="G256">
        <f t="shared" si="46"/>
        <v>2.6377326065055406</v>
      </c>
      <c r="H256">
        <f t="shared" si="47"/>
        <v>256.76741660530337</v>
      </c>
      <c r="I256">
        <f t="shared" si="49"/>
        <v>0.19223050000000003</v>
      </c>
      <c r="J256">
        <f t="shared" si="50"/>
        <v>5178.9807573795706</v>
      </c>
      <c r="K256">
        <f t="shared" si="51"/>
        <v>-25644645.892767064</v>
      </c>
      <c r="L256">
        <f t="shared" si="60"/>
        <v>4245.0191438840529</v>
      </c>
      <c r="M256">
        <f>2*$Y$1*VLOOKUP(E255,Gearing!$B$3:$D$7,3)+B254</f>
        <v>4250.5144797755738</v>
      </c>
      <c r="N256">
        <f>2*B255-B254+Misc!$B$6*$Y$1^2</f>
        <v>4245.1228940861211</v>
      </c>
      <c r="O256">
        <f t="shared" si="52"/>
        <v>0</v>
      </c>
      <c r="P256">
        <f t="shared" si="53"/>
        <v>0</v>
      </c>
      <c r="Q256">
        <f t="shared" si="54"/>
        <v>0</v>
      </c>
      <c r="R256">
        <f t="shared" si="55"/>
        <v>0</v>
      </c>
      <c r="S256">
        <f t="shared" si="56"/>
        <v>1</v>
      </c>
      <c r="T256">
        <f>C256/Misc!$B$2*60/2/PI()</f>
        <v>3653.7297662723231</v>
      </c>
      <c r="U256">
        <f>C256/Misc!$B$2*60/2/PI()*VLOOKUP(E256,Gearing!$B$2:$F$7,5,FALSE)</f>
        <v>7310.1043873395975</v>
      </c>
      <c r="V256">
        <f ca="1">FORECAST(U256,OFFSET(Engine!$E$3:$E$26,MATCH(U256,Engine!$A$3:$A$26,1)-1,0,2),OFFSET(Engine!$A$3:$A$26,MATCH(U256,Engine!$A$3:$A$26,1)-1,0,2))</f>
        <v>622.64423500822079</v>
      </c>
    </row>
    <row r="257" spans="1:22" x14ac:dyDescent="0.25">
      <c r="A257">
        <f t="shared" si="48"/>
        <v>63.5</v>
      </c>
      <c r="B257">
        <f t="shared" si="59"/>
        <v>4273.7351236404647</v>
      </c>
      <c r="C257">
        <f t="shared" si="57"/>
        <v>114.94202325474726</v>
      </c>
      <c r="D257">
        <f t="shared" si="58"/>
        <v>0.62483383280050475</v>
      </c>
      <c r="E257">
        <f>MIN(VLOOKUP(C256+0.01,Gearing!$A$2:$F$7,2,TRUE)+1,5)</f>
        <v>5</v>
      </c>
      <c r="F257">
        <f>Misc!$B$4*Misc!$B$5/Misc!$B$2*VLOOKUP(E257,Gearing!$B$2:$F$7,5,FALSE)</f>
        <v>3601.903197661552</v>
      </c>
      <c r="G257">
        <f t="shared" si="46"/>
        <v>2.6555758890830456</v>
      </c>
      <c r="H257">
        <f t="shared" si="47"/>
        <v>257.11798330070519</v>
      </c>
      <c r="I257">
        <f t="shared" si="49"/>
        <v>0.19223050000000003</v>
      </c>
      <c r="J257">
        <f t="shared" si="50"/>
        <v>5167.9556949231928</v>
      </c>
      <c r="K257">
        <f t="shared" si="51"/>
        <v>-25793538.319539178</v>
      </c>
      <c r="L257">
        <f t="shared" si="60"/>
        <v>4273.7351236404647</v>
      </c>
      <c r="M257">
        <f>2*$Y$1*VLOOKUP(E256,Gearing!$B$3:$D$7,3)+B255</f>
        <v>4279.1515906808472</v>
      </c>
      <c r="N257">
        <f>2*B256-B255+Misc!$B$6*$Y$1^2</f>
        <v>4273.8391295872589</v>
      </c>
      <c r="O257">
        <f t="shared" si="52"/>
        <v>0</v>
      </c>
      <c r="P257">
        <f t="shared" si="53"/>
        <v>0</v>
      </c>
      <c r="Q257">
        <f t="shared" si="54"/>
        <v>0</v>
      </c>
      <c r="R257">
        <f t="shared" si="55"/>
        <v>0</v>
      </c>
      <c r="S257">
        <f t="shared" si="56"/>
        <v>1</v>
      </c>
      <c r="T257">
        <f>C257/Misc!$B$2*60/2/PI()</f>
        <v>3658.718233995322</v>
      </c>
      <c r="U257">
        <f>C257/Misc!$B$2*60/2/PI()*VLOOKUP(E257,Gearing!$B$2:$F$7,5,FALSE)</f>
        <v>7320.0849338279049</v>
      </c>
      <c r="V257">
        <f ca="1">FORECAST(U257,OFFSET(Engine!$E$3:$E$26,MATCH(U257,Engine!$A$3:$A$26,1)-1,0,2),OFFSET(Engine!$A$3:$A$26,MATCH(U257,Engine!$A$3:$A$26,1)-1,0,2))</f>
        <v>621.95437237737963</v>
      </c>
    </row>
    <row r="258" spans="1:22" x14ac:dyDescent="0.25">
      <c r="A258">
        <f t="shared" si="48"/>
        <v>63.75</v>
      </c>
      <c r="B258">
        <f t="shared" si="59"/>
        <v>4302.4901555114266</v>
      </c>
      <c r="C258">
        <f t="shared" si="57"/>
        <v>115.097725444346</v>
      </c>
      <c r="D258">
        <f t="shared" si="58"/>
        <v>0.62078368398942985</v>
      </c>
      <c r="E258">
        <f>MIN(VLOOKUP(C257+0.01,Gearing!$A$2:$F$7,2,TRUE)+1,5)</f>
        <v>5</v>
      </c>
      <c r="F258">
        <f>Misc!$B$4*Misc!$B$5/Misc!$B$2*VLOOKUP(E258,Gearing!$B$2:$F$7,5,FALSE)</f>
        <v>3601.903197661552</v>
      </c>
      <c r="G258">
        <f t="shared" si="46"/>
        <v>2.6734434375195275</v>
      </c>
      <c r="H258">
        <f t="shared" si="47"/>
        <v>257.46627917937099</v>
      </c>
      <c r="I258">
        <f t="shared" si="49"/>
        <v>0.19223050000000003</v>
      </c>
      <c r="J258">
        <f t="shared" si="50"/>
        <v>5156.9155206300629</v>
      </c>
      <c r="K258">
        <f t="shared" si="51"/>
        <v>-25942313.824703753</v>
      </c>
      <c r="L258">
        <f t="shared" si="60"/>
        <v>4302.4901555114266</v>
      </c>
      <c r="M258">
        <f>2*$Y$1*VLOOKUP(E257,Gearing!$B$3:$D$7,3)+B256</f>
        <v>4307.8282638840528</v>
      </c>
      <c r="N258">
        <f>2*B257-B256+Misc!$B$6*$Y$1^2</f>
        <v>4302.5944158968769</v>
      </c>
      <c r="O258">
        <f t="shared" si="52"/>
        <v>0</v>
      </c>
      <c r="P258">
        <f t="shared" si="53"/>
        <v>0</v>
      </c>
      <c r="Q258">
        <f t="shared" si="54"/>
        <v>0</v>
      </c>
      <c r="R258">
        <f t="shared" si="55"/>
        <v>0</v>
      </c>
      <c r="S258">
        <f t="shared" si="56"/>
        <v>1</v>
      </c>
      <c r="T258">
        <f>C258/Misc!$B$2*60/2/PI()</f>
        <v>3663.6743886202962</v>
      </c>
      <c r="U258">
        <f>C258/Misc!$B$2*60/2/PI()*VLOOKUP(E258,Gearing!$B$2:$F$7,5,FALSE)</f>
        <v>7330.000830729422</v>
      </c>
      <c r="V258">
        <f ca="1">FORECAST(U258,OFFSET(Engine!$E$3:$E$26,MATCH(U258,Engine!$A$3:$A$26,1)-1,0,2),OFFSET(Engine!$A$3:$A$26,MATCH(U258,Engine!$A$3:$A$26,1)-1,0,2))</f>
        <v>621.26897837298884</v>
      </c>
    </row>
    <row r="259" spans="1:22" x14ac:dyDescent="0.25">
      <c r="A259">
        <f t="shared" si="48"/>
        <v>64</v>
      </c>
      <c r="B259">
        <f t="shared" si="59"/>
        <v>4331.2839863626377</v>
      </c>
      <c r="C259">
        <f t="shared" si="57"/>
        <v>115.25241770187131</v>
      </c>
      <c r="D259">
        <f t="shared" si="58"/>
        <v>0.61675437621306628</v>
      </c>
      <c r="E259">
        <f>MIN(VLOOKUP(C258+0.01,Gearing!$A$2:$F$7,2,TRUE)+1,5)</f>
        <v>5</v>
      </c>
      <c r="F259">
        <f>Misc!$B$4*Misc!$B$5/Misc!$B$2*VLOOKUP(E259,Gearing!$B$2:$F$7,5,FALSE)</f>
        <v>3601.903197661552</v>
      </c>
      <c r="G259">
        <f t="shared" ref="G259:G322" si="61">CONVERT(B259,$B$1,$G$1)</f>
        <v>2.6913350945246246</v>
      </c>
      <c r="H259">
        <f t="shared" ref="H259:H322" si="62">CONVERT(C259,$C$1,$H$1)</f>
        <v>257.81231590432918</v>
      </c>
      <c r="I259">
        <f t="shared" si="49"/>
        <v>0.19223050000000003</v>
      </c>
      <c r="J259">
        <f t="shared" si="50"/>
        <v>5145.8603323219213</v>
      </c>
      <c r="K259">
        <f t="shared" si="51"/>
        <v>-26090969.814840648</v>
      </c>
      <c r="L259">
        <f t="shared" si="60"/>
        <v>4331.2839863626377</v>
      </c>
      <c r="M259">
        <f>2*$Y$1*VLOOKUP(E258,Gearing!$B$3:$D$7,3)+B257</f>
        <v>4336.5442436404646</v>
      </c>
      <c r="N259">
        <f>2*B258-B257+Misc!$B$6*$Y$1^2</f>
        <v>4331.3884998823887</v>
      </c>
      <c r="O259">
        <f t="shared" si="52"/>
        <v>0</v>
      </c>
      <c r="P259">
        <f t="shared" si="53"/>
        <v>0</v>
      </c>
      <c r="Q259">
        <f t="shared" si="54"/>
        <v>0</v>
      </c>
      <c r="R259">
        <f t="shared" si="55"/>
        <v>0</v>
      </c>
      <c r="S259">
        <f t="shared" si="56"/>
        <v>1</v>
      </c>
      <c r="T259">
        <f>C259/Misc!$B$2*60/2/PI()</f>
        <v>3668.5983961089364</v>
      </c>
      <c r="U259">
        <f>C259/Misc!$B$2*60/2/PI()*VLOOKUP(E259,Gearing!$B$2:$F$7,5,FALSE)</f>
        <v>7339.852410087663</v>
      </c>
      <c r="V259">
        <f ca="1">FORECAST(U259,OFFSET(Engine!$E$3:$E$26,MATCH(U259,Engine!$A$3:$A$26,1)-1,0,2),OFFSET(Engine!$A$3:$A$26,MATCH(U259,Engine!$A$3:$A$26,1)-1,0,2))</f>
        <v>620.58803004395907</v>
      </c>
    </row>
    <row r="260" spans="1:22" x14ac:dyDescent="0.25">
      <c r="A260">
        <f t="shared" ref="A260:A323" si="63">A259+$Y$1</f>
        <v>64.25</v>
      </c>
      <c r="B260">
        <f t="shared" si="59"/>
        <v>4360.1163643623622</v>
      </c>
      <c r="C260">
        <f t="shared" si="57"/>
        <v>115.40610523385294</v>
      </c>
      <c r="D260">
        <f t="shared" si="58"/>
        <v>0.61274587963998783</v>
      </c>
      <c r="E260">
        <f>MIN(VLOOKUP(C259+0.01,Gearing!$A$2:$F$7,2,TRUE)+1,5)</f>
        <v>5</v>
      </c>
      <c r="F260">
        <f>Misc!$B$4*Misc!$B$5/Misc!$B$2*VLOOKUP(E260,Gearing!$B$2:$F$7,5,FALSE)</f>
        <v>3601.903197661552</v>
      </c>
      <c r="G260">
        <f t="shared" si="61"/>
        <v>2.7092507036173514</v>
      </c>
      <c r="H260">
        <f t="shared" si="62"/>
        <v>258.15610512225516</v>
      </c>
      <c r="I260">
        <f t="shared" ref="I260:I323" si="64">$Y$3</f>
        <v>0.19223050000000003</v>
      </c>
      <c r="J260">
        <f t="shared" ref="J260:J323" si="65">(4*$Y$2-2*$Y$3*B259)</f>
        <v>5134.7902273190339</v>
      </c>
      <c r="K260">
        <f t="shared" ref="K260:K323" si="66">4*$Y$2*(B259-2*B260)+$Y$3*B259*B259-4*F260*$Y$1*$Y$1</f>
        <v>-26239503.712687787</v>
      </c>
      <c r="L260">
        <f t="shared" si="60"/>
        <v>4360.1163643623622</v>
      </c>
      <c r="M260">
        <f>2*$Y$1*VLOOKUP(E259,Gearing!$B$3:$D$7,3)+B258</f>
        <v>4365.2992755114265</v>
      </c>
      <c r="N260">
        <f>2*B259-B258+Misc!$B$6*$Y$1^2</f>
        <v>4360.2211297138492</v>
      </c>
      <c r="O260">
        <f t="shared" ref="O260:O323" si="67">IF(AND(E260=1,G260&lt;=5),1,0)</f>
        <v>0</v>
      </c>
      <c r="P260">
        <f t="shared" ref="P260:P323" si="68">IF(AND(E260=2,G260&lt;=5),1,0)</f>
        <v>0</v>
      </c>
      <c r="Q260">
        <f t="shared" ref="Q260:Q323" si="69">IF(AND(E260=3,G260&lt;=5),1,0)</f>
        <v>0</v>
      </c>
      <c r="R260">
        <f t="shared" ref="R260:R323" si="70">IF(AND(E260=4,G260&lt;=5),1,0)</f>
        <v>0</v>
      </c>
      <c r="S260">
        <f t="shared" ref="S260:S323" si="71">IF(AND(E260=5,G260&lt;=5),1,0)</f>
        <v>1</v>
      </c>
      <c r="T260">
        <f>C260/Misc!$B$2*60/2/PI()</f>
        <v>3673.4904221902298</v>
      </c>
      <c r="U260">
        <f>C260/Misc!$B$2*60/2/PI()*VLOOKUP(E260,Gearing!$B$2:$F$7,5,FALSE)</f>
        <v>7349.6400034805729</v>
      </c>
      <c r="V260">
        <f ca="1">FORECAST(U260,OFFSET(Engine!$E$3:$E$26,MATCH(U260,Engine!$A$3:$A$26,1)-1,0,2),OFFSET(Engine!$A$3:$A$26,MATCH(U260,Engine!$A$3:$A$26,1)-1,0,2))</f>
        <v>619.9115044713817</v>
      </c>
    </row>
    <row r="261" spans="1:22" x14ac:dyDescent="0.25">
      <c r="A261">
        <f t="shared" si="63"/>
        <v>64.5</v>
      </c>
      <c r="B261">
        <f t="shared" si="59"/>
        <v>4388.9870389795642</v>
      </c>
      <c r="C261">
        <f t="shared" ref="C261:C324" si="72">(B262-B260)/2/$Y$1</f>
        <v>115.55879323920453</v>
      </c>
      <c r="D261">
        <f t="shared" ref="D261:D324" si="73">(B262-2*B261+B260)/$Y$1^2</f>
        <v>0.60875816317275167</v>
      </c>
      <c r="E261">
        <f>MIN(VLOOKUP(C260+0.01,Gearing!$A$2:$F$7,2,TRUE)+1,5)</f>
        <v>5</v>
      </c>
      <c r="F261">
        <f>Misc!$B$4*Misc!$B$5/Misc!$B$2*VLOOKUP(E261,Gearing!$B$2:$F$7,5,FALSE)</f>
        <v>3601.903197661552</v>
      </c>
      <c r="G261">
        <f t="shared" si="61"/>
        <v>2.7271901091249378</v>
      </c>
      <c r="H261">
        <f t="shared" si="62"/>
        <v>258.49765846278751</v>
      </c>
      <c r="I261">
        <f t="shared" si="64"/>
        <v>0.19223050000000003</v>
      </c>
      <c r="J261">
        <f t="shared" si="65"/>
        <v>5123.7053024408815</v>
      </c>
      <c r="K261">
        <f t="shared" si="66"/>
        <v>-26387912.957096741</v>
      </c>
      <c r="L261">
        <f t="shared" si="60"/>
        <v>4388.9870389795642</v>
      </c>
      <c r="M261">
        <f>2*$Y$1*VLOOKUP(E260,Gearing!$B$3:$D$7,3)+B259</f>
        <v>4394.0931063626376</v>
      </c>
      <c r="N261">
        <f>2*B260-B259+Misc!$B$6*$Y$1^2</f>
        <v>4389.092054862087</v>
      </c>
      <c r="O261">
        <f t="shared" si="67"/>
        <v>0</v>
      </c>
      <c r="P261">
        <f t="shared" si="68"/>
        <v>0</v>
      </c>
      <c r="Q261">
        <f t="shared" si="69"/>
        <v>0</v>
      </c>
      <c r="R261">
        <f t="shared" si="70"/>
        <v>0</v>
      </c>
      <c r="S261">
        <f t="shared" si="71"/>
        <v>1</v>
      </c>
      <c r="T261">
        <f>C261/Misc!$B$2*60/2/PI()</f>
        <v>3678.3506323507395</v>
      </c>
      <c r="U261">
        <f>C261/Misc!$B$2*60/2/PI()*VLOOKUP(E261,Gearing!$B$2:$F$7,5,FALSE)</f>
        <v>7359.3639420010677</v>
      </c>
      <c r="V261">
        <f ca="1">FORECAST(U261,OFFSET(Engine!$E$3:$E$26,MATCH(U261,Engine!$A$3:$A$26,1)-1,0,2),OFFSET(Engine!$A$3:$A$26,MATCH(U261,Engine!$A$3:$A$26,1)-1,0,2))</f>
        <v>619.23937876987384</v>
      </c>
    </row>
    <row r="262" spans="1:22" x14ac:dyDescent="0.25">
      <c r="A262">
        <f t="shared" si="63"/>
        <v>64.75</v>
      </c>
      <c r="B262">
        <f t="shared" ref="B262:B325" si="74">MIN(L262:N262)</f>
        <v>4417.8957609819645</v>
      </c>
      <c r="C262">
        <f t="shared" si="72"/>
        <v>115.7104869088962</v>
      </c>
      <c r="D262">
        <f t="shared" si="73"/>
        <v>0.60479119436058681</v>
      </c>
      <c r="E262">
        <f>MIN(VLOOKUP(C261+0.01,Gearing!$A$2:$F$7,2,TRUE)+1,5)</f>
        <v>5</v>
      </c>
      <c r="F262">
        <f>Misc!$B$4*Misc!$B$5/Misc!$B$2*VLOOKUP(E262,Gearing!$B$2:$F$7,5,FALSE)</f>
        <v>3601.903197661552</v>
      </c>
      <c r="G262">
        <f t="shared" si="61"/>
        <v>2.7451531561816274</v>
      </c>
      <c r="H262">
        <f t="shared" si="62"/>
        <v>258.83698753779572</v>
      </c>
      <c r="I262">
        <f t="shared" si="64"/>
        <v>0.19223050000000003</v>
      </c>
      <c r="J262">
        <f t="shared" si="65"/>
        <v>5112.6056540068776</v>
      </c>
      <c r="K262">
        <f t="shared" si="66"/>
        <v>-26536195.002987489</v>
      </c>
      <c r="L262">
        <f t="shared" ref="L262:L325" si="75">(-J261+SQRT(J261^2-4*I261*K261))/2/I261</f>
        <v>4417.8957609819645</v>
      </c>
      <c r="M262">
        <f>2*$Y$1*VLOOKUP(E261,Gearing!$B$3:$D$7,3)+B260</f>
        <v>4422.9254843623621</v>
      </c>
      <c r="N262">
        <f>2*B261-B260+Misc!$B$6*$Y$1^2</f>
        <v>4418.0010260967665</v>
      </c>
      <c r="O262">
        <f t="shared" si="67"/>
        <v>0</v>
      </c>
      <c r="P262">
        <f t="shared" si="68"/>
        <v>0</v>
      </c>
      <c r="Q262">
        <f t="shared" si="69"/>
        <v>0</v>
      </c>
      <c r="R262">
        <f t="shared" si="70"/>
        <v>0</v>
      </c>
      <c r="S262">
        <f t="shared" si="71"/>
        <v>1</v>
      </c>
      <c r="T262">
        <f>C262/Misc!$B$2*60/2/PI()</f>
        <v>3683.1791918241752</v>
      </c>
      <c r="U262">
        <f>C262/Misc!$B$2*60/2/PI()*VLOOKUP(E262,Gearing!$B$2:$F$7,5,FALSE)</f>
        <v>7369.024556236177</v>
      </c>
      <c r="V262">
        <f ca="1">FORECAST(U262,OFFSET(Engine!$E$3:$E$26,MATCH(U262,Engine!$A$3:$A$26,1)-1,0,2),OFFSET(Engine!$A$3:$A$26,MATCH(U262,Engine!$A$3:$A$26,1)-1,0,2))</f>
        <v>618.57163008901944</v>
      </c>
    </row>
    <row r="263" spans="1:22" x14ac:dyDescent="0.25">
      <c r="A263">
        <f t="shared" si="63"/>
        <v>65</v>
      </c>
      <c r="B263">
        <f t="shared" si="74"/>
        <v>4446.8422824340123</v>
      </c>
      <c r="C263">
        <f t="shared" si="72"/>
        <v>115.86119142567804</v>
      </c>
      <c r="D263">
        <f t="shared" si="73"/>
        <v>0.60084493989415932</v>
      </c>
      <c r="E263">
        <f>MIN(VLOOKUP(C262+0.01,Gearing!$A$2:$F$7,2,TRUE)+1,5)</f>
        <v>5</v>
      </c>
      <c r="F263">
        <f>Misc!$B$4*Misc!$B$5/Misc!$B$2*VLOOKUP(E263,Gearing!$B$2:$F$7,5,FALSE)</f>
        <v>3601.903197661552</v>
      </c>
      <c r="G263">
        <f t="shared" si="61"/>
        <v>2.7631396907274097</v>
      </c>
      <c r="H263">
        <f t="shared" si="62"/>
        <v>259.17410394076154</v>
      </c>
      <c r="I263">
        <f t="shared" si="64"/>
        <v>0.19223050000000003</v>
      </c>
      <c r="J263">
        <f t="shared" si="65"/>
        <v>5101.4913778371129</v>
      </c>
      <c r="K263">
        <f t="shared" si="66"/>
        <v>-26684347.321302254</v>
      </c>
      <c r="L263">
        <f t="shared" si="75"/>
        <v>4446.8422824340123</v>
      </c>
      <c r="M263">
        <f>2*$Y$1*VLOOKUP(E262,Gearing!$B$3:$D$7,3)+B261</f>
        <v>4451.7961589795641</v>
      </c>
      <c r="N263">
        <f>2*B262-B261+Misc!$B$6*$Y$1^2</f>
        <v>4446.9477954843651</v>
      </c>
      <c r="O263">
        <f t="shared" si="67"/>
        <v>0</v>
      </c>
      <c r="P263">
        <f t="shared" si="68"/>
        <v>0</v>
      </c>
      <c r="Q263">
        <f t="shared" si="69"/>
        <v>0</v>
      </c>
      <c r="R263">
        <f t="shared" si="70"/>
        <v>0</v>
      </c>
      <c r="S263">
        <f t="shared" si="71"/>
        <v>1</v>
      </c>
      <c r="T263">
        <f>C263/Misc!$B$2*60/2/PI()</f>
        <v>3687.9762655825962</v>
      </c>
      <c r="U263">
        <f>C263/Misc!$B$2*60/2/PI()*VLOOKUP(E263,Gearing!$B$2:$F$7,5,FALSE)</f>
        <v>7378.6221762494379</v>
      </c>
      <c r="V263">
        <f ca="1">FORECAST(U263,OFFSET(Engine!$E$3:$E$26,MATCH(U263,Engine!$A$3:$A$26,1)-1,0,2),OFFSET(Engine!$A$3:$A$26,MATCH(U263,Engine!$A$3:$A$26,1)-1,0,2))</f>
        <v>617.9082356145866</v>
      </c>
    </row>
    <row r="264" spans="1:22" x14ac:dyDescent="0.25">
      <c r="A264">
        <f t="shared" si="63"/>
        <v>65.25</v>
      </c>
      <c r="B264">
        <f t="shared" si="74"/>
        <v>4475.8263566948035</v>
      </c>
      <c r="C264">
        <f t="shared" si="72"/>
        <v>116.01091196380548</v>
      </c>
      <c r="D264">
        <f t="shared" si="73"/>
        <v>0.59691936512535904</v>
      </c>
      <c r="E264">
        <f>MIN(VLOOKUP(C263+0.01,Gearing!$A$2:$F$7,2,TRUE)+1,5)</f>
        <v>5</v>
      </c>
      <c r="F264">
        <f>Misc!$B$4*Misc!$B$5/Misc!$B$2*VLOOKUP(E264,Gearing!$B$2:$F$7,5,FALSE)</f>
        <v>3601.903197661552</v>
      </c>
      <c r="G264">
        <f t="shared" si="61"/>
        <v>2.7811495595067326</v>
      </c>
      <c r="H264">
        <f t="shared" si="62"/>
        <v>259.50901924616471</v>
      </c>
      <c r="I264">
        <f t="shared" si="64"/>
        <v>0.19223050000000003</v>
      </c>
      <c r="J264">
        <f t="shared" si="65"/>
        <v>5090.3625692531368</v>
      </c>
      <c r="K264">
        <f t="shared" si="66"/>
        <v>-26832367.398958959</v>
      </c>
      <c r="L264">
        <f t="shared" si="75"/>
        <v>4475.8263566948035</v>
      </c>
      <c r="M264">
        <f>2*$Y$1*VLOOKUP(E263,Gearing!$B$3:$D$7,3)+B262</f>
        <v>4480.7048809819644</v>
      </c>
      <c r="N264">
        <f>2*B263-B262+Misc!$B$6*$Y$1^2</f>
        <v>4475.9321163860604</v>
      </c>
      <c r="O264">
        <f t="shared" si="67"/>
        <v>0</v>
      </c>
      <c r="P264">
        <f t="shared" si="68"/>
        <v>0</v>
      </c>
      <c r="Q264">
        <f t="shared" si="69"/>
        <v>0</v>
      </c>
      <c r="R264">
        <f t="shared" si="70"/>
        <v>0</v>
      </c>
      <c r="S264">
        <f t="shared" si="71"/>
        <v>1</v>
      </c>
      <c r="T264">
        <f>C264/Misc!$B$2*60/2/PI()</f>
        <v>3692.742018327669</v>
      </c>
      <c r="U264">
        <f>C264/Misc!$B$2*60/2/PI()*VLOOKUP(E264,Gearing!$B$2:$F$7,5,FALSE)</f>
        <v>7388.1571315634092</v>
      </c>
      <c r="V264">
        <f ca="1">FORECAST(U264,OFFSET(Engine!$E$3:$E$26,MATCH(U264,Engine!$A$3:$A$26,1)-1,0,2),OFFSET(Engine!$A$3:$A$26,MATCH(U264,Engine!$A$3:$A$26,1)-1,0,2))</f>
        <v>617.24917256973686</v>
      </c>
    </row>
    <row r="265" spans="1:22" x14ac:dyDescent="0.25">
      <c r="A265">
        <f t="shared" si="63"/>
        <v>65.5</v>
      </c>
      <c r="B265">
        <f t="shared" si="74"/>
        <v>4504.847738415915</v>
      </c>
      <c r="C265">
        <f t="shared" si="72"/>
        <v>116.15965368873003</v>
      </c>
      <c r="D265">
        <f t="shared" si="73"/>
        <v>0.5930144342710264</v>
      </c>
      <c r="E265">
        <f>MIN(VLOOKUP(C264+0.01,Gearing!$A$2:$F$7,2,TRUE)+1,5)</f>
        <v>5</v>
      </c>
      <c r="F265">
        <f>Misc!$B$4*Misc!$B$5/Misc!$B$2*VLOOKUP(E265,Gearing!$B$2:$F$7,5,FALSE)</f>
        <v>3601.903197661552</v>
      </c>
      <c r="G265">
        <f t="shared" si="61"/>
        <v>2.7991826100671546</v>
      </c>
      <c r="H265">
        <f t="shared" si="62"/>
        <v>259.84174500879124</v>
      </c>
      <c r="I265">
        <f t="shared" si="64"/>
        <v>0.19223050000000003</v>
      </c>
      <c r="J265">
        <f t="shared" si="65"/>
        <v>5079.2193230787589</v>
      </c>
      <c r="K265">
        <f t="shared" si="66"/>
        <v>-26980252.738803588</v>
      </c>
      <c r="L265">
        <f t="shared" si="75"/>
        <v>4504.847738415915</v>
      </c>
      <c r="M265">
        <f>2*$Y$1*VLOOKUP(E264,Gearing!$B$3:$D$7,3)+B263</f>
        <v>4509.6514024340122</v>
      </c>
      <c r="N265">
        <f>2*B264-B263+Misc!$B$6*$Y$1^2</f>
        <v>4504.953743455595</v>
      </c>
      <c r="O265">
        <f t="shared" si="67"/>
        <v>0</v>
      </c>
      <c r="P265">
        <f t="shared" si="68"/>
        <v>0</v>
      </c>
      <c r="Q265">
        <f t="shared" si="69"/>
        <v>0</v>
      </c>
      <c r="R265">
        <f t="shared" si="70"/>
        <v>0</v>
      </c>
      <c r="S265">
        <f t="shared" si="71"/>
        <v>1</v>
      </c>
      <c r="T265">
        <f>C265/Misc!$B$2*60/2/PI()</f>
        <v>3697.47661448082</v>
      </c>
      <c r="U265">
        <f>C265/Misc!$B$2*60/2/PI()*VLOOKUP(E265,Gearing!$B$2:$F$7,5,FALSE)</f>
        <v>7397.6297511399634</v>
      </c>
      <c r="V265">
        <f ca="1">FORECAST(U265,OFFSET(Engine!$E$3:$E$26,MATCH(U265,Engine!$A$3:$A$26,1)-1,0,2),OFFSET(Engine!$A$3:$A$26,MATCH(U265,Engine!$A$3:$A$26,1)-1,0,2))</f>
        <v>616.59441821638609</v>
      </c>
    </row>
    <row r="266" spans="1:22" x14ac:dyDescent="0.25">
      <c r="A266">
        <f t="shared" si="63"/>
        <v>65.75</v>
      </c>
      <c r="B266">
        <f t="shared" si="74"/>
        <v>4533.9061835391685</v>
      </c>
      <c r="C266">
        <f t="shared" si="72"/>
        <v>116.30742175682644</v>
      </c>
      <c r="D266">
        <f t="shared" si="73"/>
        <v>0.58913011050026398</v>
      </c>
      <c r="E266">
        <f>MIN(VLOOKUP(C265+0.01,Gearing!$A$2:$F$7,2,TRUE)+1,5)</f>
        <v>5</v>
      </c>
      <c r="F266">
        <f>Misc!$B$4*Misc!$B$5/Misc!$B$2*VLOOKUP(E266,Gearing!$B$2:$F$7,5,FALSE)</f>
        <v>3601.903197661552</v>
      </c>
      <c r="G266">
        <f t="shared" si="61"/>
        <v>2.8172386907579541</v>
      </c>
      <c r="H266">
        <f t="shared" si="62"/>
        <v>260.17229276312287</v>
      </c>
      <c r="I266">
        <f t="shared" si="64"/>
        <v>0.19223050000000003</v>
      </c>
      <c r="J266">
        <f t="shared" si="65"/>
        <v>5068.0617336408786</v>
      </c>
      <c r="K266">
        <f t="shared" si="66"/>
        <v>-27128000.85956195</v>
      </c>
      <c r="L266">
        <f t="shared" si="75"/>
        <v>4533.9061835391685</v>
      </c>
      <c r="M266">
        <f>2*$Y$1*VLOOKUP(E265,Gearing!$B$3:$D$7,3)+B264</f>
        <v>4538.6354766948034</v>
      </c>
      <c r="N266">
        <f>2*B265-B264+Misc!$B$6*$Y$1^2</f>
        <v>4534.0124326370269</v>
      </c>
      <c r="O266">
        <f t="shared" si="67"/>
        <v>0</v>
      </c>
      <c r="P266">
        <f t="shared" si="68"/>
        <v>0</v>
      </c>
      <c r="Q266">
        <f t="shared" si="69"/>
        <v>0</v>
      </c>
      <c r="R266">
        <f t="shared" si="70"/>
        <v>0</v>
      </c>
      <c r="S266">
        <f t="shared" si="71"/>
        <v>1</v>
      </c>
      <c r="T266">
        <f>C266/Misc!$B$2*60/2/PI()</f>
        <v>3702.180218174557</v>
      </c>
      <c r="U266">
        <f>C266/Misc!$B$2*60/2/PI()*VLOOKUP(E266,Gearing!$B$2:$F$7,5,FALSE)</f>
        <v>7407.0403633629285</v>
      </c>
      <c r="V266">
        <f ca="1">FORECAST(U266,OFFSET(Engine!$E$3:$E$26,MATCH(U266,Engine!$A$3:$A$26,1)-1,0,2),OFFSET(Engine!$A$3:$A$26,MATCH(U266,Engine!$A$3:$A$26,1)-1,0,2))</f>
        <v>615.89276342004098</v>
      </c>
    </row>
    <row r="267" spans="1:22" x14ac:dyDescent="0.25">
      <c r="A267">
        <f t="shared" si="63"/>
        <v>66</v>
      </c>
      <c r="B267">
        <f t="shared" si="74"/>
        <v>4563.0014492943283</v>
      </c>
      <c r="C267">
        <f t="shared" si="72"/>
        <v>116.45422131512714</v>
      </c>
      <c r="D267">
        <f t="shared" si="73"/>
        <v>0.5852663559053326</v>
      </c>
      <c r="E267">
        <f>MIN(VLOOKUP(C266+0.01,Gearing!$A$2:$F$7,2,TRUE)+1,5)</f>
        <v>5</v>
      </c>
      <c r="F267">
        <f>Misc!$B$4*Misc!$B$5/Misc!$B$2*VLOOKUP(E267,Gearing!$B$2:$F$7,5,FALSE)</f>
        <v>3601.903197661552</v>
      </c>
      <c r="G267">
        <f t="shared" si="61"/>
        <v>2.8353176507286997</v>
      </c>
      <c r="H267">
        <f t="shared" si="62"/>
        <v>260.50067402274323</v>
      </c>
      <c r="I267">
        <f t="shared" si="64"/>
        <v>0.19223050000000003</v>
      </c>
      <c r="J267">
        <f t="shared" si="65"/>
        <v>5056.8898947703474</v>
      </c>
      <c r="K267">
        <f t="shared" si="66"/>
        <v>-27275609.295790765</v>
      </c>
      <c r="L267">
        <f t="shared" si="75"/>
        <v>4563.0014492943283</v>
      </c>
      <c r="M267">
        <f>2*$Y$1*VLOOKUP(E266,Gearing!$B$3:$D$7,3)+B265</f>
        <v>4567.6568584159149</v>
      </c>
      <c r="N267">
        <f>2*B266-B265+Misc!$B$6*$Y$1^2</f>
        <v>4563.1079411624223</v>
      </c>
      <c r="O267">
        <f t="shared" si="67"/>
        <v>0</v>
      </c>
      <c r="P267">
        <f t="shared" si="68"/>
        <v>0</v>
      </c>
      <c r="Q267">
        <f t="shared" si="69"/>
        <v>0</v>
      </c>
      <c r="R267">
        <f t="shared" si="70"/>
        <v>0</v>
      </c>
      <c r="S267">
        <f t="shared" si="71"/>
        <v>1</v>
      </c>
      <c r="T267">
        <f>C267/Misc!$B$2*60/2/PI()</f>
        <v>3706.8529932440092</v>
      </c>
      <c r="U267">
        <f>C267/Misc!$B$2*60/2/PI()*VLOOKUP(E267,Gearing!$B$2:$F$7,5,FALSE)</f>
        <v>7416.3892960211597</v>
      </c>
      <c r="V267">
        <f ca="1">FORECAST(U267,OFFSET(Engine!$E$3:$E$26,MATCH(U267,Engine!$A$3:$A$26,1)-1,0,2),OFFSET(Engine!$A$3:$A$26,MATCH(U267,Engine!$A$3:$A$26,1)-1,0,2))</f>
        <v>615.17858767930329</v>
      </c>
    </row>
    <row r="268" spans="1:22" x14ac:dyDescent="0.25">
      <c r="A268">
        <f t="shared" si="63"/>
        <v>66.25</v>
      </c>
      <c r="B268">
        <f t="shared" si="74"/>
        <v>4592.1332941967321</v>
      </c>
      <c r="C268">
        <f t="shared" si="72"/>
        <v>116.60005750104392</v>
      </c>
      <c r="D268">
        <f t="shared" si="73"/>
        <v>0.58142313142889179</v>
      </c>
      <c r="E268">
        <f>MIN(VLOOKUP(C267+0.01,Gearing!$A$2:$F$7,2,TRUE)+1,5)</f>
        <v>5</v>
      </c>
      <c r="F268">
        <f>Misc!$B$4*Misc!$B$5/Misc!$B$2*VLOOKUP(E268,Gearing!$B$2:$F$7,5,FALSE)</f>
        <v>3601.903197661552</v>
      </c>
      <c r="G268">
        <f t="shared" si="61"/>
        <v>2.8534193399277794</v>
      </c>
      <c r="H268">
        <f t="shared" si="62"/>
        <v>260.82690027971529</v>
      </c>
      <c r="I268">
        <f t="shared" si="64"/>
        <v>0.19223050000000003</v>
      </c>
      <c r="J268">
        <f t="shared" si="65"/>
        <v>5045.7038998028529</v>
      </c>
      <c r="K268">
        <f t="shared" si="66"/>
        <v>-27423075.597828057</v>
      </c>
      <c r="L268">
        <f t="shared" si="75"/>
        <v>4592.1332941967321</v>
      </c>
      <c r="M268">
        <f>2*$Y$1*VLOOKUP(E267,Gearing!$B$3:$D$7,3)+B266</f>
        <v>4596.7153035391684</v>
      </c>
      <c r="N268">
        <f>2*B267-B266+Misc!$B$6*$Y$1^2</f>
        <v>4592.2400275494883</v>
      </c>
      <c r="O268">
        <f t="shared" si="67"/>
        <v>0</v>
      </c>
      <c r="P268">
        <f t="shared" si="68"/>
        <v>0</v>
      </c>
      <c r="Q268">
        <f t="shared" si="69"/>
        <v>0</v>
      </c>
      <c r="R268">
        <f t="shared" si="70"/>
        <v>0</v>
      </c>
      <c r="S268">
        <f t="shared" si="71"/>
        <v>1</v>
      </c>
      <c r="T268">
        <f>C268/Misc!$B$2*60/2/PI()</f>
        <v>3711.4951032180747</v>
      </c>
      <c r="U268">
        <f>C268/Misc!$B$2*60/2/PI()*VLOOKUP(E268,Gearing!$B$2:$F$7,5,FALSE)</f>
        <v>7425.6768762908277</v>
      </c>
      <c r="V268">
        <f ca="1">FORECAST(U268,OFFSET(Engine!$E$3:$E$26,MATCH(U268,Engine!$A$3:$A$26,1)-1,0,2),OFFSET(Engine!$A$3:$A$26,MATCH(U268,Engine!$A$3:$A$26,1)-1,0,2))</f>
        <v>614.46909871823868</v>
      </c>
    </row>
    <row r="269" spans="1:22" x14ac:dyDescent="0.25">
      <c r="A269">
        <f t="shared" si="63"/>
        <v>66.5</v>
      </c>
      <c r="B269">
        <f t="shared" si="74"/>
        <v>4621.3014780448502</v>
      </c>
      <c r="C269">
        <f t="shared" si="72"/>
        <v>116.74493544210236</v>
      </c>
      <c r="D269">
        <f t="shared" si="73"/>
        <v>0.57760039703862276</v>
      </c>
      <c r="E269">
        <f>MIN(VLOOKUP(C268+0.01,Gearing!$A$2:$F$7,2,TRUE)+1,5)</f>
        <v>5</v>
      </c>
      <c r="F269">
        <f>Misc!$B$4*Misc!$B$5/Misc!$B$2*VLOOKUP(E269,Gearing!$B$2:$F$7,5,FALSE)</f>
        <v>3601.903197661552</v>
      </c>
      <c r="G269">
        <f t="shared" si="61"/>
        <v>2.8715436091008821</v>
      </c>
      <c r="H269">
        <f t="shared" si="62"/>
        <v>261.15098300398705</v>
      </c>
      <c r="I269">
        <f t="shared" si="64"/>
        <v>0.19223050000000003</v>
      </c>
      <c r="J269">
        <f t="shared" si="65"/>
        <v>5034.5038415798299</v>
      </c>
      <c r="K269">
        <f t="shared" si="66"/>
        <v>-27570397.331742756</v>
      </c>
      <c r="L269">
        <f t="shared" si="75"/>
        <v>4621.3014780448502</v>
      </c>
      <c r="M269">
        <f>2*$Y$1*VLOOKUP(E268,Gearing!$B$3:$D$7,3)+B267</f>
        <v>4625.8105692943282</v>
      </c>
      <c r="N269">
        <f>2*B268-B267+Misc!$B$6*$Y$1^2</f>
        <v>4621.4084515991362</v>
      </c>
      <c r="O269">
        <f t="shared" si="67"/>
        <v>0</v>
      </c>
      <c r="P269">
        <f t="shared" si="68"/>
        <v>0</v>
      </c>
      <c r="Q269">
        <f t="shared" si="69"/>
        <v>0</v>
      </c>
      <c r="R269">
        <f t="shared" si="70"/>
        <v>0</v>
      </c>
      <c r="S269">
        <f t="shared" si="71"/>
        <v>1</v>
      </c>
      <c r="T269">
        <f>C269/Misc!$B$2*60/2/PI()</f>
        <v>3716.1067113109598</v>
      </c>
      <c r="U269">
        <f>C269/Misc!$B$2*60/2/PI()*VLOOKUP(E269,Gearing!$B$2:$F$7,5,FALSE)</f>
        <v>7434.903430718492</v>
      </c>
      <c r="V269">
        <f ca="1">FORECAST(U269,OFFSET(Engine!$E$3:$E$26,MATCH(U269,Engine!$A$3:$A$26,1)-1,0,2),OFFSET(Engine!$A$3:$A$26,MATCH(U269,Engine!$A$3:$A$26,1)-1,0,2))</f>
        <v>613.76427159157925</v>
      </c>
    </row>
    <row r="270" spans="1:22" x14ac:dyDescent="0.25">
      <c r="A270">
        <f t="shared" si="63"/>
        <v>66.75</v>
      </c>
      <c r="B270">
        <f t="shared" si="74"/>
        <v>4650.5057619177833</v>
      </c>
      <c r="C270">
        <f t="shared" si="72"/>
        <v>116.88886025567808</v>
      </c>
      <c r="D270">
        <f t="shared" si="73"/>
        <v>0.57379811156715732</v>
      </c>
      <c r="E270">
        <f>MIN(VLOOKUP(C269+0.01,Gearing!$A$2:$F$7,2,TRUE)+1,5)</f>
        <v>5</v>
      </c>
      <c r="F270">
        <f>Misc!$B$4*Misc!$B$5/Misc!$B$2*VLOOKUP(E270,Gearing!$B$2:$F$7,5,FALSE)</f>
        <v>3601.903197661552</v>
      </c>
      <c r="G270">
        <f t="shared" si="61"/>
        <v>2.8896903097894442</v>
      </c>
      <c r="H270">
        <f t="shared" si="62"/>
        <v>261.47293364280171</v>
      </c>
      <c r="I270">
        <f t="shared" si="64"/>
        <v>0.19223050000000003</v>
      </c>
      <c r="J270">
        <f t="shared" si="65"/>
        <v>5023.2898124493986</v>
      </c>
      <c r="K270">
        <f t="shared" si="66"/>
        <v>-27717572.079283815</v>
      </c>
      <c r="L270">
        <f t="shared" si="75"/>
        <v>4650.5057619177833</v>
      </c>
      <c r="M270">
        <f>2*$Y$1*VLOOKUP(E269,Gearing!$B$3:$D$7,3)+B268</f>
        <v>4654.942414196732</v>
      </c>
      <c r="N270">
        <f>2*B269-B268+Misc!$B$6*$Y$1^2</f>
        <v>4650.6129743929687</v>
      </c>
      <c r="O270">
        <f t="shared" si="67"/>
        <v>0</v>
      </c>
      <c r="P270">
        <f t="shared" si="68"/>
        <v>0</v>
      </c>
      <c r="Q270">
        <f t="shared" si="69"/>
        <v>0</v>
      </c>
      <c r="R270">
        <f t="shared" si="70"/>
        <v>0</v>
      </c>
      <c r="S270">
        <f t="shared" si="71"/>
        <v>1</v>
      </c>
      <c r="T270">
        <f>C270/Misc!$B$2*60/2/PI()</f>
        <v>3720.6879804137907</v>
      </c>
      <c r="U270">
        <f>C270/Misc!$B$2*60/2/PI()*VLOOKUP(E270,Gearing!$B$2:$F$7,5,FALSE)</f>
        <v>7444.0692852043194</v>
      </c>
      <c r="V270">
        <f ca="1">FORECAST(U270,OFFSET(Engine!$E$3:$E$26,MATCH(U270,Engine!$A$3:$A$26,1)-1,0,2),OFFSET(Engine!$A$3:$A$26,MATCH(U270,Engine!$A$3:$A$26,1)-1,0,2))</f>
        <v>613.06408140343547</v>
      </c>
    </row>
    <row r="271" spans="1:22" x14ac:dyDescent="0.25">
      <c r="A271">
        <f t="shared" si="63"/>
        <v>67</v>
      </c>
      <c r="B271">
        <f t="shared" si="74"/>
        <v>4679.7459081726893</v>
      </c>
      <c r="C271">
        <f t="shared" si="72"/>
        <v>117.03183704875846</v>
      </c>
      <c r="D271">
        <f t="shared" si="73"/>
        <v>0.57001623307587579</v>
      </c>
      <c r="E271">
        <f>MIN(VLOOKUP(C270+0.01,Gearing!$A$2:$F$7,2,TRUE)+1,5)</f>
        <v>5</v>
      </c>
      <c r="F271">
        <f>Misc!$B$4*Misc!$B$5/Misc!$B$2*VLOOKUP(E271,Gearing!$B$2:$F$7,5,FALSE)</f>
        <v>3601.903197661552</v>
      </c>
      <c r="G271">
        <f t="shared" si="61"/>
        <v>2.9078592943290489</v>
      </c>
      <c r="H271">
        <f t="shared" si="62"/>
        <v>261.79276362016481</v>
      </c>
      <c r="I271">
        <f t="shared" si="64"/>
        <v>0.19223050000000003</v>
      </c>
      <c r="J271">
        <f t="shared" si="65"/>
        <v>5012.061904267327</v>
      </c>
      <c r="K271">
        <f t="shared" si="66"/>
        <v>-27864597.437828511</v>
      </c>
      <c r="L271">
        <f t="shared" si="75"/>
        <v>4679.7459081726893</v>
      </c>
      <c r="M271">
        <f>2*$Y$1*VLOOKUP(E270,Gearing!$B$3:$D$7,3)+B269</f>
        <v>4684.1105980448501</v>
      </c>
      <c r="N271">
        <f>2*B270-B269+Misc!$B$6*$Y$1^2</f>
        <v>4679.8533582907166</v>
      </c>
      <c r="O271">
        <f t="shared" si="67"/>
        <v>0</v>
      </c>
      <c r="P271">
        <f t="shared" si="68"/>
        <v>0</v>
      </c>
      <c r="Q271">
        <f t="shared" si="69"/>
        <v>0</v>
      </c>
      <c r="R271">
        <f t="shared" si="70"/>
        <v>0</v>
      </c>
      <c r="S271">
        <f t="shared" si="71"/>
        <v>1</v>
      </c>
      <c r="T271">
        <f>C271/Misc!$B$2*60/2/PI()</f>
        <v>3725.2390730870243</v>
      </c>
      <c r="U271">
        <f>C271/Misc!$B$2*60/2/PI()*VLOOKUP(E271,Gearing!$B$2:$F$7,5,FALSE)</f>
        <v>7453.1747649868967</v>
      </c>
      <c r="V271">
        <f ca="1">FORECAST(U271,OFFSET(Engine!$E$3:$E$26,MATCH(U271,Engine!$A$3:$A$26,1)-1,0,2),OFFSET(Engine!$A$3:$A$26,MATCH(U271,Engine!$A$3:$A$26,1)-1,0,2))</f>
        <v>612.36850330845698</v>
      </c>
    </row>
    <row r="272" spans="1:22" x14ac:dyDescent="0.25">
      <c r="A272">
        <f t="shared" si="63"/>
        <v>67.25</v>
      </c>
      <c r="B272">
        <f t="shared" si="74"/>
        <v>4709.0216804421625</v>
      </c>
      <c r="C272">
        <f t="shared" si="72"/>
        <v>117.17387091768614</v>
      </c>
      <c r="D272">
        <f t="shared" si="73"/>
        <v>0.56625471834558994</v>
      </c>
      <c r="E272">
        <f>MIN(VLOOKUP(C271+0.01,Gearing!$A$2:$F$7,2,TRUE)+1,5)</f>
        <v>5</v>
      </c>
      <c r="F272">
        <f>Misc!$B$4*Misc!$B$5/Misc!$B$2*VLOOKUP(E272,Gearing!$B$2:$F$7,5,FALSE)</f>
        <v>3601.903197661552</v>
      </c>
      <c r="G272">
        <f t="shared" si="61"/>
        <v>2.9260504158478002</v>
      </c>
      <c r="H272">
        <f t="shared" si="62"/>
        <v>262.11048433627002</v>
      </c>
      <c r="I272">
        <f t="shared" si="64"/>
        <v>0.19223050000000003</v>
      </c>
      <c r="J272">
        <f t="shared" si="65"/>
        <v>5000.8202083980195</v>
      </c>
      <c r="K272">
        <f t="shared" si="66"/>
        <v>-28011471.020330358</v>
      </c>
      <c r="L272">
        <f t="shared" si="75"/>
        <v>4709.0216804421625</v>
      </c>
      <c r="M272">
        <f>2*$Y$1*VLOOKUP(E271,Gearing!$B$3:$D$7,3)+B270</f>
        <v>4713.3148819177832</v>
      </c>
      <c r="N272">
        <f>2*B271-B270+Misc!$B$6*$Y$1^2</f>
        <v>4709.1293669275956</v>
      </c>
      <c r="O272">
        <f t="shared" si="67"/>
        <v>0</v>
      </c>
      <c r="P272">
        <f t="shared" si="68"/>
        <v>0</v>
      </c>
      <c r="Q272">
        <f t="shared" si="69"/>
        <v>0</v>
      </c>
      <c r="R272">
        <f t="shared" si="70"/>
        <v>0</v>
      </c>
      <c r="S272">
        <f t="shared" si="71"/>
        <v>1</v>
      </c>
      <c r="T272">
        <f>C272/Misc!$B$2*60/2/PI()</f>
        <v>3729.7601515522856</v>
      </c>
      <c r="U272">
        <f>C272/Misc!$B$2*60/2/PI()*VLOOKUP(E272,Gearing!$B$2:$F$7,5,FALSE)</f>
        <v>7462.2201946269033</v>
      </c>
      <c r="V272">
        <f ca="1">FORECAST(U272,OFFSET(Engine!$E$3:$E$26,MATCH(U272,Engine!$A$3:$A$26,1)-1,0,2),OFFSET(Engine!$A$3:$A$26,MATCH(U272,Engine!$A$3:$A$26,1)-1,0,2))</f>
        <v>611.67751251307948</v>
      </c>
    </row>
    <row r="273" spans="1:22" x14ac:dyDescent="0.25">
      <c r="A273">
        <f t="shared" si="63"/>
        <v>67.5</v>
      </c>
      <c r="B273">
        <f t="shared" si="74"/>
        <v>4738.3328436315323</v>
      </c>
      <c r="C273">
        <f t="shared" si="72"/>
        <v>117.31496694789894</v>
      </c>
      <c r="D273">
        <f t="shared" si="73"/>
        <v>0.5625135233567562</v>
      </c>
      <c r="E273">
        <f>MIN(VLOOKUP(C272+0.01,Gearing!$A$2:$F$7,2,TRUE)+1,5)</f>
        <v>5</v>
      </c>
      <c r="F273">
        <f>Misc!$B$4*Misc!$B$5/Misc!$B$2*VLOOKUP(E273,Gearing!$B$2:$F$7,5,FALSE)</f>
        <v>3601.903197661552</v>
      </c>
      <c r="G273">
        <f t="shared" si="61"/>
        <v>2.9442635282646421</v>
      </c>
      <c r="H273">
        <f t="shared" si="62"/>
        <v>262.4261071669178</v>
      </c>
      <c r="I273">
        <f t="shared" si="64"/>
        <v>0.19223050000000003</v>
      </c>
      <c r="J273">
        <f t="shared" si="65"/>
        <v>4989.5648157155256</v>
      </c>
      <c r="K273">
        <f t="shared" si="66"/>
        <v>-28158190.455266107</v>
      </c>
      <c r="L273">
        <f t="shared" si="75"/>
        <v>4738.3328436315323</v>
      </c>
      <c r="M273">
        <f>2*$Y$1*VLOOKUP(E272,Gearing!$B$3:$D$7,3)+B271</f>
        <v>4742.5550281726892</v>
      </c>
      <c r="N273">
        <f>2*B272-B271+Misc!$B$6*$Y$1^2</f>
        <v>4738.4407652116361</v>
      </c>
      <c r="O273">
        <f t="shared" si="67"/>
        <v>0</v>
      </c>
      <c r="P273">
        <f t="shared" si="68"/>
        <v>0</v>
      </c>
      <c r="Q273">
        <f t="shared" si="69"/>
        <v>0</v>
      </c>
      <c r="R273">
        <f t="shared" si="70"/>
        <v>0</v>
      </c>
      <c r="S273">
        <f t="shared" si="71"/>
        <v>1</v>
      </c>
      <c r="T273">
        <f>C273/Misc!$B$2*60/2/PI()</f>
        <v>3734.2513776840883</v>
      </c>
      <c r="U273">
        <f>C273/Misc!$B$2*60/2/PI()*VLOOKUP(E273,Gearing!$B$2:$F$7,5,FALSE)</f>
        <v>7471.2058979905432</v>
      </c>
      <c r="V273">
        <f ca="1">FORECAST(U273,OFFSET(Engine!$E$3:$E$26,MATCH(U273,Engine!$A$3:$A$26,1)-1,0,2),OFFSET(Engine!$A$3:$A$26,MATCH(U273,Engine!$A$3:$A$26,1)-1,0,2))</f>
        <v>610.99108427679016</v>
      </c>
    </row>
    <row r="274" spans="1:22" x14ac:dyDescent="0.25">
      <c r="A274">
        <f t="shared" si="63"/>
        <v>67.75</v>
      </c>
      <c r="B274">
        <f t="shared" si="74"/>
        <v>4767.679163916112</v>
      </c>
      <c r="C274">
        <f t="shared" si="72"/>
        <v>117.45513021370607</v>
      </c>
      <c r="D274">
        <f t="shared" si="73"/>
        <v>0.55879260310030077</v>
      </c>
      <c r="E274">
        <f>MIN(VLOOKUP(C273+0.01,Gearing!$A$2:$F$7,2,TRUE)+1,5)</f>
        <v>5</v>
      </c>
      <c r="F274">
        <f>Misc!$B$4*Misc!$B$5/Misc!$B$2*VLOOKUP(E274,Gearing!$B$2:$F$7,5,FALSE)</f>
        <v>3601.903197661552</v>
      </c>
      <c r="G274">
        <f t="shared" si="61"/>
        <v>2.9624984862876498</v>
      </c>
      <c r="H274">
        <f t="shared" si="62"/>
        <v>262.73964346301466</v>
      </c>
      <c r="I274">
        <f t="shared" si="64"/>
        <v>0.19223050000000003</v>
      </c>
      <c r="J274">
        <f t="shared" si="65"/>
        <v>4978.2958166045773</v>
      </c>
      <c r="K274">
        <f t="shared" si="66"/>
        <v>-28304753.386582371</v>
      </c>
      <c r="L274">
        <f t="shared" si="75"/>
        <v>4767.679163916112</v>
      </c>
      <c r="M274">
        <f>2*$Y$1*VLOOKUP(E273,Gearing!$B$3:$D$7,3)+B272</f>
        <v>4771.8308004421624</v>
      </c>
      <c r="N274">
        <f>2*B273-B272+Misc!$B$6*$Y$1^2</f>
        <v>4767.7873193209025</v>
      </c>
      <c r="O274">
        <f t="shared" si="67"/>
        <v>0</v>
      </c>
      <c r="P274">
        <f t="shared" si="68"/>
        <v>0</v>
      </c>
      <c r="Q274">
        <f t="shared" si="69"/>
        <v>0</v>
      </c>
      <c r="R274">
        <f t="shared" si="70"/>
        <v>0</v>
      </c>
      <c r="S274">
        <f t="shared" si="71"/>
        <v>1</v>
      </c>
      <c r="T274">
        <f>C274/Misc!$B$2*60/2/PI()</f>
        <v>3738.7129130027092</v>
      </c>
      <c r="U274">
        <f>C274/Misc!$B$2*60/2/PI()*VLOOKUP(E274,Gearing!$B$2:$F$7,5,FALSE)</f>
        <v>7480.132198235292</v>
      </c>
      <c r="V274">
        <f ca="1">FORECAST(U274,OFFSET(Engine!$E$3:$E$26,MATCH(U274,Engine!$A$3:$A$26,1)-1,0,2),OFFSET(Engine!$A$3:$A$26,MATCH(U274,Engine!$A$3:$A$26,1)-1,0,2))</f>
        <v>610.3091939132172</v>
      </c>
    </row>
    <row r="275" spans="1:22" x14ac:dyDescent="0.25">
      <c r="A275">
        <f t="shared" si="63"/>
        <v>68</v>
      </c>
      <c r="B275">
        <f t="shared" si="74"/>
        <v>4797.0604087383854</v>
      </c>
      <c r="C275">
        <f t="shared" si="72"/>
        <v>117.59436577804991</v>
      </c>
      <c r="D275">
        <f t="shared" si="73"/>
        <v>0.55509191165037919</v>
      </c>
      <c r="E275">
        <f>MIN(VLOOKUP(C274+0.01,Gearing!$A$2:$F$7,2,TRUE)+1,5)</f>
        <v>5</v>
      </c>
      <c r="F275">
        <f>Misc!$B$4*Misc!$B$5/Misc!$B$2*VLOOKUP(E275,Gearing!$B$2:$F$7,5,FALSE)</f>
        <v>3601.903197661552</v>
      </c>
      <c r="G275">
        <f t="shared" si="61"/>
        <v>2.9807551454122829</v>
      </c>
      <c r="H275">
        <f t="shared" si="62"/>
        <v>263.05110455004007</v>
      </c>
      <c r="I275">
        <f t="shared" si="64"/>
        <v>0.19223050000000003</v>
      </c>
      <c r="J275">
        <f t="shared" si="65"/>
        <v>4967.0133009616475</v>
      </c>
      <c r="K275">
        <f t="shared" si="66"/>
        <v>-28451157.47364163</v>
      </c>
      <c r="L275">
        <f t="shared" si="75"/>
        <v>4797.0604087383854</v>
      </c>
      <c r="M275">
        <f>2*$Y$1*VLOOKUP(E274,Gearing!$B$3:$D$7,3)+B273</f>
        <v>4801.1419636315322</v>
      </c>
      <c r="N275">
        <f>2*B274-B273+Misc!$B$6*$Y$1^2</f>
        <v>4797.1687967006919</v>
      </c>
      <c r="O275">
        <f t="shared" si="67"/>
        <v>0</v>
      </c>
      <c r="P275">
        <f t="shared" si="68"/>
        <v>0</v>
      </c>
      <c r="Q275">
        <f t="shared" si="69"/>
        <v>0</v>
      </c>
      <c r="R275">
        <f t="shared" si="70"/>
        <v>0</v>
      </c>
      <c r="S275">
        <f t="shared" si="71"/>
        <v>1</v>
      </c>
      <c r="T275">
        <f>C275/Misc!$B$2*60/2/PI()</f>
        <v>3743.1449186666114</v>
      </c>
      <c r="U275">
        <f>C275/Misc!$B$2*60/2/PI()*VLOOKUP(E275,Gearing!$B$2:$F$7,5,FALSE)</f>
        <v>7488.9994177947337</v>
      </c>
      <c r="V275">
        <f ca="1">FORECAST(U275,OFFSET(Engine!$E$3:$E$26,MATCH(U275,Engine!$A$3:$A$26,1)-1,0,2),OFFSET(Engine!$A$3:$A$26,MATCH(U275,Engine!$A$3:$A$26,1)-1,0,2))</f>
        <v>609.63181679128729</v>
      </c>
    </row>
    <row r="276" spans="1:22" x14ac:dyDescent="0.25">
      <c r="A276">
        <f t="shared" si="63"/>
        <v>68.25</v>
      </c>
      <c r="B276">
        <f t="shared" si="74"/>
        <v>4826.4763468051369</v>
      </c>
      <c r="C276">
        <f t="shared" si="72"/>
        <v>117.73267869226947</v>
      </c>
      <c r="D276">
        <f t="shared" si="73"/>
        <v>0.55141140210616868</v>
      </c>
      <c r="E276">
        <f>MIN(VLOOKUP(C275+0.01,Gearing!$A$2:$F$7,2,TRUE)+1,5)</f>
        <v>5</v>
      </c>
      <c r="F276">
        <f>Misc!$B$4*Misc!$B$5/Misc!$B$2*VLOOKUP(E276,Gearing!$B$2:$F$7,5,FALSE)</f>
        <v>3601.903197661552</v>
      </c>
      <c r="G276">
        <f t="shared" si="61"/>
        <v>2.9990333619195999</v>
      </c>
      <c r="H276">
        <f t="shared" si="62"/>
        <v>263.3605017275176</v>
      </c>
      <c r="I276">
        <f t="shared" si="64"/>
        <v>0.19223050000000003</v>
      </c>
      <c r="J276">
        <f t="shared" si="65"/>
        <v>4955.7173581960315</v>
      </c>
      <c r="K276">
        <f t="shared" si="66"/>
        <v>-28597400.39116763</v>
      </c>
      <c r="L276">
        <f t="shared" si="75"/>
        <v>4826.4763468051369</v>
      </c>
      <c r="M276">
        <f>2*$Y$1*VLOOKUP(E275,Gearing!$B$3:$D$7,3)+B274</f>
        <v>4830.4882839161119</v>
      </c>
      <c r="N276">
        <f>2*B275-B274+Misc!$B$6*$Y$1^2</f>
        <v>4826.5849660606591</v>
      </c>
      <c r="O276">
        <f t="shared" si="67"/>
        <v>0</v>
      </c>
      <c r="P276">
        <f t="shared" si="68"/>
        <v>0</v>
      </c>
      <c r="Q276">
        <f t="shared" si="69"/>
        <v>0</v>
      </c>
      <c r="R276">
        <f t="shared" si="70"/>
        <v>0</v>
      </c>
      <c r="S276">
        <f t="shared" si="71"/>
        <v>1</v>
      </c>
      <c r="T276">
        <f>C276/Misc!$B$2*60/2/PI()</f>
        <v>3747.5475554649097</v>
      </c>
      <c r="U276">
        <f>C276/Misc!$B$2*60/2/PI()*VLOOKUP(E276,Gearing!$B$2:$F$7,5,FALSE)</f>
        <v>7497.8078783634901</v>
      </c>
      <c r="V276">
        <f ca="1">FORECAST(U276,OFFSET(Engine!$E$3:$E$26,MATCH(U276,Engine!$A$3:$A$26,1)-1,0,2),OFFSET(Engine!$A$3:$A$26,MATCH(U276,Engine!$A$3:$A$26,1)-1,0,2))</f>
        <v>608.95892833637777</v>
      </c>
    </row>
    <row r="277" spans="1:22" x14ac:dyDescent="0.25">
      <c r="A277">
        <f t="shared" si="63"/>
        <v>68.5</v>
      </c>
      <c r="B277">
        <f t="shared" si="74"/>
        <v>4855.9267480845201</v>
      </c>
      <c r="C277">
        <f t="shared" si="72"/>
        <v>117.8700739958731</v>
      </c>
      <c r="D277">
        <f t="shared" si="73"/>
        <v>0.54775102672283538</v>
      </c>
      <c r="E277">
        <f>MIN(VLOOKUP(C276+0.01,Gearing!$A$2:$F$7,2,TRUE)+1,5)</f>
        <v>5</v>
      </c>
      <c r="F277">
        <f>Misc!$B$4*Misc!$B$5/Misc!$B$2*VLOOKUP(E277,Gearing!$B$2:$F$7,5,FALSE)</f>
        <v>3601.903197661552</v>
      </c>
      <c r="G277">
        <f t="shared" si="61"/>
        <v>3.0173329928744383</v>
      </c>
      <c r="H277">
        <f t="shared" si="62"/>
        <v>263.66784626850642</v>
      </c>
      <c r="I277">
        <f t="shared" si="64"/>
        <v>0.19223050000000003</v>
      </c>
      <c r="J277">
        <f t="shared" si="65"/>
        <v>4944.4080772309499</v>
      </c>
      <c r="K277">
        <f t="shared" si="66"/>
        <v>-28743479.829190217</v>
      </c>
      <c r="L277">
        <f t="shared" si="75"/>
        <v>4855.9267480845201</v>
      </c>
      <c r="M277">
        <f>2*$Y$1*VLOOKUP(E276,Gearing!$B$3:$D$7,3)+B275</f>
        <v>4859.8695287383853</v>
      </c>
      <c r="N277">
        <f>2*B276-B275+Misc!$B$6*$Y$1^2</f>
        <v>4856.0355973718888</v>
      </c>
      <c r="O277">
        <f t="shared" si="67"/>
        <v>0</v>
      </c>
      <c r="P277">
        <f t="shared" si="68"/>
        <v>0</v>
      </c>
      <c r="Q277">
        <f t="shared" si="69"/>
        <v>0</v>
      </c>
      <c r="R277">
        <f t="shared" si="70"/>
        <v>0</v>
      </c>
      <c r="S277">
        <f t="shared" si="71"/>
        <v>1</v>
      </c>
      <c r="T277">
        <f>C277/Misc!$B$2*60/2/PI()</f>
        <v>3751.920983810136</v>
      </c>
      <c r="U277">
        <f>C277/Misc!$B$2*60/2/PI()*VLOOKUP(E277,Gearing!$B$2:$F$7,5,FALSE)</f>
        <v>7506.5579008827453</v>
      </c>
      <c r="V277">
        <f ca="1">FORECAST(U277,OFFSET(Engine!$E$3:$E$26,MATCH(U277,Engine!$A$3:$A$26,1)-1,0,2),OFFSET(Engine!$A$3:$A$26,MATCH(U277,Engine!$A$3:$A$26,1)-1,0,2))</f>
        <v>608.54876612840167</v>
      </c>
    </row>
    <row r="278" spans="1:22" x14ac:dyDescent="0.25">
      <c r="A278">
        <f t="shared" si="63"/>
        <v>68.75</v>
      </c>
      <c r="B278">
        <f t="shared" si="74"/>
        <v>4885.4113838030735</v>
      </c>
      <c r="C278">
        <f t="shared" si="72"/>
        <v>118.0065567163274</v>
      </c>
      <c r="D278">
        <f t="shared" si="73"/>
        <v>0.54411073691153433</v>
      </c>
      <c r="E278">
        <f>MIN(VLOOKUP(C277+0.01,Gearing!$A$2:$F$7,2,TRUE)+1,5)</f>
        <v>5</v>
      </c>
      <c r="F278">
        <f>Misc!$B$4*Misc!$B$5/Misc!$B$2*VLOOKUP(E278,Gearing!$B$2:$F$7,5,FALSE)</f>
        <v>3601.903197661552</v>
      </c>
      <c r="G278">
        <f t="shared" si="61"/>
        <v>3.0356538961235593</v>
      </c>
      <c r="H278">
        <f t="shared" si="62"/>
        <v>263.97314941912896</v>
      </c>
      <c r="I278">
        <f t="shared" si="64"/>
        <v>0.19223050000000003</v>
      </c>
      <c r="J278">
        <f t="shared" si="65"/>
        <v>4933.085546504677</v>
      </c>
      <c r="K278">
        <f t="shared" si="66"/>
        <v>-28889393.492989711</v>
      </c>
      <c r="L278">
        <f t="shared" si="75"/>
        <v>4885.4113838030735</v>
      </c>
      <c r="M278">
        <f>2*$Y$1*VLOOKUP(E277,Gearing!$B$3:$D$7,3)+B276</f>
        <v>4889.2854668051368</v>
      </c>
      <c r="N278">
        <f>2*B277-B276+Misc!$B$6*$Y$1^2</f>
        <v>4885.5204618639036</v>
      </c>
      <c r="O278">
        <f t="shared" si="67"/>
        <v>0</v>
      </c>
      <c r="P278">
        <f t="shared" si="68"/>
        <v>0</v>
      </c>
      <c r="Q278">
        <f t="shared" si="69"/>
        <v>0</v>
      </c>
      <c r="R278">
        <f t="shared" si="70"/>
        <v>0</v>
      </c>
      <c r="S278">
        <f t="shared" si="71"/>
        <v>1</v>
      </c>
      <c r="T278">
        <f>C278/Misc!$B$2*60/2/PI()</f>
        <v>3756.2653637315211</v>
      </c>
      <c r="U278">
        <f>C278/Misc!$B$2*60/2/PI()*VLOOKUP(E278,Gearing!$B$2:$F$7,5,FALSE)</f>
        <v>7515.2498055268015</v>
      </c>
      <c r="V278">
        <f ca="1">FORECAST(U278,OFFSET(Engine!$E$3:$E$26,MATCH(U278,Engine!$A$3:$A$26,1)-1,0,2),OFFSET(Engine!$A$3:$A$26,MATCH(U278,Engine!$A$3:$A$26,1)-1,0,2))</f>
        <v>608.22708457198462</v>
      </c>
    </row>
    <row r="279" spans="1:22" x14ac:dyDescent="0.25">
      <c r="A279">
        <f t="shared" si="63"/>
        <v>69</v>
      </c>
      <c r="B279">
        <f t="shared" si="74"/>
        <v>4914.9300264426838</v>
      </c>
      <c r="C279">
        <f t="shared" si="72"/>
        <v>118.14213186883899</v>
      </c>
      <c r="D279">
        <f t="shared" si="73"/>
        <v>0.54049048318120185</v>
      </c>
      <c r="E279">
        <f>MIN(VLOOKUP(C278+0.01,Gearing!$A$2:$F$7,2,TRUE)+1,5)</f>
        <v>5</v>
      </c>
      <c r="F279">
        <f>Misc!$B$4*Misc!$B$5/Misc!$B$2*VLOOKUP(E279,Gearing!$B$2:$F$7,5,FALSE)</f>
        <v>3601.903197661552</v>
      </c>
      <c r="G279">
        <f t="shared" si="61"/>
        <v>3.0539959302937616</v>
      </c>
      <c r="H279">
        <f t="shared" si="62"/>
        <v>264.2764223980829</v>
      </c>
      <c r="I279">
        <f t="shared" si="64"/>
        <v>0.19223050000000003</v>
      </c>
      <c r="J279">
        <f t="shared" si="65"/>
        <v>4921.7498539716862</v>
      </c>
      <c r="K279">
        <f t="shared" si="66"/>
        <v>-29035139.103040762</v>
      </c>
      <c r="L279">
        <f t="shared" si="75"/>
        <v>4914.9300264426838</v>
      </c>
      <c r="M279">
        <f>2*$Y$1*VLOOKUP(E278,Gearing!$B$3:$D$7,3)+B277</f>
        <v>4918.73586808452</v>
      </c>
      <c r="N279">
        <f>2*B278-B277+Misc!$B$6*$Y$1^2</f>
        <v>4915.0393320216272</v>
      </c>
      <c r="O279">
        <f t="shared" si="67"/>
        <v>0</v>
      </c>
      <c r="P279">
        <f t="shared" si="68"/>
        <v>0</v>
      </c>
      <c r="Q279">
        <f t="shared" si="69"/>
        <v>0</v>
      </c>
      <c r="R279">
        <f t="shared" si="70"/>
        <v>0</v>
      </c>
      <c r="S279">
        <f t="shared" si="71"/>
        <v>1</v>
      </c>
      <c r="T279">
        <f>C279/Misc!$B$2*60/2/PI()</f>
        <v>3760.5808548680534</v>
      </c>
      <c r="U279">
        <f>C279/Misc!$B$2*60/2/PI()*VLOOKUP(E279,Gearing!$B$2:$F$7,5,FALSE)</f>
        <v>7523.8839116891941</v>
      </c>
      <c r="V279">
        <f ca="1">FORECAST(U279,OFFSET(Engine!$E$3:$E$26,MATCH(U279,Engine!$A$3:$A$26,1)-1,0,2),OFFSET(Engine!$A$3:$A$26,MATCH(U279,Engine!$A$3:$A$26,1)-1,0,2))</f>
        <v>607.90754209857664</v>
      </c>
    </row>
    <row r="280" spans="1:22" x14ac:dyDescent="0.25">
      <c r="A280">
        <f t="shared" si="63"/>
        <v>69.25</v>
      </c>
      <c r="B280">
        <f t="shared" si="74"/>
        <v>4944.482449737493</v>
      </c>
      <c r="C280">
        <f t="shared" si="72"/>
        <v>118.27680445612532</v>
      </c>
      <c r="D280">
        <f t="shared" si="73"/>
        <v>0.53689021510945167</v>
      </c>
      <c r="E280">
        <f>MIN(VLOOKUP(C279+0.01,Gearing!$A$2:$F$7,2,TRUE)+1,5)</f>
        <v>5</v>
      </c>
      <c r="F280">
        <f>Misc!$B$4*Misc!$B$5/Misc!$B$2*VLOOKUP(E280,Gearing!$B$2:$F$7,5,FALSE)</f>
        <v>3601.903197661552</v>
      </c>
      <c r="G280">
        <f t="shared" si="61"/>
        <v>3.0723589547899599</v>
      </c>
      <c r="H280">
        <f t="shared" si="62"/>
        <v>264.5776763961286</v>
      </c>
      <c r="I280">
        <f t="shared" si="64"/>
        <v>0.19223050000000003</v>
      </c>
      <c r="J280">
        <f t="shared" si="65"/>
        <v>4910.401087103819</v>
      </c>
      <c r="K280">
        <f t="shared" si="66"/>
        <v>-29180714.394955624</v>
      </c>
      <c r="L280">
        <f t="shared" si="75"/>
        <v>4944.482449737493</v>
      </c>
      <c r="M280">
        <f>2*$Y$1*VLOOKUP(E279,Gearing!$B$3:$D$7,3)+B278</f>
        <v>4948.2205038030734</v>
      </c>
      <c r="N280">
        <f>2*B279-B278+Misc!$B$6*$Y$1^2</f>
        <v>4944.5919815822945</v>
      </c>
      <c r="O280">
        <f t="shared" si="67"/>
        <v>0</v>
      </c>
      <c r="P280">
        <f t="shared" si="68"/>
        <v>0</v>
      </c>
      <c r="Q280">
        <f t="shared" si="69"/>
        <v>0</v>
      </c>
      <c r="R280">
        <f t="shared" si="70"/>
        <v>0</v>
      </c>
      <c r="S280">
        <f t="shared" si="71"/>
        <v>1</v>
      </c>
      <c r="T280">
        <f>C280/Misc!$B$2*60/2/PI()</f>
        <v>3764.8676164611716</v>
      </c>
      <c r="U280">
        <f>C280/Misc!$B$2*60/2/PI()*VLOOKUP(E280,Gearing!$B$2:$F$7,5,FALSE)</f>
        <v>7532.4605379680725</v>
      </c>
      <c r="V280">
        <f ca="1">FORECAST(U280,OFFSET(Engine!$E$3:$E$26,MATCH(U280,Engine!$A$3:$A$26,1)-1,0,2),OFFSET(Engine!$A$3:$A$26,MATCH(U280,Engine!$A$3:$A$26,1)-1,0,2))</f>
        <v>607.59012691707392</v>
      </c>
    </row>
    <row r="281" spans="1:22" x14ac:dyDescent="0.25">
      <c r="A281">
        <f t="shared" si="63"/>
        <v>69.5</v>
      </c>
      <c r="B281">
        <f t="shared" si="74"/>
        <v>4974.0684286707465</v>
      </c>
      <c r="C281">
        <f t="shared" si="72"/>
        <v>118.4105794682182</v>
      </c>
      <c r="D281">
        <f t="shared" si="73"/>
        <v>0.53330988163361326</v>
      </c>
      <c r="E281">
        <f>MIN(VLOOKUP(C280+0.01,Gearing!$A$2:$F$7,2,TRUE)+1,5)</f>
        <v>5</v>
      </c>
      <c r="F281">
        <f>Misc!$B$4*Misc!$B$5/Misc!$B$2*VLOOKUP(E281,Gearing!$B$2:$F$7,5,FALSE)</f>
        <v>3601.903197661552</v>
      </c>
      <c r="G281">
        <f t="shared" si="61"/>
        <v>3.090742829793224</v>
      </c>
      <c r="H281">
        <f t="shared" si="62"/>
        <v>264.87692257564919</v>
      </c>
      <c r="I281">
        <f t="shared" si="64"/>
        <v>0.19223050000000003</v>
      </c>
      <c r="J281">
        <f t="shared" si="65"/>
        <v>4899.0393328914734</v>
      </c>
      <c r="K281">
        <f t="shared" si="66"/>
        <v>-29326117.119426925</v>
      </c>
      <c r="L281">
        <f t="shared" si="75"/>
        <v>4974.0684286707465</v>
      </c>
      <c r="M281">
        <f>2*$Y$1*VLOOKUP(E280,Gearing!$B$3:$D$7,3)+B279</f>
        <v>4977.7391464426837</v>
      </c>
      <c r="N281">
        <f>2*B280-B279+Misc!$B$6*$Y$1^2</f>
        <v>4974.1781855323025</v>
      </c>
      <c r="O281">
        <f t="shared" si="67"/>
        <v>0</v>
      </c>
      <c r="P281">
        <f t="shared" si="68"/>
        <v>0</v>
      </c>
      <c r="Q281">
        <f t="shared" si="69"/>
        <v>0</v>
      </c>
      <c r="R281">
        <f t="shared" si="70"/>
        <v>0</v>
      </c>
      <c r="S281">
        <f t="shared" si="71"/>
        <v>1</v>
      </c>
      <c r="T281">
        <f>C281/Misc!$B$2*60/2/PI()</f>
        <v>3769.1258073485237</v>
      </c>
      <c r="U281">
        <f>C281/Misc!$B$2*60/2/PI()*VLOOKUP(E281,Gearing!$B$2:$F$7,5,FALSE)</f>
        <v>7540.9800021537121</v>
      </c>
      <c r="V281">
        <f ca="1">FORECAST(U281,OFFSET(Engine!$E$3:$E$26,MATCH(U281,Engine!$A$3:$A$26,1)-1,0,2),OFFSET(Engine!$A$3:$A$26,MATCH(U281,Engine!$A$3:$A$26,1)-1,0,2))</f>
        <v>607.27482726627181</v>
      </c>
    </row>
    <row r="282" spans="1:22" x14ac:dyDescent="0.25">
      <c r="A282">
        <f t="shared" si="63"/>
        <v>69.75</v>
      </c>
      <c r="B282">
        <f t="shared" si="74"/>
        <v>5003.6877394716021</v>
      </c>
      <c r="C282">
        <f t="shared" si="72"/>
        <v>118.54346188226009</v>
      </c>
      <c r="D282">
        <f t="shared" si="73"/>
        <v>0.52974943070148584</v>
      </c>
      <c r="E282">
        <f>MIN(VLOOKUP(C281+0.01,Gearing!$A$2:$F$7,2,TRUE)+1,5)</f>
        <v>5</v>
      </c>
      <c r="F282">
        <f>Misc!$B$4*Misc!$B$5/Misc!$B$2*VLOOKUP(E282,Gearing!$B$2:$F$7,5,FALSE)</f>
        <v>3601.903197661552</v>
      </c>
      <c r="G282">
        <f t="shared" si="61"/>
        <v>3.1091474162588</v>
      </c>
      <c r="H282">
        <f t="shared" si="62"/>
        <v>265.17417207019525</v>
      </c>
      <c r="I282">
        <f t="shared" si="64"/>
        <v>0.19223050000000003</v>
      </c>
      <c r="J282">
        <f t="shared" si="65"/>
        <v>4887.6646778448157</v>
      </c>
      <c r="K282">
        <f t="shared" si="66"/>
        <v>-29471345.042170126</v>
      </c>
      <c r="L282">
        <f t="shared" si="75"/>
        <v>5003.6877394716021</v>
      </c>
      <c r="M282">
        <f>2*$Y$1*VLOOKUP(E281,Gearing!$B$3:$D$7,3)+B280</f>
        <v>5007.2915697374929</v>
      </c>
      <c r="N282">
        <f>2*B281-B280+Misc!$B$6*$Y$1^2</f>
        <v>5003.7977201040003</v>
      </c>
      <c r="O282">
        <f t="shared" si="67"/>
        <v>0</v>
      </c>
      <c r="P282">
        <f t="shared" si="68"/>
        <v>0</v>
      </c>
      <c r="Q282">
        <f t="shared" si="69"/>
        <v>0</v>
      </c>
      <c r="R282">
        <f t="shared" si="70"/>
        <v>0</v>
      </c>
      <c r="S282">
        <f t="shared" si="71"/>
        <v>1</v>
      </c>
      <c r="T282">
        <f>C282/Misc!$B$2*60/2/PI()</f>
        <v>3773.3555859574744</v>
      </c>
      <c r="U282">
        <f>C282/Misc!$B$2*60/2/PI()*VLOOKUP(E282,Gearing!$B$2:$F$7,5,FALSE)</f>
        <v>7549.442621215524</v>
      </c>
      <c r="V282">
        <f ca="1">FORECAST(U282,OFFSET(Engine!$E$3:$E$26,MATCH(U282,Engine!$A$3:$A$26,1)-1,0,2),OFFSET(Engine!$A$3:$A$26,MATCH(U282,Engine!$A$3:$A$26,1)-1,0,2))</f>
        <v>606.96163141534521</v>
      </c>
    </row>
    <row r="283" spans="1:22" x14ac:dyDescent="0.25">
      <c r="A283">
        <f t="shared" si="63"/>
        <v>70</v>
      </c>
      <c r="B283">
        <f t="shared" si="74"/>
        <v>5033.3401596118765</v>
      </c>
      <c r="C283">
        <f t="shared" si="72"/>
        <v>118.67545666229853</v>
      </c>
      <c r="D283">
        <f t="shared" si="73"/>
        <v>0.52620880960603245</v>
      </c>
      <c r="E283">
        <f>MIN(VLOOKUP(C282+0.01,Gearing!$A$2:$F$7,2,TRUE)+1,5)</f>
        <v>5</v>
      </c>
      <c r="F283">
        <f>Misc!$B$4*Misc!$B$5/Misc!$B$2*VLOOKUP(E283,Gearing!$B$2:$F$7,5,FALSE)</f>
        <v>3601.903197661552</v>
      </c>
      <c r="G283">
        <f t="shared" si="61"/>
        <v>3.1275725759140847</v>
      </c>
      <c r="H283">
        <f t="shared" si="62"/>
        <v>265.46943598402498</v>
      </c>
      <c r="I283">
        <f t="shared" si="64"/>
        <v>0.19223050000000003</v>
      </c>
      <c r="J283">
        <f t="shared" si="65"/>
        <v>4876.2772079950082</v>
      </c>
      <c r="K283">
        <f t="shared" si="66"/>
        <v>-29616395.943865314</v>
      </c>
      <c r="L283">
        <f t="shared" si="75"/>
        <v>5033.3401596118765</v>
      </c>
      <c r="M283">
        <f>2*$Y$1*VLOOKUP(E282,Gearing!$B$3:$D$7,3)+B281</f>
        <v>5036.8775486707464</v>
      </c>
      <c r="N283">
        <f>2*B282-B281+Misc!$B$6*$Y$1^2</f>
        <v>5033.450362772458</v>
      </c>
      <c r="O283">
        <f t="shared" si="67"/>
        <v>0</v>
      </c>
      <c r="P283">
        <f t="shared" si="68"/>
        <v>0</v>
      </c>
      <c r="Q283">
        <f t="shared" si="69"/>
        <v>0</v>
      </c>
      <c r="R283">
        <f t="shared" si="70"/>
        <v>0</v>
      </c>
      <c r="S283">
        <f t="shared" si="71"/>
        <v>1</v>
      </c>
      <c r="T283">
        <f>C283/Misc!$B$2*60/2/PI()</f>
        <v>3777.5571102985637</v>
      </c>
      <c r="U283">
        <f>C283/Misc!$B$2*60/2/PI()*VLOOKUP(E283,Gearing!$B$2:$F$7,5,FALSE)</f>
        <v>7557.8487112889688</v>
      </c>
      <c r="V283">
        <f ca="1">FORECAST(U283,OFFSET(Engine!$E$3:$E$26,MATCH(U283,Engine!$A$3:$A$26,1)-1,0,2),OFFSET(Engine!$A$3:$A$26,MATCH(U283,Engine!$A$3:$A$26,1)-1,0,2))</f>
        <v>606.6505276643328</v>
      </c>
    </row>
    <row r="284" spans="1:22" x14ac:dyDescent="0.25">
      <c r="A284">
        <f t="shared" si="63"/>
        <v>70.25</v>
      </c>
      <c r="B284">
        <f t="shared" si="74"/>
        <v>5063.0254678027513</v>
      </c>
      <c r="C284">
        <f t="shared" si="72"/>
        <v>118.80656875909699</v>
      </c>
      <c r="D284">
        <f t="shared" si="73"/>
        <v>0.52268796478165314</v>
      </c>
      <c r="E284">
        <f>MIN(VLOOKUP(C283+0.01,Gearing!$A$2:$F$7,2,TRUE)+1,5)</f>
        <v>5</v>
      </c>
      <c r="F284">
        <f>Misc!$B$4*Misc!$B$5/Misc!$B$2*VLOOKUP(E284,Gearing!$B$2:$F$7,5,FALSE)</f>
        <v>3601.903197661552</v>
      </c>
      <c r="G284">
        <f t="shared" si="61"/>
        <v>3.1460181712565811</v>
      </c>
      <c r="H284">
        <f t="shared" si="62"/>
        <v>265.76272539168082</v>
      </c>
      <c r="I284">
        <f t="shared" si="64"/>
        <v>0.19223050000000003</v>
      </c>
      <c r="J284">
        <f t="shared" si="65"/>
        <v>4864.8770088954579</v>
      </c>
      <c r="K284">
        <f t="shared" si="66"/>
        <v>-29761267.620098699</v>
      </c>
      <c r="L284">
        <f t="shared" si="75"/>
        <v>5063.0254678027513</v>
      </c>
      <c r="M284">
        <f>2*$Y$1*VLOOKUP(E283,Gearing!$B$3:$D$7,3)+B282</f>
        <v>5066.496859471602</v>
      </c>
      <c r="N284">
        <f>2*B283-B282+Misc!$B$6*$Y$1^2</f>
        <v>5063.1358922521513</v>
      </c>
      <c r="O284">
        <f t="shared" si="67"/>
        <v>0</v>
      </c>
      <c r="P284">
        <f t="shared" si="68"/>
        <v>0</v>
      </c>
      <c r="Q284">
        <f t="shared" si="69"/>
        <v>0</v>
      </c>
      <c r="R284">
        <f t="shared" si="70"/>
        <v>0</v>
      </c>
      <c r="S284">
        <f t="shared" si="71"/>
        <v>1</v>
      </c>
      <c r="T284">
        <f>C284/Misc!$B$2*60/2/PI()</f>
        <v>3781.7305379594864</v>
      </c>
      <c r="U284">
        <f>C284/Misc!$B$2*60/2/PI()*VLOOKUP(E284,Gearing!$B$2:$F$7,5,FALSE)</f>
        <v>7566.1985876635099</v>
      </c>
      <c r="V284">
        <f ca="1">FORECAST(U284,OFFSET(Engine!$E$3:$E$26,MATCH(U284,Engine!$A$3:$A$26,1)-1,0,2),OFFSET(Engine!$A$3:$A$26,MATCH(U284,Engine!$A$3:$A$26,1)-1,0,2))</f>
        <v>606.34150434458331</v>
      </c>
    </row>
    <row r="285" spans="1:22" x14ac:dyDescent="0.25">
      <c r="A285">
        <f t="shared" si="63"/>
        <v>70.5</v>
      </c>
      <c r="B285">
        <f t="shared" si="74"/>
        <v>5092.743443991425</v>
      </c>
      <c r="C285">
        <f t="shared" si="72"/>
        <v>118.9368031099475</v>
      </c>
      <c r="D285">
        <f t="shared" si="73"/>
        <v>0.51918684202246368</v>
      </c>
      <c r="E285">
        <f>MIN(VLOOKUP(C284+0.01,Gearing!$A$2:$F$7,2,TRUE)+1,5)</f>
        <v>5</v>
      </c>
      <c r="F285">
        <f>Misc!$B$4*Misc!$B$5/Misc!$B$2*VLOOKUP(E285,Gearing!$B$2:$F$7,5,FALSE)</f>
        <v>3601.903197661552</v>
      </c>
      <c r="G285">
        <f t="shared" si="61"/>
        <v>3.164484065551818</v>
      </c>
      <c r="H285">
        <f t="shared" si="62"/>
        <v>266.05405133757046</v>
      </c>
      <c r="I285">
        <f t="shared" si="64"/>
        <v>0.19223050000000003</v>
      </c>
      <c r="J285">
        <f t="shared" si="65"/>
        <v>4853.464165623086</v>
      </c>
      <c r="K285">
        <f t="shared" si="66"/>
        <v>-29905957.88130359</v>
      </c>
      <c r="L285">
        <f t="shared" si="75"/>
        <v>5092.743443991425</v>
      </c>
      <c r="M285">
        <f>2*$Y$1*VLOOKUP(E284,Gearing!$B$3:$D$7,3)+B283</f>
        <v>5096.1492796118764</v>
      </c>
      <c r="N285">
        <f>2*B284-B283+Misc!$B$6*$Y$1^2</f>
        <v>5092.8540884936265</v>
      </c>
      <c r="O285">
        <f t="shared" si="67"/>
        <v>0</v>
      </c>
      <c r="P285">
        <f t="shared" si="68"/>
        <v>0</v>
      </c>
      <c r="Q285">
        <f t="shared" si="69"/>
        <v>0</v>
      </c>
      <c r="R285">
        <f t="shared" si="70"/>
        <v>0</v>
      </c>
      <c r="S285">
        <f t="shared" si="71"/>
        <v>1</v>
      </c>
      <c r="T285">
        <f>C285/Misc!$B$2*60/2/PI()</f>
        <v>3785.8760260991312</v>
      </c>
      <c r="U285">
        <f>C285/Misc!$B$2*60/2/PI()*VLOOKUP(E285,Gearing!$B$2:$F$7,5,FALSE)</f>
        <v>7574.4925647706887</v>
      </c>
      <c r="V285">
        <f ca="1">FORECAST(U285,OFFSET(Engine!$E$3:$E$26,MATCH(U285,Engine!$A$3:$A$26,1)-1,0,2),OFFSET(Engine!$A$3:$A$26,MATCH(U285,Engine!$A$3:$A$26,1)-1,0,2))</f>
        <v>606.0345498191964</v>
      </c>
    </row>
    <row r="286" spans="1:22" x14ac:dyDescent="0.25">
      <c r="A286">
        <f t="shared" si="63"/>
        <v>70.75</v>
      </c>
      <c r="B286">
        <f t="shared" si="74"/>
        <v>5122.4938693577251</v>
      </c>
      <c r="C286">
        <f t="shared" si="72"/>
        <v>119.06616463847604</v>
      </c>
      <c r="D286">
        <f t="shared" si="73"/>
        <v>0.51570538620580919</v>
      </c>
      <c r="E286">
        <f>MIN(VLOOKUP(C285+0.01,Gearing!$A$2:$F$7,2,TRUE)+1,5)</f>
        <v>5</v>
      </c>
      <c r="F286">
        <f>Misc!$B$4*Misc!$B$5/Misc!$B$2*VLOOKUP(E286,Gearing!$B$2:$F$7,5,FALSE)</f>
        <v>3601.903197661552</v>
      </c>
      <c r="G286">
        <f t="shared" si="61"/>
        <v>3.1829701228312435</v>
      </c>
      <c r="H286">
        <f t="shared" si="62"/>
        <v>266.34342483553161</v>
      </c>
      <c r="I286">
        <f t="shared" si="64"/>
        <v>0.19223050000000003</v>
      </c>
      <c r="J286">
        <f t="shared" si="65"/>
        <v>4842.0387627796126</v>
      </c>
      <c r="K286">
        <f t="shared" si="66"/>
        <v>-30050464.552701052</v>
      </c>
      <c r="L286">
        <f t="shared" si="75"/>
        <v>5122.4938693577251</v>
      </c>
      <c r="M286">
        <f>2*$Y$1*VLOOKUP(E285,Gearing!$B$3:$D$7,3)+B284</f>
        <v>5125.8345878027512</v>
      </c>
      <c r="N286">
        <f>2*B285-B284+Misc!$B$6*$Y$1^2</f>
        <v>5122.604732680099</v>
      </c>
      <c r="O286">
        <f t="shared" si="67"/>
        <v>0</v>
      </c>
      <c r="P286">
        <f t="shared" si="68"/>
        <v>0</v>
      </c>
      <c r="Q286">
        <f t="shared" si="69"/>
        <v>0</v>
      </c>
      <c r="R286">
        <f t="shared" si="70"/>
        <v>0</v>
      </c>
      <c r="S286">
        <f t="shared" si="71"/>
        <v>1</v>
      </c>
      <c r="T286">
        <f>C286/Misc!$B$2*60/2/PI()</f>
        <v>3789.9937314413796</v>
      </c>
      <c r="U286">
        <f>C286/Misc!$B$2*60/2/PI()*VLOOKUP(E286,Gearing!$B$2:$F$7,5,FALSE)</f>
        <v>7582.7309561717184</v>
      </c>
      <c r="V286">
        <f ca="1">FORECAST(U286,OFFSET(Engine!$E$3:$E$26,MATCH(U286,Engine!$A$3:$A$26,1)-1,0,2),OFFSET(Engine!$A$3:$A$26,MATCH(U286,Engine!$A$3:$A$26,1)-1,0,2))</f>
        <v>605.72965248348191</v>
      </c>
    </row>
    <row r="287" spans="1:22" x14ac:dyDescent="0.25">
      <c r="A287">
        <f t="shared" si="63"/>
        <v>71</v>
      </c>
      <c r="B287">
        <f t="shared" si="74"/>
        <v>5152.276526310663</v>
      </c>
      <c r="C287">
        <f t="shared" si="72"/>
        <v>119.19465825445877</v>
      </c>
      <c r="D287">
        <f t="shared" si="73"/>
        <v>0.51224354165606201</v>
      </c>
      <c r="E287">
        <f>MIN(VLOOKUP(C286+0.01,Gearing!$A$2:$F$7,2,TRUE)+1,5)</f>
        <v>5</v>
      </c>
      <c r="F287">
        <f>Misc!$B$4*Misc!$B$5/Misc!$B$2*VLOOKUP(E287,Gearing!$B$2:$F$7,5,FALSE)</f>
        <v>3601.903197661552</v>
      </c>
      <c r="G287">
        <f t="shared" si="61"/>
        <v>3.2014762078900865</v>
      </c>
      <c r="H287">
        <f t="shared" si="62"/>
        <v>266.63085686842066</v>
      </c>
      <c r="I287">
        <f t="shared" si="64"/>
        <v>0.19223050000000003</v>
      </c>
      <c r="J287">
        <f t="shared" si="65"/>
        <v>4830.6008844928592</v>
      </c>
      <c r="K287">
        <f t="shared" si="66"/>
        <v>-30194785.474239975</v>
      </c>
      <c r="L287">
        <f t="shared" si="75"/>
        <v>5152.276526310663</v>
      </c>
      <c r="M287">
        <f>2*$Y$1*VLOOKUP(E286,Gearing!$B$3:$D$7,3)+B285</f>
        <v>5155.5525639914249</v>
      </c>
      <c r="N287">
        <f>2*B286-B285+Misc!$B$6*$Y$1^2</f>
        <v>5152.3876072240255</v>
      </c>
      <c r="O287">
        <f t="shared" si="67"/>
        <v>0</v>
      </c>
      <c r="P287">
        <f t="shared" si="68"/>
        <v>0</v>
      </c>
      <c r="Q287">
        <f t="shared" si="69"/>
        <v>0</v>
      </c>
      <c r="R287">
        <f t="shared" si="70"/>
        <v>0</v>
      </c>
      <c r="S287">
        <f t="shared" si="71"/>
        <v>1</v>
      </c>
      <c r="T287">
        <f>C287/Misc!$B$2*60/2/PI()</f>
        <v>3794.0838102692601</v>
      </c>
      <c r="U287">
        <f>C287/Misc!$B$2*60/2/PI()*VLOOKUP(E287,Gearing!$B$2:$F$7,5,FALSE)</f>
        <v>7590.9140745457835</v>
      </c>
      <c r="V287">
        <f ca="1">FORECAST(U287,OFFSET(Engine!$E$3:$E$26,MATCH(U287,Engine!$A$3:$A$26,1)-1,0,2),OFFSET(Engine!$A$3:$A$26,MATCH(U287,Engine!$A$3:$A$26,1)-1,0,2))</f>
        <v>605.42680076539341</v>
      </c>
    </row>
    <row r="288" spans="1:22" x14ac:dyDescent="0.25">
      <c r="A288">
        <f t="shared" si="63"/>
        <v>71.25</v>
      </c>
      <c r="B288">
        <f t="shared" si="74"/>
        <v>5182.0911984849545</v>
      </c>
      <c r="C288">
        <f t="shared" si="72"/>
        <v>119.32228885365294</v>
      </c>
      <c r="D288">
        <f t="shared" si="73"/>
        <v>0.50880125189723913</v>
      </c>
      <c r="E288">
        <f>MIN(VLOOKUP(C287+0.01,Gearing!$A$2:$F$7,2,TRUE)+1,5)</f>
        <v>5</v>
      </c>
      <c r="F288">
        <f>Misc!$B$4*Misc!$B$5/Misc!$B$2*VLOOKUP(E288,Gearing!$B$2:$F$7,5,FALSE)</f>
        <v>3601.903197661552</v>
      </c>
      <c r="G288">
        <f t="shared" si="61"/>
        <v>3.2200021862851913</v>
      </c>
      <c r="H288">
        <f t="shared" si="62"/>
        <v>266.91635838773476</v>
      </c>
      <c r="I288">
        <f t="shared" si="64"/>
        <v>0.19223050000000003</v>
      </c>
      <c r="J288">
        <f t="shared" si="65"/>
        <v>4819.1506144180757</v>
      </c>
      <c r="K288">
        <f t="shared" si="66"/>
        <v>-30338918.500536967</v>
      </c>
      <c r="L288">
        <f t="shared" si="75"/>
        <v>5182.0911984849545</v>
      </c>
      <c r="M288">
        <f>2*$Y$1*VLOOKUP(E287,Gearing!$B$3:$D$7,3)+B286</f>
        <v>5185.302989357725</v>
      </c>
      <c r="N288">
        <f>2*B287-B286+Misc!$B$6*$Y$1^2</f>
        <v>5182.2024957636013</v>
      </c>
      <c r="O288">
        <f t="shared" si="67"/>
        <v>0</v>
      </c>
      <c r="P288">
        <f t="shared" si="68"/>
        <v>0</v>
      </c>
      <c r="Q288">
        <f t="shared" si="69"/>
        <v>0</v>
      </c>
      <c r="R288">
        <f t="shared" si="70"/>
        <v>0</v>
      </c>
      <c r="S288">
        <f t="shared" si="71"/>
        <v>1</v>
      </c>
      <c r="T288">
        <f>C288/Misc!$B$2*60/2/PI()</f>
        <v>3798.1464184195661</v>
      </c>
      <c r="U288">
        <f>C288/Misc!$B$2*60/2/PI()*VLOOKUP(E288,Gearing!$B$2:$F$7,5,FALSE)</f>
        <v>7599.0422316792801</v>
      </c>
      <c r="V288">
        <f ca="1">FORECAST(U288,OFFSET(Engine!$E$3:$E$26,MATCH(U288,Engine!$A$3:$A$26,1)-1,0,2),OFFSET(Engine!$A$3:$A$26,MATCH(U288,Engine!$A$3:$A$26,1)-1,0,2))</f>
        <v>605.12598312592547</v>
      </c>
    </row>
    <row r="289" spans="1:22" x14ac:dyDescent="0.25">
      <c r="A289">
        <f t="shared" si="63"/>
        <v>71.5</v>
      </c>
      <c r="B289">
        <f t="shared" si="74"/>
        <v>5211.9376707374895</v>
      </c>
      <c r="C289">
        <f t="shared" si="72"/>
        <v>119.44906131761672</v>
      </c>
      <c r="D289">
        <f t="shared" si="73"/>
        <v>0.50537845981307328</v>
      </c>
      <c r="E289">
        <f>MIN(VLOOKUP(C288+0.01,Gearing!$A$2:$F$7,2,TRUE)+1,5)</f>
        <v>5</v>
      </c>
      <c r="F289">
        <f>Misc!$B$4*Misc!$B$5/Misc!$B$2*VLOOKUP(E289,Gearing!$B$2:$F$7,5,FALSE)</f>
        <v>3601.903197661552</v>
      </c>
      <c r="G289">
        <f t="shared" si="61"/>
        <v>3.2385479243328272</v>
      </c>
      <c r="H289">
        <f t="shared" si="62"/>
        <v>267.19994031320851</v>
      </c>
      <c r="I289">
        <f t="shared" si="64"/>
        <v>0.19223050000000003</v>
      </c>
      <c r="J289">
        <f t="shared" si="65"/>
        <v>4807.6880357392756</v>
      </c>
      <c r="K289">
        <f t="shared" si="66"/>
        <v>-30482861.500815697</v>
      </c>
      <c r="L289">
        <f t="shared" si="75"/>
        <v>5211.9376707374895</v>
      </c>
      <c r="M289">
        <f>2*$Y$1*VLOOKUP(E288,Gearing!$B$3:$D$7,3)+B287</f>
        <v>5215.0856463106629</v>
      </c>
      <c r="N289">
        <f>2*B288-B287+Misc!$B$6*$Y$1^2</f>
        <v>5212.0491831592462</v>
      </c>
      <c r="O289">
        <f t="shared" si="67"/>
        <v>0</v>
      </c>
      <c r="P289">
        <f t="shared" si="68"/>
        <v>0</v>
      </c>
      <c r="Q289">
        <f t="shared" si="69"/>
        <v>0</v>
      </c>
      <c r="R289">
        <f t="shared" si="70"/>
        <v>0</v>
      </c>
      <c r="S289">
        <f t="shared" si="71"/>
        <v>1</v>
      </c>
      <c r="T289">
        <f>C289/Misc!$B$2*60/2/PI()</f>
        <v>3802.1817112771218</v>
      </c>
      <c r="U289">
        <f>C289/Misc!$B$2*60/2/PI()*VLOOKUP(E289,Gearing!$B$2:$F$7,5,FALSE)</f>
        <v>7607.1157384543349</v>
      </c>
      <c r="V289">
        <f ca="1">FORECAST(U289,OFFSET(Engine!$E$3:$E$26,MATCH(U289,Engine!$A$3:$A$26,1)-1,0,2),OFFSET(Engine!$A$3:$A$26,MATCH(U289,Engine!$A$3:$A$26,1)-1,0,2))</f>
        <v>604.82718805953925</v>
      </c>
    </row>
    <row r="290" spans="1:22" x14ac:dyDescent="0.25">
      <c r="A290">
        <f t="shared" si="63"/>
        <v>71.75</v>
      </c>
      <c r="B290">
        <f t="shared" si="74"/>
        <v>5241.8157291437628</v>
      </c>
      <c r="C290">
        <f t="shared" si="72"/>
        <v>119.57498051354014</v>
      </c>
      <c r="D290">
        <f t="shared" si="73"/>
        <v>0.50197510757425334</v>
      </c>
      <c r="E290">
        <f>MIN(VLOOKUP(C289+0.01,Gearing!$A$2:$F$7,2,TRUE)+1,5)</f>
        <v>5</v>
      </c>
      <c r="F290">
        <f>Misc!$B$4*Misc!$B$5/Misc!$B$2*VLOOKUP(E290,Gearing!$B$2:$F$7,5,FALSE)</f>
        <v>3601.903197661552</v>
      </c>
      <c r="G290">
        <f t="shared" si="61"/>
        <v>3.2571132891064698</v>
      </c>
      <c r="H290">
        <f t="shared" si="62"/>
        <v>267.48161353243592</v>
      </c>
      <c r="I290">
        <f t="shared" si="64"/>
        <v>0.19223050000000003</v>
      </c>
      <c r="J290">
        <f t="shared" si="65"/>
        <v>4796.2132311705936</v>
      </c>
      <c r="K290">
        <f t="shared" si="66"/>
        <v>-30626612.358845998</v>
      </c>
      <c r="L290">
        <f t="shared" si="75"/>
        <v>5241.8157291437628</v>
      </c>
      <c r="M290">
        <f>2*$Y$1*VLOOKUP(E289,Gearing!$B$3:$D$7,3)+B288</f>
        <v>5244.9003184849544</v>
      </c>
      <c r="N290">
        <f>2*B289-B288+Misc!$B$6*$Y$1^2</f>
        <v>5241.9274554900248</v>
      </c>
      <c r="O290">
        <f t="shared" si="67"/>
        <v>0</v>
      </c>
      <c r="P290">
        <f t="shared" si="68"/>
        <v>0</v>
      </c>
      <c r="Q290">
        <f t="shared" si="69"/>
        <v>0</v>
      </c>
      <c r="R290">
        <f t="shared" si="70"/>
        <v>0</v>
      </c>
      <c r="S290">
        <f t="shared" si="71"/>
        <v>1</v>
      </c>
      <c r="T290">
        <f>C290/Misc!$B$2*60/2/PI()</f>
        <v>3806.1898437693949</v>
      </c>
      <c r="U290">
        <f>C290/Misc!$B$2*60/2/PI()*VLOOKUP(E290,Gearing!$B$2:$F$7,5,FALSE)</f>
        <v>7615.1349048380316</v>
      </c>
      <c r="V290">
        <f ca="1">FORECAST(U290,OFFSET(Engine!$E$3:$E$26,MATCH(U290,Engine!$A$3:$A$26,1)-1,0,2),OFFSET(Engine!$A$3:$A$26,MATCH(U290,Engine!$A$3:$A$26,1)-1,0,2))</f>
        <v>604.53040409456116</v>
      </c>
    </row>
    <row r="291" spans="1:22" x14ac:dyDescent="0.25">
      <c r="A291">
        <f t="shared" si="63"/>
        <v>72</v>
      </c>
      <c r="B291">
        <f t="shared" si="74"/>
        <v>5271.7251609942596</v>
      </c>
      <c r="C291">
        <f t="shared" si="72"/>
        <v>119.70005129407582</v>
      </c>
      <c r="D291">
        <f t="shared" si="73"/>
        <v>0.49859113671118394</v>
      </c>
      <c r="E291">
        <f>MIN(VLOOKUP(C290+0.01,Gearing!$A$2:$F$7,2,TRUE)+1,5)</f>
        <v>5</v>
      </c>
      <c r="F291">
        <f>Misc!$B$4*Misc!$B$5/Misc!$B$2*VLOOKUP(E291,Gearing!$B$2:$F$7,5,FALSE)</f>
        <v>3601.903197661552</v>
      </c>
      <c r="G291">
        <f t="shared" si="61"/>
        <v>3.2756981484345542</v>
      </c>
      <c r="H291">
        <f t="shared" si="62"/>
        <v>267.76138890049174</v>
      </c>
      <c r="I291">
        <f t="shared" si="64"/>
        <v>0.19223050000000003</v>
      </c>
      <c r="J291">
        <f t="shared" si="65"/>
        <v>4784.7262829576594</v>
      </c>
      <c r="K291">
        <f t="shared" si="66"/>
        <v>-30770168.972882479</v>
      </c>
      <c r="L291">
        <f t="shared" si="75"/>
        <v>5271.7251609942596</v>
      </c>
      <c r="M291">
        <f>2*$Y$1*VLOOKUP(E290,Gearing!$B$3:$D$7,3)+B289</f>
        <v>5274.7467907374894</v>
      </c>
      <c r="N291">
        <f>2*B290-B289+Misc!$B$6*$Y$1^2</f>
        <v>5271.8371000500365</v>
      </c>
      <c r="O291">
        <f t="shared" si="67"/>
        <v>0</v>
      </c>
      <c r="P291">
        <f t="shared" si="68"/>
        <v>0</v>
      </c>
      <c r="Q291">
        <f t="shared" si="69"/>
        <v>0</v>
      </c>
      <c r="R291">
        <f t="shared" si="70"/>
        <v>0</v>
      </c>
      <c r="S291">
        <f t="shared" si="71"/>
        <v>1</v>
      </c>
      <c r="T291">
        <f>C291/Misc!$B$2*60/2/PI()</f>
        <v>3810.1709703611182</v>
      </c>
      <c r="U291">
        <f>C291/Misc!$B$2*60/2/PI()*VLOOKUP(E291,Gearing!$B$2:$F$7,5,FALSE)</f>
        <v>7623.1000398716496</v>
      </c>
      <c r="V291">
        <f ca="1">FORECAST(U291,OFFSET(Engine!$E$3:$E$26,MATCH(U291,Engine!$A$3:$A$26,1)-1,0,2),OFFSET(Engine!$A$3:$A$26,MATCH(U291,Engine!$A$3:$A$26,1)-1,0,2))</f>
        <v>604.23561979358078</v>
      </c>
    </row>
    <row r="292" spans="1:22" x14ac:dyDescent="0.25">
      <c r="A292">
        <f t="shared" si="63"/>
        <v>72.25</v>
      </c>
      <c r="B292">
        <f t="shared" si="74"/>
        <v>5301.6657547908007</v>
      </c>
      <c r="C292">
        <f t="shared" si="72"/>
        <v>119.82427849717533</v>
      </c>
      <c r="D292">
        <f t="shared" si="73"/>
        <v>0.49522648808488157</v>
      </c>
      <c r="E292">
        <f>MIN(VLOOKUP(C291+0.01,Gearing!$A$2:$F$7,2,TRUE)+1,5)</f>
        <v>5</v>
      </c>
      <c r="F292">
        <f>Misc!$B$4*Misc!$B$5/Misc!$B$2*VLOOKUP(E292,Gearing!$B$2:$F$7,5,FALSE)</f>
        <v>3601.903197661552</v>
      </c>
      <c r="G292">
        <f t="shared" si="61"/>
        <v>3.2943023708982051</v>
      </c>
      <c r="H292">
        <f t="shared" si="62"/>
        <v>268.03927723956542</v>
      </c>
      <c r="I292">
        <f t="shared" si="64"/>
        <v>0.19223050000000003</v>
      </c>
      <c r="J292">
        <f t="shared" si="65"/>
        <v>4773.2272728789858</v>
      </c>
      <c r="K292">
        <f t="shared" si="66"/>
        <v>-30913529.255602937</v>
      </c>
      <c r="L292">
        <f t="shared" si="75"/>
        <v>5301.6657547908007</v>
      </c>
      <c r="M292">
        <f>2*$Y$1*VLOOKUP(E291,Gearing!$B$3:$D$7,3)+B290</f>
        <v>5304.6248491437627</v>
      </c>
      <c r="N292">
        <f>2*B291-B290+Misc!$B$6*$Y$1^2</f>
        <v>5301.7779053447566</v>
      </c>
      <c r="O292">
        <f t="shared" si="67"/>
        <v>0</v>
      </c>
      <c r="P292">
        <f t="shared" si="68"/>
        <v>0</v>
      </c>
      <c r="Q292">
        <f t="shared" si="69"/>
        <v>0</v>
      </c>
      <c r="R292">
        <f t="shared" si="70"/>
        <v>0</v>
      </c>
      <c r="S292">
        <f t="shared" si="71"/>
        <v>1</v>
      </c>
      <c r="T292">
        <f>C292/Misc!$B$2*60/2/PI()</f>
        <v>3814.125245049072</v>
      </c>
      <c r="U292">
        <f>C292/Misc!$B$2*60/2/PI()*VLOOKUP(E292,Gearing!$B$2:$F$7,5,FALSE)</f>
        <v>7631.0114516602262</v>
      </c>
      <c r="V292">
        <f ca="1">FORECAST(U292,OFFSET(Engine!$E$3:$E$26,MATCH(U292,Engine!$A$3:$A$26,1)-1,0,2),OFFSET(Engine!$A$3:$A$26,MATCH(U292,Engine!$A$3:$A$26,1)-1,0,2))</f>
        <v>603.9428237538375</v>
      </c>
    </row>
    <row r="293" spans="1:22" x14ac:dyDescent="0.25">
      <c r="A293">
        <f t="shared" si="63"/>
        <v>72.5</v>
      </c>
      <c r="B293">
        <f t="shared" si="74"/>
        <v>5331.6373002428472</v>
      </c>
      <c r="C293">
        <f t="shared" si="72"/>
        <v>119.94766694593454</v>
      </c>
      <c r="D293">
        <f t="shared" si="73"/>
        <v>0.49188110198883805</v>
      </c>
      <c r="E293">
        <f>MIN(VLOOKUP(C292+0.01,Gearing!$A$2:$F$7,2,TRUE)+1,5)</f>
        <v>5</v>
      </c>
      <c r="F293">
        <f>Misc!$B$4*Misc!$B$5/Misc!$B$2*VLOOKUP(E293,Gearing!$B$2:$F$7,5,FALSE)</f>
        <v>3601.903197661552</v>
      </c>
      <c r="G293">
        <f t="shared" si="61"/>
        <v>3.3129258258289385</v>
      </c>
      <c r="H293">
        <f t="shared" si="62"/>
        <v>268.31528933861523</v>
      </c>
      <c r="I293">
        <f t="shared" si="64"/>
        <v>0.19223050000000003</v>
      </c>
      <c r="J293">
        <f t="shared" si="65"/>
        <v>4761.7162822473738</v>
      </c>
      <c r="K293">
        <f t="shared" si="66"/>
        <v>-31056691.134046301</v>
      </c>
      <c r="L293">
        <f t="shared" si="75"/>
        <v>5331.6373002428472</v>
      </c>
      <c r="M293">
        <f>2*$Y$1*VLOOKUP(E292,Gearing!$B$3:$D$7,3)+B291</f>
        <v>5334.5342809942595</v>
      </c>
      <c r="N293">
        <f>2*B292-B291+Misc!$B$6*$Y$1^2</f>
        <v>5331.7496610873422</v>
      </c>
      <c r="O293">
        <f t="shared" si="67"/>
        <v>0</v>
      </c>
      <c r="P293">
        <f t="shared" si="68"/>
        <v>0</v>
      </c>
      <c r="Q293">
        <f t="shared" si="69"/>
        <v>0</v>
      </c>
      <c r="R293">
        <f t="shared" si="70"/>
        <v>0</v>
      </c>
      <c r="S293">
        <f t="shared" si="71"/>
        <v>1</v>
      </c>
      <c r="T293">
        <f>C293/Misc!$B$2*60/2/PI()</f>
        <v>3818.0528213571656</v>
      </c>
      <c r="U293">
        <f>C293/Misc!$B$2*60/2/PI()*VLOOKUP(E293,Gearing!$B$2:$F$7,5,FALSE)</f>
        <v>7638.8694473627102</v>
      </c>
      <c r="V293">
        <f ca="1">FORECAST(U293,OFFSET(Engine!$E$3:$E$26,MATCH(U293,Engine!$A$3:$A$26,1)-1,0,2),OFFSET(Engine!$A$3:$A$26,MATCH(U293,Engine!$A$3:$A$26,1)-1,0,2))</f>
        <v>603.65200460758479</v>
      </c>
    </row>
    <row r="294" spans="1:22" x14ac:dyDescent="0.25">
      <c r="A294">
        <f t="shared" si="63"/>
        <v>72.75</v>
      </c>
      <c r="B294">
        <f t="shared" si="74"/>
        <v>5361.639588263768</v>
      </c>
      <c r="C294">
        <f t="shared" si="72"/>
        <v>120.0702214484445</v>
      </c>
      <c r="D294">
        <f t="shared" si="73"/>
        <v>0.48855491809081286</v>
      </c>
      <c r="E294">
        <f>MIN(VLOOKUP(C293+0.01,Gearing!$A$2:$F$7,2,TRUE)+1,5)</f>
        <v>5</v>
      </c>
      <c r="F294">
        <f>Misc!$B$4*Misc!$B$5/Misc!$B$2*VLOOKUP(E294,Gearing!$B$2:$F$7,5,FALSE)</f>
        <v>3601.903197661552</v>
      </c>
      <c r="G294">
        <f t="shared" si="61"/>
        <v>3.3315683833063461</v>
      </c>
      <c r="H294">
        <f t="shared" si="62"/>
        <v>268.58943595303441</v>
      </c>
      <c r="I294">
        <f t="shared" si="64"/>
        <v>0.19223050000000003</v>
      </c>
      <c r="J294">
        <f t="shared" si="65"/>
        <v>4750.1933919113344</v>
      </c>
      <c r="K294">
        <f t="shared" si="66"/>
        <v>-31199652.549550395</v>
      </c>
      <c r="L294">
        <f t="shared" si="75"/>
        <v>5361.639588263768</v>
      </c>
      <c r="M294">
        <f>2*$Y$1*VLOOKUP(E293,Gearing!$B$3:$D$7,3)+B292</f>
        <v>5364.4748747908006</v>
      </c>
      <c r="N294">
        <f>2*B293-B292+Misc!$B$6*$Y$1^2</f>
        <v>5361.752158194894</v>
      </c>
      <c r="O294">
        <f t="shared" si="67"/>
        <v>0</v>
      </c>
      <c r="P294">
        <f t="shared" si="68"/>
        <v>0</v>
      </c>
      <c r="Q294">
        <f t="shared" si="69"/>
        <v>0</v>
      </c>
      <c r="R294">
        <f t="shared" si="70"/>
        <v>0</v>
      </c>
      <c r="S294">
        <f t="shared" si="71"/>
        <v>1</v>
      </c>
      <c r="T294">
        <f>C294/Misc!$B$2*60/2/PI()</f>
        <v>3821.953852331691</v>
      </c>
      <c r="U294">
        <f>C294/Misc!$B$2*60/2/PI()*VLOOKUP(E294,Gearing!$B$2:$F$7,5,FALSE)</f>
        <v>7646.6743331824728</v>
      </c>
      <c r="V294">
        <f ca="1">FORECAST(U294,OFFSET(Engine!$E$3:$E$26,MATCH(U294,Engine!$A$3:$A$26,1)-1,0,2),OFFSET(Engine!$A$3:$A$26,MATCH(U294,Engine!$A$3:$A$26,1)-1,0,2))</f>
        <v>603.36315102244157</v>
      </c>
    </row>
    <row r="295" spans="1:22" x14ac:dyDescent="0.25">
      <c r="A295">
        <f t="shared" si="63"/>
        <v>73</v>
      </c>
      <c r="B295">
        <f t="shared" si="74"/>
        <v>5391.6724109670695</v>
      </c>
      <c r="C295">
        <f t="shared" si="72"/>
        <v>120.19194679764041</v>
      </c>
      <c r="D295">
        <f t="shared" si="73"/>
        <v>0.48524787547648884</v>
      </c>
      <c r="E295">
        <f>MIN(VLOOKUP(C294+0.01,Gearing!$A$2:$F$7,2,TRUE)+1,5)</f>
        <v>5</v>
      </c>
      <c r="F295">
        <f>Misc!$B$4*Misc!$B$5/Misc!$B$2*VLOOKUP(E295,Gearing!$B$2:$F$7,5,FALSE)</f>
        <v>3601.903197661552</v>
      </c>
      <c r="G295">
        <f t="shared" si="61"/>
        <v>3.350229914155749</v>
      </c>
      <c r="H295">
        <f t="shared" si="62"/>
        <v>268.86172780431372</v>
      </c>
      <c r="I295">
        <f t="shared" si="64"/>
        <v>0.19223050000000003</v>
      </c>
      <c r="J295">
        <f t="shared" si="65"/>
        <v>4738.6586822565232</v>
      </c>
      <c r="K295">
        <f t="shared" si="66"/>
        <v>-31342411.457689326</v>
      </c>
      <c r="L295">
        <f t="shared" si="75"/>
        <v>5391.6724109670695</v>
      </c>
      <c r="M295">
        <f>2*$Y$1*VLOOKUP(E294,Gearing!$B$3:$D$7,3)+B293</f>
        <v>5394.4464202428471</v>
      </c>
      <c r="N295">
        <f>2*B294-B293+Misc!$B$6*$Y$1^2</f>
        <v>5391.7851887846891</v>
      </c>
      <c r="O295">
        <f t="shared" si="67"/>
        <v>0</v>
      </c>
      <c r="P295">
        <f t="shared" si="68"/>
        <v>0</v>
      </c>
      <c r="Q295">
        <f t="shared" si="69"/>
        <v>0</v>
      </c>
      <c r="R295">
        <f t="shared" si="70"/>
        <v>0</v>
      </c>
      <c r="S295">
        <f t="shared" si="71"/>
        <v>1</v>
      </c>
      <c r="T295">
        <f>C295/Misc!$B$2*60/2/PI()</f>
        <v>3825.8284905365144</v>
      </c>
      <c r="U295">
        <f>C295/Misc!$B$2*60/2/PI()*VLOOKUP(E295,Gearing!$B$2:$F$7,5,FALSE)</f>
        <v>7654.4264143576856</v>
      </c>
      <c r="V295">
        <f ca="1">FORECAST(U295,OFFSET(Engine!$E$3:$E$26,MATCH(U295,Engine!$A$3:$A$26,1)-1,0,2),OFFSET(Engine!$A$3:$A$26,MATCH(U295,Engine!$A$3:$A$26,1)-1,0,2))</f>
        <v>603.07625170174788</v>
      </c>
    </row>
    <row r="296" spans="1:22" x14ac:dyDescent="0.25">
      <c r="A296">
        <f t="shared" si="63"/>
        <v>73.25</v>
      </c>
      <c r="B296">
        <f t="shared" si="74"/>
        <v>5421.7355616625882</v>
      </c>
      <c r="C296">
        <f t="shared" si="72"/>
        <v>120.31284777113979</v>
      </c>
      <c r="D296">
        <f t="shared" si="73"/>
        <v>0.48195991251850501</v>
      </c>
      <c r="E296">
        <f>MIN(VLOOKUP(C295+0.01,Gearing!$A$2:$F$7,2,TRUE)+1,5)</f>
        <v>5</v>
      </c>
      <c r="F296">
        <f>Misc!$B$4*Misc!$B$5/Misc!$B$2*VLOOKUP(E296,Gearing!$B$2:$F$7,5,FALSE)</f>
        <v>3601.903197661552</v>
      </c>
      <c r="G296">
        <f t="shared" si="61"/>
        <v>3.3689102899458341</v>
      </c>
      <c r="H296">
        <f t="shared" si="62"/>
        <v>269.1321755796792</v>
      </c>
      <c r="I296">
        <f t="shared" si="64"/>
        <v>0.19223050000000003</v>
      </c>
      <c r="J296">
        <f t="shared" si="65"/>
        <v>4727.1122332071891</v>
      </c>
      <c r="K296">
        <f t="shared" si="66"/>
        <v>-31484965.82821057</v>
      </c>
      <c r="L296">
        <f t="shared" si="75"/>
        <v>5421.7355616625882</v>
      </c>
      <c r="M296">
        <f>2*$Y$1*VLOOKUP(E295,Gearing!$B$3:$D$7,3)+B294</f>
        <v>5424.4487082637679</v>
      </c>
      <c r="N296">
        <f>2*B295-B294+Misc!$B$6*$Y$1^2</f>
        <v>5421.8485461703713</v>
      </c>
      <c r="O296">
        <f t="shared" si="67"/>
        <v>0</v>
      </c>
      <c r="P296">
        <f t="shared" si="68"/>
        <v>0</v>
      </c>
      <c r="Q296">
        <f t="shared" si="69"/>
        <v>0</v>
      </c>
      <c r="R296">
        <f t="shared" si="70"/>
        <v>0</v>
      </c>
      <c r="S296">
        <f t="shared" si="71"/>
        <v>1</v>
      </c>
      <c r="T296">
        <f>C296/Misc!$B$2*60/2/PI()</f>
        <v>3829.6768880479244</v>
      </c>
      <c r="U296">
        <f>C296/Misc!$B$2*60/2/PI()*VLOOKUP(E296,Gearing!$B$2:$F$7,5,FALSE)</f>
        <v>7662.1259951510092</v>
      </c>
      <c r="V296">
        <f ca="1">FORECAST(U296,OFFSET(Engine!$E$3:$E$26,MATCH(U296,Engine!$A$3:$A$26,1)-1,0,2),OFFSET(Engine!$A$3:$A$26,MATCH(U296,Engine!$A$3:$A$26,1)-1,0,2))</f>
        <v>602.79129538494703</v>
      </c>
    </row>
    <row r="297" spans="1:22" x14ac:dyDescent="0.25">
      <c r="A297">
        <f t="shared" si="63"/>
        <v>73.5</v>
      </c>
      <c r="B297">
        <f t="shared" si="74"/>
        <v>5451.8288348526394</v>
      </c>
      <c r="C297">
        <f t="shared" si="72"/>
        <v>120.43292913111327</v>
      </c>
      <c r="D297">
        <f t="shared" si="73"/>
        <v>0.47869096726935823</v>
      </c>
      <c r="E297">
        <f>MIN(VLOOKUP(C296+0.01,Gearing!$A$2:$F$7,2,TRUE)+1,5)</f>
        <v>5</v>
      </c>
      <c r="F297">
        <f>Misc!$B$4*Misc!$B$5/Misc!$B$2*VLOOKUP(E297,Gearing!$B$2:$F$7,5,FALSE)</f>
        <v>3601.903197661552</v>
      </c>
      <c r="G297">
        <f t="shared" si="61"/>
        <v>3.3876093829862595</v>
      </c>
      <c r="H297">
        <f t="shared" si="62"/>
        <v>269.4007899318031</v>
      </c>
      <c r="I297">
        <f t="shared" si="64"/>
        <v>0.19223050000000003</v>
      </c>
      <c r="J297">
        <f t="shared" si="65"/>
        <v>4715.5541242276395</v>
      </c>
      <c r="K297">
        <f t="shared" si="66"/>
        <v>-31627313.644971747</v>
      </c>
      <c r="L297">
        <f t="shared" si="75"/>
        <v>5451.8288348526394</v>
      </c>
      <c r="M297">
        <f>2*$Y$1*VLOOKUP(E296,Gearing!$B$3:$D$7,3)+B295</f>
        <v>5454.4815309670694</v>
      </c>
      <c r="N297">
        <f>2*B296-B295+Misc!$B$6*$Y$1^2</f>
        <v>5451.9420248581073</v>
      </c>
      <c r="O297">
        <f t="shared" si="67"/>
        <v>0</v>
      </c>
      <c r="P297">
        <f t="shared" si="68"/>
        <v>0</v>
      </c>
      <c r="Q297">
        <f t="shared" si="69"/>
        <v>0</v>
      </c>
      <c r="R297">
        <f t="shared" si="70"/>
        <v>0</v>
      </c>
      <c r="S297">
        <f t="shared" si="71"/>
        <v>1</v>
      </c>
      <c r="T297">
        <f>C297/Misc!$B$2*60/2/PI()</f>
        <v>3833.4991964505193</v>
      </c>
      <c r="U297">
        <f>C297/Misc!$B$2*60/2/PI()*VLOOKUP(E297,Gearing!$B$2:$F$7,5,FALSE)</f>
        <v>7669.7733788413689</v>
      </c>
      <c r="V297">
        <f ca="1">FORECAST(U297,OFFSET(Engine!$E$3:$E$26,MATCH(U297,Engine!$A$3:$A$26,1)-1,0,2),OFFSET(Engine!$A$3:$A$26,MATCH(U297,Engine!$A$3:$A$26,1)-1,0,2))</f>
        <v>602.50827084788943</v>
      </c>
    </row>
    <row r="298" spans="1:22" x14ac:dyDescent="0.25">
      <c r="A298">
        <f t="shared" si="63"/>
        <v>73.75</v>
      </c>
      <c r="B298">
        <f t="shared" si="74"/>
        <v>5481.9520262281449</v>
      </c>
      <c r="C298">
        <f t="shared" si="72"/>
        <v>120.55219562414641</v>
      </c>
      <c r="D298">
        <f t="shared" si="73"/>
        <v>0.47544097699574195</v>
      </c>
      <c r="E298">
        <f>MIN(VLOOKUP(C297+0.01,Gearing!$A$2:$F$7,2,TRUE)+1,5)</f>
        <v>5</v>
      </c>
      <c r="F298">
        <f>Misc!$B$4*Misc!$B$5/Misc!$B$2*VLOOKUP(E298,Gearing!$B$2:$F$7,5,FALSE)</f>
        <v>3601.903197661552</v>
      </c>
      <c r="G298">
        <f t="shared" si="61"/>
        <v>3.4063270663252507</v>
      </c>
      <c r="H298">
        <f t="shared" si="62"/>
        <v>269.66758147849498</v>
      </c>
      <c r="I298">
        <f t="shared" si="64"/>
        <v>0.19223050000000003</v>
      </c>
      <c r="J298">
        <f t="shared" si="65"/>
        <v>4703.9844343237191</v>
      </c>
      <c r="K298">
        <f t="shared" si="66"/>
        <v>-31769452.905877277</v>
      </c>
      <c r="L298">
        <f t="shared" si="75"/>
        <v>5481.9520262281449</v>
      </c>
      <c r="M298">
        <f>2*$Y$1*VLOOKUP(E297,Gearing!$B$3:$D$7,3)+B296</f>
        <v>5484.5446816625881</v>
      </c>
      <c r="N298">
        <f>2*B297-B296+Misc!$B$6*$Y$1^2</f>
        <v>5482.0654205426908</v>
      </c>
      <c r="O298">
        <f t="shared" si="67"/>
        <v>0</v>
      </c>
      <c r="P298">
        <f t="shared" si="68"/>
        <v>0</v>
      </c>
      <c r="Q298">
        <f t="shared" si="69"/>
        <v>0</v>
      </c>
      <c r="R298">
        <f t="shared" si="70"/>
        <v>0</v>
      </c>
      <c r="S298">
        <f t="shared" si="71"/>
        <v>1</v>
      </c>
      <c r="T298">
        <f>C298/Misc!$B$2*60/2/PI()</f>
        <v>3837.2955668328113</v>
      </c>
      <c r="U298">
        <f>C298/Misc!$B$2*60/2/PI()*VLOOKUP(E298,Gearing!$B$2:$F$7,5,FALSE)</f>
        <v>7677.3688677151595</v>
      </c>
      <c r="V298">
        <f ca="1">FORECAST(U298,OFFSET(Engine!$E$3:$E$26,MATCH(U298,Engine!$A$3:$A$26,1)-1,0,2),OFFSET(Engine!$A$3:$A$26,MATCH(U298,Engine!$A$3:$A$26,1)-1,0,2))</f>
        <v>602.22716690315838</v>
      </c>
    </row>
    <row r="299" spans="1:22" x14ac:dyDescent="0.25">
      <c r="A299">
        <f t="shared" si="63"/>
        <v>74</v>
      </c>
      <c r="B299">
        <f t="shared" si="74"/>
        <v>5512.1049326647126</v>
      </c>
      <c r="C299">
        <f t="shared" si="72"/>
        <v>120.67065198109594</v>
      </c>
      <c r="D299">
        <f t="shared" si="73"/>
        <v>0.47220987860055175</v>
      </c>
      <c r="E299">
        <f>MIN(VLOOKUP(C298+0.01,Gearing!$A$2:$F$7,2,TRUE)+1,5)</f>
        <v>5</v>
      </c>
      <c r="F299">
        <f>Misc!$B$4*Misc!$B$5/Misc!$B$2*VLOOKUP(E299,Gearing!$B$2:$F$7,5,FALSE)</f>
        <v>3601.903197661552</v>
      </c>
      <c r="G299">
        <f t="shared" si="61"/>
        <v>3.4250632137471619</v>
      </c>
      <c r="H299">
        <f t="shared" si="62"/>
        <v>269.93256080237995</v>
      </c>
      <c r="I299">
        <f t="shared" si="64"/>
        <v>0.19223050000000003</v>
      </c>
      <c r="J299">
        <f t="shared" si="65"/>
        <v>4692.4032420443009</v>
      </c>
      <c r="K299">
        <f t="shared" si="66"/>
        <v>-31911381.622814562</v>
      </c>
      <c r="L299">
        <f t="shared" si="75"/>
        <v>5512.1049326647126</v>
      </c>
      <c r="M299">
        <f>2*$Y$1*VLOOKUP(E298,Gearing!$B$3:$D$7,3)+B297</f>
        <v>5514.6379548526393</v>
      </c>
      <c r="N299">
        <f>2*B298-B297+Misc!$B$6*$Y$1^2</f>
        <v>5512.2185301036507</v>
      </c>
      <c r="O299">
        <f t="shared" si="67"/>
        <v>0</v>
      </c>
      <c r="P299">
        <f t="shared" si="68"/>
        <v>0</v>
      </c>
      <c r="Q299">
        <f t="shared" si="69"/>
        <v>0</v>
      </c>
      <c r="R299">
        <f t="shared" si="70"/>
        <v>0</v>
      </c>
      <c r="S299">
        <f t="shared" si="71"/>
        <v>1</v>
      </c>
      <c r="T299">
        <f>C299/Misc!$B$2*60/2/PI()</f>
        <v>3841.0661497826463</v>
      </c>
      <c r="U299">
        <f>C299/Misc!$B$2*60/2/PI()*VLOOKUP(E299,Gearing!$B$2:$F$7,5,FALSE)</f>
        <v>7684.9127630570802</v>
      </c>
      <c r="V299">
        <f ca="1">FORECAST(U299,OFFSET(Engine!$E$3:$E$26,MATCH(U299,Engine!$A$3:$A$26,1)-1,0,2),OFFSET(Engine!$A$3:$A$26,MATCH(U299,Engine!$A$3:$A$26,1)-1,0,2))</f>
        <v>601.94797240040975</v>
      </c>
    </row>
    <row r="300" spans="1:22" x14ac:dyDescent="0.25">
      <c r="A300">
        <f t="shared" si="63"/>
        <v>74.25</v>
      </c>
      <c r="B300">
        <f t="shared" si="74"/>
        <v>5542.2873522186928</v>
      </c>
      <c r="C300">
        <f t="shared" si="72"/>
        <v>120.78830291696431</v>
      </c>
      <c r="D300">
        <f t="shared" si="73"/>
        <v>0.46899760834639892</v>
      </c>
      <c r="E300">
        <f>MIN(VLOOKUP(C299+0.01,Gearing!$A$2:$F$7,2,TRUE)+1,5)</f>
        <v>5</v>
      </c>
      <c r="F300">
        <f>Misc!$B$4*Misc!$B$5/Misc!$B$2*VLOOKUP(E300,Gearing!$B$2:$F$7,5,FALSE)</f>
        <v>3601.903197661552</v>
      </c>
      <c r="G300">
        <f t="shared" si="61"/>
        <v>3.4438176997700261</v>
      </c>
      <c r="H300">
        <f t="shared" si="62"/>
        <v>270.19573845061808</v>
      </c>
      <c r="I300">
        <f t="shared" si="64"/>
        <v>0.19223050000000003</v>
      </c>
      <c r="J300">
        <f t="shared" si="65"/>
        <v>4680.8106254827917</v>
      </c>
      <c r="K300">
        <f t="shared" si="66"/>
        <v>-32053097.821590118</v>
      </c>
      <c r="L300">
        <f t="shared" si="75"/>
        <v>5542.2873522186928</v>
      </c>
      <c r="M300">
        <f>2*$Y$1*VLOOKUP(E299,Gearing!$B$3:$D$7,3)+B298</f>
        <v>5544.7611462281448</v>
      </c>
      <c r="N300">
        <f>2*B299-B298+Misc!$B$6*$Y$1^2</f>
        <v>5542.4011516012806</v>
      </c>
      <c r="O300">
        <f t="shared" si="67"/>
        <v>0</v>
      </c>
      <c r="P300">
        <f t="shared" si="68"/>
        <v>0</v>
      </c>
      <c r="Q300">
        <f t="shared" si="69"/>
        <v>0</v>
      </c>
      <c r="R300">
        <f t="shared" si="70"/>
        <v>0</v>
      </c>
      <c r="S300">
        <f t="shared" si="71"/>
        <v>1</v>
      </c>
      <c r="T300">
        <f>C300/Misc!$B$2*60/2/PI()</f>
        <v>3844.8110953832143</v>
      </c>
      <c r="U300">
        <f>C300/Misc!$B$2*60/2/PI()*VLOOKUP(E300,Gearing!$B$2:$F$7,5,FALSE)</f>
        <v>7692.4053651421518</v>
      </c>
      <c r="V300">
        <f ca="1">FORECAST(U300,OFFSET(Engine!$E$3:$E$26,MATCH(U300,Engine!$A$3:$A$26,1)-1,0,2),OFFSET(Engine!$A$3:$A$26,MATCH(U300,Engine!$A$3:$A$26,1)-1,0,2))</f>
        <v>601.67067622666627</v>
      </c>
    </row>
    <row r="301" spans="1:22" x14ac:dyDescent="0.25">
      <c r="A301">
        <f t="shared" si="63"/>
        <v>74.5</v>
      </c>
      <c r="B301">
        <f t="shared" si="74"/>
        <v>5572.4990841231947</v>
      </c>
      <c r="C301">
        <f t="shared" si="72"/>
        <v>120.90515313076139</v>
      </c>
      <c r="D301">
        <f t="shared" si="73"/>
        <v>0.46580410203023348</v>
      </c>
      <c r="E301">
        <f>MIN(VLOOKUP(C300+0.01,Gearing!$A$2:$F$7,2,TRUE)+1,5)</f>
        <v>5</v>
      </c>
      <c r="F301">
        <f>Misc!$B$4*Misc!$B$5/Misc!$B$2*VLOOKUP(E301,Gearing!$B$2:$F$7,5,FALSE)</f>
        <v>3601.903197661552</v>
      </c>
      <c r="G301">
        <f t="shared" si="61"/>
        <v>3.4625903996430809</v>
      </c>
      <c r="H301">
        <f t="shared" si="62"/>
        <v>270.45712493459507</v>
      </c>
      <c r="I301">
        <f t="shared" si="64"/>
        <v>0.19223050000000003</v>
      </c>
      <c r="J301">
        <f t="shared" si="65"/>
        <v>4669.2066622786488</v>
      </c>
      <c r="K301">
        <f t="shared" si="66"/>
        <v>-32194599.5418653</v>
      </c>
      <c r="L301">
        <f t="shared" si="75"/>
        <v>5572.4990841231947</v>
      </c>
      <c r="M301">
        <f>2*$Y$1*VLOOKUP(E300,Gearing!$B$3:$D$7,3)+B299</f>
        <v>5574.9140526647125</v>
      </c>
      <c r="N301">
        <f>2*B300-B299+Misc!$B$6*$Y$1^2</f>
        <v>5572.6130842726734</v>
      </c>
      <c r="O301">
        <f t="shared" si="67"/>
        <v>0</v>
      </c>
      <c r="P301">
        <f t="shared" si="68"/>
        <v>0</v>
      </c>
      <c r="Q301">
        <f t="shared" si="69"/>
        <v>0</v>
      </c>
      <c r="R301">
        <f t="shared" si="70"/>
        <v>0</v>
      </c>
      <c r="S301">
        <f t="shared" si="71"/>
        <v>1</v>
      </c>
      <c r="T301">
        <f>C301/Misc!$B$2*60/2/PI()</f>
        <v>3848.5305532086441</v>
      </c>
      <c r="U301">
        <f>C301/Misc!$B$2*60/2/PI()*VLOOKUP(E301,Gearing!$B$2:$F$7,5,FALSE)</f>
        <v>7699.8469732269059</v>
      </c>
      <c r="V301">
        <f ca="1">FORECAST(U301,OFFSET(Engine!$E$3:$E$26,MATCH(U301,Engine!$A$3:$A$26,1)-1,0,2),OFFSET(Engine!$A$3:$A$26,MATCH(U301,Engine!$A$3:$A$26,1)-1,0,2))</f>
        <v>601.39526730664477</v>
      </c>
    </row>
    <row r="302" spans="1:22" x14ac:dyDescent="0.25">
      <c r="A302">
        <f t="shared" si="63"/>
        <v>74.75</v>
      </c>
      <c r="B302">
        <f t="shared" si="74"/>
        <v>5602.7399287840735</v>
      </c>
      <c r="C302">
        <f t="shared" si="72"/>
        <v>121.02120730539173</v>
      </c>
      <c r="D302">
        <f t="shared" si="73"/>
        <v>0.46262929501244798</v>
      </c>
      <c r="E302">
        <f>MIN(VLOOKUP(C301+0.01,Gearing!$A$2:$F$7,2,TRUE)+1,5)</f>
        <v>5</v>
      </c>
      <c r="F302">
        <f>Misc!$B$4*Misc!$B$5/Misc!$B$2*VLOOKUP(E302,Gearing!$B$2:$F$7,5,FALSE)</f>
        <v>3601.903197661552</v>
      </c>
      <c r="G302">
        <f t="shared" si="61"/>
        <v>3.4813811893442752</v>
      </c>
      <c r="H302">
        <f t="shared" si="62"/>
        <v>270.71673072967013</v>
      </c>
      <c r="I302">
        <f t="shared" si="64"/>
        <v>0.19223050000000003</v>
      </c>
      <c r="J302">
        <f t="shared" si="65"/>
        <v>4657.5914296189121</v>
      </c>
      <c r="K302">
        <f t="shared" si="66"/>
        <v>-32335884.837091945</v>
      </c>
      <c r="L302">
        <f t="shared" si="75"/>
        <v>5602.7399287840735</v>
      </c>
      <c r="M302">
        <f>2*$Y$1*VLOOKUP(E301,Gearing!$B$3:$D$7,3)+B300</f>
        <v>5605.0964722186927</v>
      </c>
      <c r="N302">
        <f>2*B301-B300+Misc!$B$6*$Y$1^2</f>
        <v>5602.854128527697</v>
      </c>
      <c r="O302">
        <f t="shared" si="67"/>
        <v>0</v>
      </c>
      <c r="P302">
        <f t="shared" si="68"/>
        <v>0</v>
      </c>
      <c r="Q302">
        <f t="shared" si="69"/>
        <v>0</v>
      </c>
      <c r="R302">
        <f t="shared" si="70"/>
        <v>0</v>
      </c>
      <c r="S302">
        <f t="shared" si="71"/>
        <v>1</v>
      </c>
      <c r="T302">
        <f>C302/Misc!$B$2*60/2/PI()</f>
        <v>3852.2246723204184</v>
      </c>
      <c r="U302">
        <f>C302/Misc!$B$2*60/2/PI()*VLOOKUP(E302,Gearing!$B$2:$F$7,5,FALSE)</f>
        <v>7707.2378855422103</v>
      </c>
      <c r="V302">
        <f ca="1">FORECAST(U302,OFFSET(Engine!$E$3:$E$26,MATCH(U302,Engine!$A$3:$A$26,1)-1,0,2),OFFSET(Engine!$A$3:$A$26,MATCH(U302,Engine!$A$3:$A$26,1)-1,0,2))</f>
        <v>601.12173460302097</v>
      </c>
    </row>
    <row r="303" spans="1:22" x14ac:dyDescent="0.25">
      <c r="A303">
        <f t="shared" si="63"/>
        <v>75</v>
      </c>
      <c r="B303">
        <f t="shared" si="74"/>
        <v>5633.0096877758906</v>
      </c>
      <c r="C303">
        <f t="shared" si="72"/>
        <v>121.13647010752902</v>
      </c>
      <c r="D303">
        <f t="shared" si="73"/>
        <v>0.45947312208591029</v>
      </c>
      <c r="E303">
        <f>MIN(VLOOKUP(C302+0.01,Gearing!$A$2:$F$7,2,TRUE)+1,5)</f>
        <v>5</v>
      </c>
      <c r="F303">
        <f>Misc!$B$4*Misc!$B$5/Misc!$B$2*VLOOKUP(E303,Gearing!$B$2:$F$7,5,FALSE)</f>
        <v>3601.903197661552</v>
      </c>
      <c r="G303">
        <f t="shared" si="61"/>
        <v>3.5001899455777576</v>
      </c>
      <c r="H303">
        <f t="shared" si="62"/>
        <v>270.97456627489493</v>
      </c>
      <c r="I303">
        <f t="shared" si="64"/>
        <v>0.19223050000000003</v>
      </c>
      <c r="J303">
        <f t="shared" si="65"/>
        <v>4645.9650042397461</v>
      </c>
      <c r="K303">
        <f t="shared" si="66"/>
        <v>-32476951.774447724</v>
      </c>
      <c r="L303">
        <f t="shared" si="75"/>
        <v>5633.0096877758906</v>
      </c>
      <c r="M303">
        <f>2*$Y$1*VLOOKUP(E302,Gearing!$B$3:$D$7,3)+B301</f>
        <v>5635.3082041231946</v>
      </c>
      <c r="N303">
        <f>2*B302-B301+Misc!$B$6*$Y$1^2</f>
        <v>5633.1240859449526</v>
      </c>
      <c r="O303">
        <f t="shared" si="67"/>
        <v>0</v>
      </c>
      <c r="P303">
        <f t="shared" si="68"/>
        <v>0</v>
      </c>
      <c r="Q303">
        <f t="shared" si="69"/>
        <v>0</v>
      </c>
      <c r="R303">
        <f t="shared" si="70"/>
        <v>0</v>
      </c>
      <c r="S303">
        <f t="shared" si="71"/>
        <v>1</v>
      </c>
      <c r="T303">
        <f>C303/Misc!$B$2*60/2/PI()</f>
        <v>3855.8936012633726</v>
      </c>
      <c r="U303">
        <f>C303/Misc!$B$2*60/2/PI()*VLOOKUP(E303,Gearing!$B$2:$F$7,5,FALSE)</f>
        <v>7714.5783992852639</v>
      </c>
      <c r="V303">
        <f ca="1">FORECAST(U303,OFFSET(Engine!$E$3:$E$26,MATCH(U303,Engine!$A$3:$A$26,1)-1,0,2),OFFSET(Engine!$A$3:$A$26,MATCH(U303,Engine!$A$3:$A$26,1)-1,0,2))</f>
        <v>600.850067116726</v>
      </c>
    </row>
    <row r="304" spans="1:22" x14ac:dyDescent="0.25">
      <c r="A304">
        <f t="shared" si="63"/>
        <v>75.25</v>
      </c>
      <c r="B304">
        <f t="shared" si="74"/>
        <v>5663.308163837838</v>
      </c>
      <c r="C304">
        <f t="shared" si="72"/>
        <v>121.25094618749063</v>
      </c>
      <c r="D304">
        <f t="shared" si="73"/>
        <v>0.45633551760693081</v>
      </c>
      <c r="E304">
        <f>MIN(VLOOKUP(C303+0.01,Gearing!$A$2:$F$7,2,TRUE)+1,5)</f>
        <v>5</v>
      </c>
      <c r="F304">
        <f>Misc!$B$4*Misc!$B$5/Misc!$B$2*VLOOKUP(E304,Gearing!$B$2:$F$7,5,FALSE)</f>
        <v>3601.903197661552</v>
      </c>
      <c r="G304">
        <f t="shared" si="61"/>
        <v>3.5190165457713443</v>
      </c>
      <c r="H304">
        <f t="shared" si="62"/>
        <v>271.23064197273317</v>
      </c>
      <c r="I304">
        <f t="shared" si="64"/>
        <v>0.19223050000000003</v>
      </c>
      <c r="J304">
        <f t="shared" si="65"/>
        <v>4634.3274624279929</v>
      </c>
      <c r="K304">
        <f t="shared" si="66"/>
        <v>-32617798.434771303</v>
      </c>
      <c r="L304">
        <f t="shared" si="75"/>
        <v>5663.308163837838</v>
      </c>
      <c r="M304">
        <f>2*$Y$1*VLOOKUP(E303,Gearing!$B$3:$D$7,3)+B302</f>
        <v>5665.5490487840734</v>
      </c>
      <c r="N304">
        <f>2*B303-B302+Misc!$B$6*$Y$1^2</f>
        <v>5663.422759267708</v>
      </c>
      <c r="O304">
        <f t="shared" si="67"/>
        <v>0</v>
      </c>
      <c r="P304">
        <f t="shared" si="68"/>
        <v>0</v>
      </c>
      <c r="Q304">
        <f t="shared" si="69"/>
        <v>0</v>
      </c>
      <c r="R304">
        <f t="shared" si="70"/>
        <v>0</v>
      </c>
      <c r="S304">
        <f t="shared" si="71"/>
        <v>1</v>
      </c>
      <c r="T304">
        <f>C304/Misc!$B$2*60/2/PI()</f>
        <v>3859.5374880617078</v>
      </c>
      <c r="U304">
        <f>C304/Misc!$B$2*60/2/PI()*VLOOKUP(E304,Gearing!$B$2:$F$7,5,FALSE)</f>
        <v>7721.8688106116206</v>
      </c>
      <c r="V304">
        <f ca="1">FORECAST(U304,OFFSET(Engine!$E$3:$E$26,MATCH(U304,Engine!$A$3:$A$26,1)-1,0,2),OFFSET(Engine!$A$3:$A$26,MATCH(U304,Engine!$A$3:$A$26,1)-1,0,2))</f>
        <v>600.58025388724161</v>
      </c>
    </row>
    <row r="305" spans="1:22" x14ac:dyDescent="0.25">
      <c r="A305">
        <f t="shared" si="63"/>
        <v>75.5</v>
      </c>
      <c r="B305">
        <f t="shared" si="74"/>
        <v>5693.6351608696359</v>
      </c>
      <c r="C305">
        <f t="shared" si="72"/>
        <v>121.3646401791375</v>
      </c>
      <c r="D305">
        <f t="shared" si="73"/>
        <v>0.45321641556802206</v>
      </c>
      <c r="E305">
        <f>MIN(VLOOKUP(C304+0.01,Gearing!$A$2:$F$7,2,TRUE)+1,5)</f>
        <v>5</v>
      </c>
      <c r="F305">
        <f>Misc!$B$4*Misc!$B$5/Misc!$B$2*VLOOKUP(E305,Gearing!$B$2:$F$7,5,FALSE)</f>
        <v>3601.903197661552</v>
      </c>
      <c r="G305">
        <f t="shared" si="61"/>
        <v>3.5378608680739703</v>
      </c>
      <c r="H305">
        <f t="shared" si="62"/>
        <v>271.48496818883655</v>
      </c>
      <c r="I305">
        <f t="shared" si="64"/>
        <v>0.19223050000000003</v>
      </c>
      <c r="J305">
        <f t="shared" si="65"/>
        <v>4622.6788800227405</v>
      </c>
      <c r="K305">
        <f t="shared" si="66"/>
        <v>-32758422.912497286</v>
      </c>
      <c r="L305">
        <f t="shared" si="75"/>
        <v>5693.6351608696359</v>
      </c>
      <c r="M305">
        <f>2*$Y$1*VLOOKUP(E304,Gearing!$B$3:$D$7,3)+B303</f>
        <v>5695.8188077758905</v>
      </c>
      <c r="N305">
        <f>2*B304-B303+Misc!$B$6*$Y$1^2</f>
        <v>5693.7499523997858</v>
      </c>
      <c r="O305">
        <f t="shared" si="67"/>
        <v>0</v>
      </c>
      <c r="P305">
        <f t="shared" si="68"/>
        <v>0</v>
      </c>
      <c r="Q305">
        <f t="shared" si="69"/>
        <v>0</v>
      </c>
      <c r="R305">
        <f t="shared" si="70"/>
        <v>0</v>
      </c>
      <c r="S305">
        <f t="shared" si="71"/>
        <v>1</v>
      </c>
      <c r="T305">
        <f>C305/Misc!$B$2*60/2/PI()</f>
        <v>3863.1564802157973</v>
      </c>
      <c r="U305">
        <f>C305/Misc!$B$2*60/2/PI()*VLOOKUP(E305,Gearing!$B$2:$F$7,5,FALSE)</f>
        <v>7729.1094146287996</v>
      </c>
      <c r="V305">
        <f ca="1">FORECAST(U305,OFFSET(Engine!$E$3:$E$26,MATCH(U305,Engine!$A$3:$A$26,1)-1,0,2),OFFSET(Engine!$A$3:$A$26,MATCH(U305,Engine!$A$3:$A$26,1)-1,0,2))</f>
        <v>600.31228399283668</v>
      </c>
    </row>
    <row r="306" spans="1:22" x14ac:dyDescent="0.25">
      <c r="A306">
        <f t="shared" si="63"/>
        <v>75.75</v>
      </c>
      <c r="B306">
        <f t="shared" si="74"/>
        <v>5723.9904839274068</v>
      </c>
      <c r="C306">
        <f t="shared" si="72"/>
        <v>121.47755669975231</v>
      </c>
      <c r="D306">
        <f t="shared" si="73"/>
        <v>0.45011574935051613</v>
      </c>
      <c r="E306">
        <f>MIN(VLOOKUP(C305+0.01,Gearing!$A$2:$F$7,2,TRUE)+1,5)</f>
        <v>5</v>
      </c>
      <c r="F306">
        <f>Misc!$B$4*Misc!$B$5/Misc!$B$2*VLOOKUP(E306,Gearing!$B$2:$F$7,5,FALSE)</f>
        <v>3601.903197661552</v>
      </c>
      <c r="G306">
        <f t="shared" si="61"/>
        <v>3.5567227913531272</v>
      </c>
      <c r="H306">
        <f t="shared" si="62"/>
        <v>271.73755525177233</v>
      </c>
      <c r="I306">
        <f t="shared" si="64"/>
        <v>0.19223050000000003</v>
      </c>
      <c r="J306">
        <f t="shared" si="65"/>
        <v>4611.0193324168986</v>
      </c>
      <c r="K306">
        <f t="shared" si="66"/>
        <v>-32898823.315591104</v>
      </c>
      <c r="L306">
        <f t="shared" si="75"/>
        <v>5723.9904839274068</v>
      </c>
      <c r="M306">
        <f>2*$Y$1*VLOOKUP(E305,Gearing!$B$3:$D$7,3)+B304</f>
        <v>5726.1172838378379</v>
      </c>
      <c r="N306">
        <f>2*B305-B304+Misc!$B$6*$Y$1^2</f>
        <v>5724.1054704014341</v>
      </c>
      <c r="O306">
        <f t="shared" si="67"/>
        <v>0</v>
      </c>
      <c r="P306">
        <f t="shared" si="68"/>
        <v>0</v>
      </c>
      <c r="Q306">
        <f t="shared" si="69"/>
        <v>0</v>
      </c>
      <c r="R306">
        <f t="shared" si="70"/>
        <v>0</v>
      </c>
      <c r="S306">
        <f t="shared" si="71"/>
        <v>1</v>
      </c>
      <c r="T306">
        <f>C306/Misc!$B$2*60/2/PI()</f>
        <v>3866.7507246983137</v>
      </c>
      <c r="U306">
        <f>C306/Misc!$B$2*60/2/PI()*VLOOKUP(E306,Gearing!$B$2:$F$7,5,FALSE)</f>
        <v>7736.3005053885354</v>
      </c>
      <c r="V306">
        <f ca="1">FORECAST(U306,OFFSET(Engine!$E$3:$E$26,MATCH(U306,Engine!$A$3:$A$26,1)-1,0,2),OFFSET(Engine!$A$3:$A$26,MATCH(U306,Engine!$A$3:$A$26,1)-1,0,2))</f>
        <v>600.04614655085379</v>
      </c>
    </row>
    <row r="307" spans="1:22" x14ac:dyDescent="0.25">
      <c r="A307">
        <f t="shared" si="63"/>
        <v>76</v>
      </c>
      <c r="B307">
        <f t="shared" si="74"/>
        <v>5754.3739392195121</v>
      </c>
      <c r="C307">
        <f t="shared" si="72"/>
        <v>121.58970034993035</v>
      </c>
      <c r="D307">
        <f t="shared" si="73"/>
        <v>0.44703345207381062</v>
      </c>
      <c r="E307">
        <f>MIN(VLOOKUP(C306+0.01,Gearing!$A$2:$F$7,2,TRUE)+1,5)</f>
        <v>5</v>
      </c>
      <c r="F307">
        <f>Misc!$B$4*Misc!$B$5/Misc!$B$2*VLOOKUP(E307,Gearing!$B$2:$F$7,5,FALSE)</f>
        <v>3601.903197661552</v>
      </c>
      <c r="G307">
        <f t="shared" si="61"/>
        <v>3.5756021951922721</v>
      </c>
      <c r="H307">
        <f t="shared" si="62"/>
        <v>271.98841345277907</v>
      </c>
      <c r="I307">
        <f t="shared" si="64"/>
        <v>0.19223050000000003</v>
      </c>
      <c r="J307">
        <f t="shared" si="65"/>
        <v>4599.3488945587851</v>
      </c>
      <c r="K307">
        <f t="shared" si="66"/>
        <v>-33038997.765483495</v>
      </c>
      <c r="L307">
        <f t="shared" si="75"/>
        <v>5754.3739392195121</v>
      </c>
      <c r="M307">
        <f>2*$Y$1*VLOOKUP(E306,Gearing!$B$3:$D$7,3)+B305</f>
        <v>5756.4442808696358</v>
      </c>
      <c r="N307">
        <f>2*B306-B305+Misc!$B$6*$Y$1^2</f>
        <v>5754.489119485178</v>
      </c>
      <c r="O307">
        <f t="shared" si="67"/>
        <v>0</v>
      </c>
      <c r="P307">
        <f t="shared" si="68"/>
        <v>0</v>
      </c>
      <c r="Q307">
        <f t="shared" si="69"/>
        <v>0</v>
      </c>
      <c r="R307">
        <f t="shared" si="70"/>
        <v>0</v>
      </c>
      <c r="S307">
        <f t="shared" si="71"/>
        <v>1</v>
      </c>
      <c r="T307">
        <f>C307/Misc!$B$2*60/2/PI()</f>
        <v>3870.3203679507551</v>
      </c>
      <c r="U307">
        <f>C307/Misc!$B$2*60/2/PI()*VLOOKUP(E307,Gearing!$B$2:$F$7,5,FALSE)</f>
        <v>7743.4423758798312</v>
      </c>
      <c r="V307">
        <f ca="1">FORECAST(U307,OFFSET(Engine!$E$3:$E$26,MATCH(U307,Engine!$A$3:$A$26,1)-1,0,2),OFFSET(Engine!$A$3:$A$26,MATCH(U307,Engine!$A$3:$A$26,1)-1,0,2))</f>
        <v>599.78183071796661</v>
      </c>
    </row>
    <row r="308" spans="1:22" x14ac:dyDescent="0.25">
      <c r="A308">
        <f t="shared" si="63"/>
        <v>76.25</v>
      </c>
      <c r="B308">
        <f t="shared" si="74"/>
        <v>5784.785334102372</v>
      </c>
      <c r="C308">
        <f t="shared" si="72"/>
        <v>121.70107571348672</v>
      </c>
      <c r="D308">
        <f t="shared" si="73"/>
        <v>0.44396945637708995</v>
      </c>
      <c r="E308">
        <f>MIN(VLOOKUP(C307+0.01,Gearing!$A$2:$F$7,2,TRUE)+1,5)</f>
        <v>5</v>
      </c>
      <c r="F308">
        <f>Misc!$B$4*Misc!$B$5/Misc!$B$2*VLOOKUP(E308,Gearing!$B$2:$F$7,5,FALSE)</f>
        <v>3601.903197661552</v>
      </c>
      <c r="G308">
        <f t="shared" si="61"/>
        <v>3.5944989598882353</v>
      </c>
      <c r="H308">
        <f t="shared" si="62"/>
        <v>272.23755304555903</v>
      </c>
      <c r="I308">
        <f t="shared" si="64"/>
        <v>0.19223050000000003</v>
      </c>
      <c r="J308">
        <f t="shared" si="65"/>
        <v>4587.6676409537267</v>
      </c>
      <c r="K308">
        <f t="shared" si="66"/>
        <v>-33178944.39700504</v>
      </c>
      <c r="L308">
        <f t="shared" si="75"/>
        <v>5784.785334102372</v>
      </c>
      <c r="M308">
        <f>2*$Y$1*VLOOKUP(E307,Gearing!$B$3:$D$7,3)+B306</f>
        <v>5786.7996039274067</v>
      </c>
      <c r="N308">
        <f>2*B307-B306+Misc!$B$6*$Y$1^2</f>
        <v>5784.9007070116177</v>
      </c>
      <c r="O308">
        <f t="shared" si="67"/>
        <v>0</v>
      </c>
      <c r="P308">
        <f t="shared" si="68"/>
        <v>0</v>
      </c>
      <c r="Q308">
        <f t="shared" si="69"/>
        <v>0</v>
      </c>
      <c r="R308">
        <f t="shared" si="70"/>
        <v>0</v>
      </c>
      <c r="S308">
        <f t="shared" si="71"/>
        <v>1</v>
      </c>
      <c r="T308">
        <f>C308/Misc!$B$2*60/2/PI()</f>
        <v>3873.8655558804853</v>
      </c>
      <c r="U308">
        <f>C308/Misc!$B$2*60/2/PI()*VLOOKUP(E308,Gearing!$B$2:$F$7,5,FALSE)</f>
        <v>7750.5353180230331</v>
      </c>
      <c r="V308">
        <f ca="1">FORECAST(U308,OFFSET(Engine!$E$3:$E$26,MATCH(U308,Engine!$A$3:$A$26,1)-1,0,2),OFFSET(Engine!$A$3:$A$26,MATCH(U308,Engine!$A$3:$A$26,1)-1,0,2))</f>
        <v>599.51932569039923</v>
      </c>
    </row>
    <row r="309" spans="1:22" x14ac:dyDescent="0.25">
      <c r="A309">
        <f t="shared" si="63"/>
        <v>76.5</v>
      </c>
      <c r="B309">
        <f t="shared" si="74"/>
        <v>5815.2244770762554</v>
      </c>
      <c r="C309">
        <f t="shared" si="72"/>
        <v>121.81168735734354</v>
      </c>
      <c r="D309">
        <f t="shared" si="73"/>
        <v>0.44092369447753299</v>
      </c>
      <c r="E309">
        <f>MIN(VLOOKUP(C308+0.01,Gearing!$A$2:$F$7,2,TRUE)+1,5)</f>
        <v>5</v>
      </c>
      <c r="F309">
        <f>Misc!$B$4*Misc!$B$5/Misc!$B$2*VLOOKUP(E309,Gearing!$B$2:$F$7,5,FALSE)</f>
        <v>3601.903197661552</v>
      </c>
      <c r="G309">
        <f t="shared" si="61"/>
        <v>3.6134129664485997</v>
      </c>
      <c r="H309">
        <f t="shared" si="62"/>
        <v>272.48498424602616</v>
      </c>
      <c r="I309">
        <f t="shared" si="64"/>
        <v>0.19223050000000003</v>
      </c>
      <c r="J309">
        <f t="shared" si="65"/>
        <v>4575.9756456656678</v>
      </c>
      <c r="K309">
        <f t="shared" si="66"/>
        <v>-33318661.358320486</v>
      </c>
      <c r="L309">
        <f t="shared" si="75"/>
        <v>5815.2244770762554</v>
      </c>
      <c r="M309">
        <f>2*$Y$1*VLOOKUP(E308,Gearing!$B$3:$D$7,3)+B307</f>
        <v>5817.183059219512</v>
      </c>
      <c r="N309">
        <f>2*B308-B307+Misc!$B$6*$Y$1^2</f>
        <v>5815.3400414852322</v>
      </c>
      <c r="O309">
        <f t="shared" si="67"/>
        <v>0</v>
      </c>
      <c r="P309">
        <f t="shared" si="68"/>
        <v>0</v>
      </c>
      <c r="Q309">
        <f t="shared" si="69"/>
        <v>0</v>
      </c>
      <c r="R309">
        <f t="shared" si="70"/>
        <v>0</v>
      </c>
      <c r="S309">
        <f t="shared" si="71"/>
        <v>1</v>
      </c>
      <c r="T309">
        <f>C309/Misc!$B$2*60/2/PI()</f>
        <v>3877.3864338571525</v>
      </c>
      <c r="U309">
        <f>C309/Misc!$B$2*60/2/PI()*VLOOKUP(E309,Gearing!$B$2:$F$7,5,FALSE)</f>
        <v>7757.579622662668</v>
      </c>
      <c r="V309">
        <f ca="1">FORECAST(U309,OFFSET(Engine!$E$3:$E$26,MATCH(U309,Engine!$A$3:$A$26,1)-1,0,2),OFFSET(Engine!$A$3:$A$26,MATCH(U309,Engine!$A$3:$A$26,1)-1,0,2))</f>
        <v>599.25862070419078</v>
      </c>
    </row>
    <row r="310" spans="1:22" x14ac:dyDescent="0.25">
      <c r="A310">
        <f t="shared" si="63"/>
        <v>76.75</v>
      </c>
      <c r="B310">
        <f t="shared" si="74"/>
        <v>5845.6911777810437</v>
      </c>
      <c r="C310">
        <f t="shared" si="72"/>
        <v>121.92153983143726</v>
      </c>
      <c r="D310">
        <f t="shared" si="73"/>
        <v>0.43789609827217646</v>
      </c>
      <c r="E310">
        <f>MIN(VLOOKUP(C309+0.01,Gearing!$A$2:$F$7,2,TRUE)+1,5)</f>
        <v>5</v>
      </c>
      <c r="F310">
        <f>Misc!$B$4*Misc!$B$5/Misc!$B$2*VLOOKUP(E310,Gearing!$B$2:$F$7,5,FALSE)</f>
        <v>3601.903197661552</v>
      </c>
      <c r="G310">
        <f t="shared" si="61"/>
        <v>3.6323440965890721</v>
      </c>
      <c r="H310">
        <f t="shared" si="62"/>
        <v>272.73071723209836</v>
      </c>
      <c r="I310">
        <f t="shared" si="64"/>
        <v>0.19223050000000003</v>
      </c>
      <c r="J310">
        <f t="shared" si="65"/>
        <v>4564.2729823187856</v>
      </c>
      <c r="K310">
        <f t="shared" si="66"/>
        <v>-33458146.810862828</v>
      </c>
      <c r="L310">
        <f t="shared" si="75"/>
        <v>5845.6911777810437</v>
      </c>
      <c r="M310">
        <f>2*$Y$1*VLOOKUP(E309,Gearing!$B$3:$D$7,3)+B308</f>
        <v>5847.5944541023719</v>
      </c>
      <c r="N310">
        <f>2*B309-B308+Misc!$B$6*$Y$1^2</f>
        <v>5845.8069325501392</v>
      </c>
      <c r="O310">
        <f t="shared" si="67"/>
        <v>0</v>
      </c>
      <c r="P310">
        <f t="shared" si="68"/>
        <v>0</v>
      </c>
      <c r="Q310">
        <f t="shared" si="69"/>
        <v>0</v>
      </c>
      <c r="R310">
        <f t="shared" si="70"/>
        <v>0</v>
      </c>
      <c r="S310">
        <f t="shared" si="71"/>
        <v>1</v>
      </c>
      <c r="T310">
        <f>C310/Misc!$B$2*60/2/PI()</f>
        <v>3880.8831467097298</v>
      </c>
      <c r="U310">
        <f>C310/Misc!$B$2*60/2/PI()*VLOOKUP(E310,Gearing!$B$2:$F$7,5,FALSE)</f>
        <v>7764.5755795615196</v>
      </c>
      <c r="V310">
        <f ca="1">FORECAST(U310,OFFSET(Engine!$E$3:$E$26,MATCH(U310,Engine!$A$3:$A$26,1)-1,0,2),OFFSET(Engine!$A$3:$A$26,MATCH(U310,Engine!$A$3:$A$26,1)-1,0,2))</f>
        <v>598.99970503541522</v>
      </c>
    </row>
    <row r="311" spans="1:22" x14ac:dyDescent="0.25">
      <c r="A311">
        <f t="shared" si="63"/>
        <v>77</v>
      </c>
      <c r="B311">
        <f t="shared" si="74"/>
        <v>5876.1852469919741</v>
      </c>
      <c r="C311">
        <f t="shared" si="72"/>
        <v>122.03063766862033</v>
      </c>
      <c r="D311">
        <f t="shared" si="73"/>
        <v>0.43488659919239581</v>
      </c>
      <c r="E311">
        <f>MIN(VLOOKUP(C310+0.01,Gearing!$A$2:$F$7,2,TRUE)+1,5)</f>
        <v>5</v>
      </c>
      <c r="F311">
        <f>Misc!$B$4*Misc!$B$5/Misc!$B$2*VLOOKUP(E311,Gearing!$B$2:$F$7,5,FALSE)</f>
        <v>3601.903197661552</v>
      </c>
      <c r="G311">
        <f t="shared" si="61"/>
        <v>3.6512922327308357</v>
      </c>
      <c r="H311">
        <f t="shared" si="62"/>
        <v>272.97476214347785</v>
      </c>
      <c r="I311">
        <f t="shared" si="64"/>
        <v>0.19223050000000003</v>
      </c>
      <c r="J311">
        <f t="shared" si="65"/>
        <v>4552.5597240991219</v>
      </c>
      <c r="K311">
        <f t="shared" si="66"/>
        <v>-33597398.929267384</v>
      </c>
      <c r="L311">
        <f t="shared" si="75"/>
        <v>5876.1852469919741</v>
      </c>
      <c r="M311">
        <f>2*$Y$1*VLOOKUP(E310,Gearing!$B$3:$D$7,3)+B309</f>
        <v>5878.0335970762553</v>
      </c>
      <c r="N311">
        <f>2*B310-B309+Misc!$B$6*$Y$1^2</f>
        <v>5876.3011909858324</v>
      </c>
      <c r="O311">
        <f t="shared" si="67"/>
        <v>0</v>
      </c>
      <c r="P311">
        <f t="shared" si="68"/>
        <v>0</v>
      </c>
      <c r="Q311">
        <f t="shared" si="69"/>
        <v>0</v>
      </c>
      <c r="R311">
        <f t="shared" si="70"/>
        <v>0</v>
      </c>
      <c r="S311">
        <f t="shared" si="71"/>
        <v>1</v>
      </c>
      <c r="T311">
        <f>C311/Misc!$B$2*60/2/PI()</f>
        <v>3884.3558387233943</v>
      </c>
      <c r="U311">
        <f>C311/Misc!$B$2*60/2/PI()*VLOOKUP(E311,Gearing!$B$2:$F$7,5,FALSE)</f>
        <v>7771.5234773943876</v>
      </c>
      <c r="V311">
        <f ca="1">FORECAST(U311,OFFSET(Engine!$E$3:$E$26,MATCH(U311,Engine!$A$3:$A$26,1)-1,0,2),OFFSET(Engine!$A$3:$A$26,MATCH(U311,Engine!$A$3:$A$26,1)-1,0,2))</f>
        <v>598.74256800041189</v>
      </c>
    </row>
    <row r="312" spans="1:22" x14ac:dyDescent="0.25">
      <c r="A312">
        <f t="shared" si="63"/>
        <v>77.25</v>
      </c>
      <c r="B312">
        <f t="shared" si="74"/>
        <v>5906.7064966153539</v>
      </c>
      <c r="C312">
        <f t="shared" si="72"/>
        <v>122.13898538456851</v>
      </c>
      <c r="D312">
        <f t="shared" si="73"/>
        <v>0.43189512839308009</v>
      </c>
      <c r="E312">
        <f>MIN(VLOOKUP(C311+0.01,Gearing!$A$2:$F$7,2,TRUE)+1,5)</f>
        <v>5</v>
      </c>
      <c r="F312">
        <f>Misc!$B$4*Misc!$B$5/Misc!$B$2*VLOOKUP(E312,Gearing!$B$2:$F$7,5,FALSE)</f>
        <v>3601.903197661552</v>
      </c>
      <c r="G312">
        <f t="shared" si="61"/>
        <v>3.6702572579978887</v>
      </c>
      <c r="H312">
        <f t="shared" si="62"/>
        <v>273.21712908144355</v>
      </c>
      <c r="I312">
        <f t="shared" si="64"/>
        <v>0.19223050000000003</v>
      </c>
      <c r="J312">
        <f t="shared" si="65"/>
        <v>4540.8359437562185</v>
      </c>
      <c r="K312">
        <f t="shared" si="66"/>
        <v>-33736415.901305683</v>
      </c>
      <c r="L312">
        <f t="shared" si="75"/>
        <v>5906.7064966153539</v>
      </c>
      <c r="M312">
        <f>2*$Y$1*VLOOKUP(E311,Gearing!$B$3:$D$7,3)+B310</f>
        <v>5908.5002977810436</v>
      </c>
      <c r="N312">
        <f>2*B311-B310+Misc!$B$6*$Y$1^2</f>
        <v>5906.8226287029047</v>
      </c>
      <c r="O312">
        <f t="shared" si="67"/>
        <v>0</v>
      </c>
      <c r="P312">
        <f t="shared" si="68"/>
        <v>0</v>
      </c>
      <c r="Q312">
        <f t="shared" si="69"/>
        <v>0</v>
      </c>
      <c r="R312">
        <f t="shared" si="70"/>
        <v>0</v>
      </c>
      <c r="S312">
        <f t="shared" si="71"/>
        <v>1</v>
      </c>
      <c r="T312">
        <f>C312/Misc!$B$2*60/2/PI()</f>
        <v>3887.8046536365678</v>
      </c>
      <c r="U312">
        <f>C312/Misc!$B$2*60/2/PI()*VLOOKUP(E312,Gearing!$B$2:$F$7,5,FALSE)</f>
        <v>7778.4236037421642</v>
      </c>
      <c r="V312">
        <f ca="1">FORECAST(U312,OFFSET(Engine!$E$3:$E$26,MATCH(U312,Engine!$A$3:$A$26,1)-1,0,2),OFFSET(Engine!$A$3:$A$26,MATCH(U312,Engine!$A$3:$A$26,1)-1,0,2))</f>
        <v>598.48719895600516</v>
      </c>
    </row>
    <row r="313" spans="1:22" x14ac:dyDescent="0.25">
      <c r="A313">
        <f t="shared" si="63"/>
        <v>77.5</v>
      </c>
      <c r="B313">
        <f t="shared" si="74"/>
        <v>5937.2547396842583</v>
      </c>
      <c r="C313">
        <f t="shared" si="72"/>
        <v>122.24658747769899</v>
      </c>
      <c r="D313">
        <f t="shared" si="73"/>
        <v>0.42892161665076856</v>
      </c>
      <c r="E313">
        <f>MIN(VLOOKUP(C312+0.01,Gearing!$A$2:$F$7,2,TRUE)+1,5)</f>
        <v>5</v>
      </c>
      <c r="F313">
        <f>Misc!$B$4*Misc!$B$5/Misc!$B$2*VLOOKUP(E313,Gearing!$B$2:$F$7,5,FALSE)</f>
        <v>3601.903197661552</v>
      </c>
      <c r="G313">
        <f t="shared" si="61"/>
        <v>3.6892390562143698</v>
      </c>
      <c r="H313">
        <f t="shared" si="62"/>
        <v>273.45782810866814</v>
      </c>
      <c r="I313">
        <f t="shared" si="64"/>
        <v>0.19223050000000003</v>
      </c>
      <c r="J313">
        <f t="shared" si="65"/>
        <v>4529.101713604764</v>
      </c>
      <c r="K313">
        <f t="shared" si="66"/>
        <v>-33875195.927819215</v>
      </c>
      <c r="L313">
        <f t="shared" si="75"/>
        <v>5937.2547396842583</v>
      </c>
      <c r="M313">
        <f>2*$Y$1*VLOOKUP(E312,Gearing!$B$3:$D$7,3)+B311</f>
        <v>5938.9943669919739</v>
      </c>
      <c r="N313">
        <f>2*B312-B311+Misc!$B$6*$Y$1^2</f>
        <v>5937.3710587387341</v>
      </c>
      <c r="O313">
        <f t="shared" si="67"/>
        <v>0</v>
      </c>
      <c r="P313">
        <f t="shared" si="68"/>
        <v>0</v>
      </c>
      <c r="Q313">
        <f t="shared" si="69"/>
        <v>0</v>
      </c>
      <c r="R313">
        <f t="shared" si="70"/>
        <v>0</v>
      </c>
      <c r="S313">
        <f t="shared" si="71"/>
        <v>1</v>
      </c>
      <c r="T313">
        <f>C313/Misc!$B$2*60/2/PI()</f>
        <v>3891.229734638318</v>
      </c>
      <c r="U313">
        <f>C313/Misc!$B$2*60/2/PI()*VLOOKUP(E313,Gearing!$B$2:$F$7,5,FALSE)</f>
        <v>7785.2762450866367</v>
      </c>
      <c r="V313">
        <f ca="1">FORECAST(U313,OFFSET(Engine!$E$3:$E$26,MATCH(U313,Engine!$A$3:$A$26,1)-1,0,2),OFFSET(Engine!$A$3:$A$26,MATCH(U313,Engine!$A$3:$A$26,1)-1,0,2))</f>
        <v>598.23358729969641</v>
      </c>
    </row>
    <row r="314" spans="1:22" x14ac:dyDescent="0.25">
      <c r="A314">
        <f t="shared" si="63"/>
        <v>77.75</v>
      </c>
      <c r="B314">
        <f t="shared" si="74"/>
        <v>5967.8297903542034</v>
      </c>
      <c r="C314">
        <f t="shared" si="72"/>
        <v>122.35344842908489</v>
      </c>
      <c r="D314">
        <f t="shared" si="73"/>
        <v>0.42596599443641026</v>
      </c>
      <c r="E314">
        <f>MIN(VLOOKUP(C313+0.01,Gearing!$A$2:$F$7,2,TRUE)+1,5)</f>
        <v>5</v>
      </c>
      <c r="F314">
        <f>Misc!$B$4*Misc!$B$5/Misc!$B$2*VLOOKUP(E314,Gearing!$B$2:$F$7,5,FALSE)</f>
        <v>3601.903197661552</v>
      </c>
      <c r="G314">
        <f t="shared" si="61"/>
        <v>3.7082375119018702</v>
      </c>
      <c r="H314">
        <f t="shared" si="62"/>
        <v>273.69686924902669</v>
      </c>
      <c r="I314">
        <f t="shared" si="64"/>
        <v>0.19223050000000003</v>
      </c>
      <c r="J314">
        <f t="shared" si="65"/>
        <v>4517.3571055262501</v>
      </c>
      <c r="K314">
        <f t="shared" si="66"/>
        <v>-34013737.222653195</v>
      </c>
      <c r="L314">
        <f t="shared" si="75"/>
        <v>5967.8297903542034</v>
      </c>
      <c r="M314">
        <f>2*$Y$1*VLOOKUP(E313,Gearing!$B$3:$D$7,3)+B312</f>
        <v>5969.5156166153538</v>
      </c>
      <c r="N314">
        <f>2*B313-B312+Misc!$B$6*$Y$1^2</f>
        <v>5967.946295253163</v>
      </c>
      <c r="O314">
        <f t="shared" si="67"/>
        <v>0</v>
      </c>
      <c r="P314">
        <f t="shared" si="68"/>
        <v>0</v>
      </c>
      <c r="Q314">
        <f t="shared" si="69"/>
        <v>0</v>
      </c>
      <c r="R314">
        <f t="shared" si="70"/>
        <v>0</v>
      </c>
      <c r="S314">
        <f t="shared" si="71"/>
        <v>1</v>
      </c>
      <c r="T314">
        <f>C314/Misc!$B$2*60/2/PI()</f>
        <v>3894.6312243656316</v>
      </c>
      <c r="U314">
        <f>C314/Misc!$B$2*60/2/PI()*VLOOKUP(E314,Gearing!$B$2:$F$7,5,FALSE)</f>
        <v>7792.0816868050297</v>
      </c>
      <c r="V314">
        <f ca="1">FORECAST(U314,OFFSET(Engine!$E$3:$E$26,MATCH(U314,Engine!$A$3:$A$26,1)-1,0,2),OFFSET(Engine!$A$3:$A$26,MATCH(U314,Engine!$A$3:$A$26,1)-1,0,2))</f>
        <v>597.98172246986587</v>
      </c>
    </row>
    <row r="315" spans="1:22" x14ac:dyDescent="0.25">
      <c r="A315">
        <f t="shared" si="63"/>
        <v>78</v>
      </c>
      <c r="B315">
        <f t="shared" si="74"/>
        <v>5998.4314638988008</v>
      </c>
      <c r="C315">
        <f t="shared" si="72"/>
        <v>122.45957270236067</v>
      </c>
      <c r="D315">
        <f t="shared" si="73"/>
        <v>0.42302819176984485</v>
      </c>
      <c r="E315">
        <f>MIN(VLOOKUP(C314+0.01,Gearing!$A$2:$F$7,2,TRUE)+1,5)</f>
        <v>5</v>
      </c>
      <c r="F315">
        <f>Misc!$B$4*Misc!$B$5/Misc!$B$2*VLOOKUP(E315,Gearing!$B$2:$F$7,5,FALSE)</f>
        <v>3601.903197661552</v>
      </c>
      <c r="G315">
        <f t="shared" si="61"/>
        <v>3.7272525102767342</v>
      </c>
      <c r="H315">
        <f t="shared" si="62"/>
        <v>273.93426248738518</v>
      </c>
      <c r="I315">
        <f t="shared" si="64"/>
        <v>0.19223050000000003</v>
      </c>
      <c r="J315">
        <f t="shared" si="65"/>
        <v>4505.6021909706324</v>
      </c>
      <c r="K315">
        <f t="shared" si="66"/>
        <v>-34152038.012590088</v>
      </c>
      <c r="L315">
        <f t="shared" si="75"/>
        <v>5998.4314638988008</v>
      </c>
      <c r="M315">
        <f>2*$Y$1*VLOOKUP(E314,Gearing!$B$3:$D$7,3)+B313</f>
        <v>6000.0638596842582</v>
      </c>
      <c r="N315">
        <f>2*B314-B313+Misc!$B$6*$Y$1^2</f>
        <v>5998.5481535241488</v>
      </c>
      <c r="O315">
        <f t="shared" si="67"/>
        <v>0</v>
      </c>
      <c r="P315">
        <f t="shared" si="68"/>
        <v>0</v>
      </c>
      <c r="Q315">
        <f t="shared" si="69"/>
        <v>0</v>
      </c>
      <c r="R315">
        <f t="shared" si="70"/>
        <v>0</v>
      </c>
      <c r="S315">
        <f t="shared" si="71"/>
        <v>1</v>
      </c>
      <c r="T315">
        <f>C315/Misc!$B$2*60/2/PI()</f>
        <v>3898.0092649004073</v>
      </c>
      <c r="U315">
        <f>C315/Misc!$B$2*60/2/PI()*VLOOKUP(E315,Gearing!$B$2:$F$7,5,FALSE)</f>
        <v>7798.8402131639914</v>
      </c>
      <c r="V315">
        <f ca="1">FORECAST(U315,OFFSET(Engine!$E$3:$E$26,MATCH(U315,Engine!$A$3:$A$26,1)-1,0,2),OFFSET(Engine!$A$3:$A$26,MATCH(U315,Engine!$A$3:$A$26,1)-1,0,2))</f>
        <v>597.73159394599588</v>
      </c>
    </row>
    <row r="316" spans="1:22" x14ac:dyDescent="0.25">
      <c r="A316">
        <f t="shared" si="63"/>
        <v>78.25</v>
      </c>
      <c r="B316">
        <f t="shared" si="74"/>
        <v>6029.0595767053837</v>
      </c>
      <c r="C316">
        <f t="shared" si="72"/>
        <v>122.56496474364758</v>
      </c>
      <c r="D316">
        <f t="shared" si="73"/>
        <v>0.42010813852539286</v>
      </c>
      <c r="E316">
        <f>MIN(VLOOKUP(C315+0.01,Gearing!$A$2:$F$7,2,TRUE)+1,5)</f>
        <v>5</v>
      </c>
      <c r="F316">
        <f>Misc!$B$4*Misc!$B$5/Misc!$B$2*VLOOKUP(E316,Gearing!$B$2:$F$7,5,FALSE)</f>
        <v>3601.903197661552</v>
      </c>
      <c r="G316">
        <f t="shared" si="61"/>
        <v>3.7462839372473402</v>
      </c>
      <c r="H316">
        <f t="shared" si="62"/>
        <v>274.17001776943357</v>
      </c>
      <c r="I316">
        <f t="shared" si="64"/>
        <v>0.19223050000000003</v>
      </c>
      <c r="J316">
        <f t="shared" si="65"/>
        <v>4493.8370409580029</v>
      </c>
      <c r="K316">
        <f t="shared" si="66"/>
        <v>-34290096.537283055</v>
      </c>
      <c r="L316">
        <f t="shared" si="75"/>
        <v>6029.0595767053837</v>
      </c>
      <c r="M316">
        <f>2*$Y$1*VLOOKUP(E315,Gearing!$B$3:$D$7,3)+B314</f>
        <v>6030.6389103542033</v>
      </c>
      <c r="N316">
        <f>2*B315-B314+Misc!$B$6*$Y$1^2</f>
        <v>6029.1764499433984</v>
      </c>
      <c r="O316">
        <f t="shared" si="67"/>
        <v>0</v>
      </c>
      <c r="P316">
        <f t="shared" si="68"/>
        <v>0</v>
      </c>
      <c r="Q316">
        <f t="shared" si="69"/>
        <v>0</v>
      </c>
      <c r="R316">
        <f t="shared" si="70"/>
        <v>0</v>
      </c>
      <c r="S316">
        <f t="shared" si="71"/>
        <v>1</v>
      </c>
      <c r="T316">
        <f>C316/Misc!$B$2*60/2/PI()</f>
        <v>3901.3639977670778</v>
      </c>
      <c r="U316">
        <f>C316/Misc!$B$2*60/2/PI()*VLOOKUP(E316,Gearing!$B$2:$F$7,5,FALSE)</f>
        <v>7805.5521073148338</v>
      </c>
      <c r="V316">
        <f ca="1">FORECAST(U316,OFFSET(Engine!$E$3:$E$26,MATCH(U316,Engine!$A$3:$A$26,1)-1,0,2),OFFSET(Engine!$A$3:$A$26,MATCH(U316,Engine!$A$3:$A$26,1)-1,0,2))</f>
        <v>597.48319124884642</v>
      </c>
    </row>
    <row r="317" spans="1:22" x14ac:dyDescent="0.25">
      <c r="A317">
        <f t="shared" si="63"/>
        <v>78.5</v>
      </c>
      <c r="B317">
        <f t="shared" si="74"/>
        <v>6059.7139462706245</v>
      </c>
      <c r="C317">
        <f t="shared" si="72"/>
        <v>122.66962898148995</v>
      </c>
      <c r="D317">
        <f t="shared" si="73"/>
        <v>0.41720576421357691</v>
      </c>
      <c r="E317">
        <f>MIN(VLOOKUP(C316+0.01,Gearing!$A$2:$F$7,2,TRUE)+1,5)</f>
        <v>5</v>
      </c>
      <c r="F317">
        <f>Misc!$B$4*Misc!$B$5/Misc!$B$2*VLOOKUP(E317,Gearing!$B$2:$F$7,5,FALSE)</f>
        <v>3601.903197661552</v>
      </c>
      <c r="G317">
        <f t="shared" si="61"/>
        <v>3.7653316794113776</v>
      </c>
      <c r="H317">
        <f t="shared" si="62"/>
        <v>274.40414500154338</v>
      </c>
      <c r="I317">
        <f t="shared" si="64"/>
        <v>0.19223050000000003</v>
      </c>
      <c r="J317">
        <f t="shared" si="65"/>
        <v>4482.061726080271</v>
      </c>
      <c r="K317">
        <f t="shared" si="66"/>
        <v>-34427911.049189463</v>
      </c>
      <c r="L317">
        <f t="shared" si="75"/>
        <v>6059.7139462706245</v>
      </c>
      <c r="M317">
        <f>2*$Y$1*VLOOKUP(E316,Gearing!$B$3:$D$7,3)+B315</f>
        <v>6061.2405838988007</v>
      </c>
      <c r="N317">
        <f>2*B316-B315+Misc!$B$6*$Y$1^2</f>
        <v>6059.831002011967</v>
      </c>
      <c r="O317">
        <f t="shared" si="67"/>
        <v>0</v>
      </c>
      <c r="P317">
        <f t="shared" si="68"/>
        <v>0</v>
      </c>
      <c r="Q317">
        <f t="shared" si="69"/>
        <v>0</v>
      </c>
      <c r="R317">
        <f t="shared" si="70"/>
        <v>0</v>
      </c>
      <c r="S317">
        <f t="shared" si="71"/>
        <v>1</v>
      </c>
      <c r="T317">
        <f>C317/Misc!$B$2*60/2/PI()</f>
        <v>3904.6955639305897</v>
      </c>
      <c r="U317">
        <f>C317/Misc!$B$2*60/2/PI()*VLOOKUP(E317,Gearing!$B$2:$F$7,5,FALSE)</f>
        <v>7812.2176512894903</v>
      </c>
      <c r="V317">
        <f ca="1">FORECAST(U317,OFFSET(Engine!$E$3:$E$26,MATCH(U317,Engine!$A$3:$A$26,1)-1,0,2),OFFSET(Engine!$A$3:$A$26,MATCH(U317,Engine!$A$3:$A$26,1)-1,0,2))</f>
        <v>597.23650394060485</v>
      </c>
    </row>
    <row r="318" spans="1:22" x14ac:dyDescent="0.25">
      <c r="A318">
        <f t="shared" si="63"/>
        <v>78.75</v>
      </c>
      <c r="B318">
        <f t="shared" si="74"/>
        <v>6090.3943911961287</v>
      </c>
      <c r="C318">
        <f t="shared" si="72"/>
        <v>122.77356982676793</v>
      </c>
      <c r="D318">
        <f t="shared" si="73"/>
        <v>0.41432099801022559</v>
      </c>
      <c r="E318">
        <f>MIN(VLOOKUP(C317+0.01,Gearing!$A$2:$F$7,2,TRUE)+1,5)</f>
        <v>5</v>
      </c>
      <c r="F318">
        <f>Misc!$B$4*Misc!$B$5/Misc!$B$2*VLOOKUP(E318,Gearing!$B$2:$F$7,5,FALSE)</f>
        <v>3601.903197661552</v>
      </c>
      <c r="G318">
        <f t="shared" si="61"/>
        <v>3.7843956240531105</v>
      </c>
      <c r="H318">
        <f t="shared" si="62"/>
        <v>274.63665405057247</v>
      </c>
      <c r="I318">
        <f t="shared" si="64"/>
        <v>0.19223050000000003</v>
      </c>
      <c r="J318">
        <f t="shared" si="65"/>
        <v>4470.2763165028491</v>
      </c>
      <c r="K318">
        <f t="shared" si="66"/>
        <v>-34565479.813504197</v>
      </c>
      <c r="L318">
        <f t="shared" si="75"/>
        <v>6090.3943911961287</v>
      </c>
      <c r="M318">
        <f>2*$Y$1*VLOOKUP(E317,Gearing!$B$3:$D$7,3)+B316</f>
        <v>6091.8686967053836</v>
      </c>
      <c r="N318">
        <f>2*B317-B316+Misc!$B$6*$Y$1^2</f>
        <v>6090.5116283358657</v>
      </c>
      <c r="O318">
        <f t="shared" si="67"/>
        <v>0</v>
      </c>
      <c r="P318">
        <f t="shared" si="68"/>
        <v>0</v>
      </c>
      <c r="Q318">
        <f t="shared" si="69"/>
        <v>0</v>
      </c>
      <c r="R318">
        <f t="shared" si="70"/>
        <v>0</v>
      </c>
      <c r="S318">
        <f t="shared" si="71"/>
        <v>1</v>
      </c>
      <c r="T318">
        <f>C318/Misc!$B$2*60/2/PI()</f>
        <v>3908.0041037936176</v>
      </c>
      <c r="U318">
        <f>C318/Misc!$B$2*60/2/PI()*VLOOKUP(E318,Gearing!$B$2:$F$7,5,FALSE)</f>
        <v>7818.8371259949454</v>
      </c>
      <c r="V318">
        <f ca="1">FORECAST(U318,OFFSET(Engine!$E$3:$E$26,MATCH(U318,Engine!$A$3:$A$26,1)-1,0,2),OFFSET(Engine!$A$3:$A$26,MATCH(U318,Engine!$A$3:$A$26,1)-1,0,2))</f>
        <v>596.99152162509245</v>
      </c>
    </row>
    <row r="319" spans="1:22" x14ac:dyDescent="0.25">
      <c r="A319">
        <f t="shared" si="63"/>
        <v>79</v>
      </c>
      <c r="B319">
        <f t="shared" si="74"/>
        <v>6121.1007311840085</v>
      </c>
      <c r="C319">
        <f t="shared" si="72"/>
        <v>122.87679167262286</v>
      </c>
      <c r="D319">
        <f t="shared" si="73"/>
        <v>0.41145376882923301</v>
      </c>
      <c r="E319">
        <f>MIN(VLOOKUP(C318+0.01,Gearing!$A$2:$F$7,2,TRUE)+1,5)</f>
        <v>5</v>
      </c>
      <c r="F319">
        <f>Misc!$B$4*Misc!$B$5/Misc!$B$2*VLOOKUP(E319,Gearing!$B$2:$F$7,5,FALSE)</f>
        <v>3601.903197661552</v>
      </c>
      <c r="G319">
        <f t="shared" si="61"/>
        <v>3.803475659140624</v>
      </c>
      <c r="H319">
        <f t="shared" si="62"/>
        <v>274.86755474369824</v>
      </c>
      <c r="I319">
        <f t="shared" si="64"/>
        <v>0.19223050000000003</v>
      </c>
      <c r="J319">
        <f t="shared" si="65"/>
        <v>4458.4808819663449</v>
      </c>
      <c r="K319">
        <f t="shared" si="66"/>
        <v>-34702801.108092919</v>
      </c>
      <c r="L319">
        <f t="shared" si="75"/>
        <v>6121.1007311840085</v>
      </c>
      <c r="M319">
        <f>2*$Y$1*VLOOKUP(E318,Gearing!$B$3:$D$7,3)+B317</f>
        <v>6122.5230662706244</v>
      </c>
      <c r="N319">
        <f>2*B318-B317+Misc!$B$6*$Y$1^2</f>
        <v>6121.2181486216332</v>
      </c>
      <c r="O319">
        <f t="shared" si="67"/>
        <v>0</v>
      </c>
      <c r="P319">
        <f t="shared" si="68"/>
        <v>0</v>
      </c>
      <c r="Q319">
        <f t="shared" si="69"/>
        <v>0</v>
      </c>
      <c r="R319">
        <f t="shared" si="70"/>
        <v>0</v>
      </c>
      <c r="S319">
        <f t="shared" si="71"/>
        <v>1</v>
      </c>
      <c r="T319">
        <f>C319/Misc!$B$2*60/2/PI()</f>
        <v>3911.289757194194</v>
      </c>
      <c r="U319">
        <f>C319/Misc!$B$2*60/2/PI()*VLOOKUP(E319,Gearing!$B$2:$F$7,5,FALSE)</f>
        <v>7825.4108112084896</v>
      </c>
      <c r="V319">
        <f ca="1">FORECAST(U319,OFFSET(Engine!$E$3:$E$26,MATCH(U319,Engine!$A$3:$A$26,1)-1,0,2),OFFSET(Engine!$A$3:$A$26,MATCH(U319,Engine!$A$3:$A$26,1)-1,0,2))</f>
        <v>596.7482339479393</v>
      </c>
    </row>
    <row r="320" spans="1:22" x14ac:dyDescent="0.25">
      <c r="A320">
        <f t="shared" si="63"/>
        <v>79.25</v>
      </c>
      <c r="B320">
        <f t="shared" si="74"/>
        <v>6151.8327870324401</v>
      </c>
      <c r="C320">
        <f t="shared" si="72"/>
        <v>122.97929889440275</v>
      </c>
      <c r="D320">
        <f t="shared" si="73"/>
        <v>0.4086040054098703</v>
      </c>
      <c r="E320">
        <f>MIN(VLOOKUP(C319+0.01,Gearing!$A$2:$F$7,2,TRUE)+1,5)</f>
        <v>5</v>
      </c>
      <c r="F320">
        <f>Misc!$B$4*Misc!$B$5/Misc!$B$2*VLOOKUP(E320,Gearing!$B$2:$F$7,5,FALSE)</f>
        <v>3601.903197661552</v>
      </c>
      <c r="G320">
        <f t="shared" si="61"/>
        <v>3.8225716733230684</v>
      </c>
      <c r="H320">
        <f t="shared" si="62"/>
        <v>275.09685686829533</v>
      </c>
      <c r="I320">
        <f t="shared" si="64"/>
        <v>0.19223050000000003</v>
      </c>
      <c r="J320">
        <f t="shared" si="65"/>
        <v>4446.6754917882645</v>
      </c>
      <c r="K320">
        <f t="shared" si="66"/>
        <v>-34839873.223425299</v>
      </c>
      <c r="L320">
        <f t="shared" si="75"/>
        <v>6151.8327870324401</v>
      </c>
      <c r="M320">
        <f>2*$Y$1*VLOOKUP(E319,Gearing!$B$3:$D$7,3)+B318</f>
        <v>6153.2035111961286</v>
      </c>
      <c r="N320">
        <f>2*B319-B318+Misc!$B$6*$Y$1^2</f>
        <v>6151.9503836718886</v>
      </c>
      <c r="O320">
        <f t="shared" si="67"/>
        <v>0</v>
      </c>
      <c r="P320">
        <f t="shared" si="68"/>
        <v>0</v>
      </c>
      <c r="Q320">
        <f t="shared" si="69"/>
        <v>0</v>
      </c>
      <c r="R320">
        <f t="shared" si="70"/>
        <v>0</v>
      </c>
      <c r="S320">
        <f t="shared" si="71"/>
        <v>1</v>
      </c>
      <c r="T320">
        <f>C320/Misc!$B$2*60/2/PI()</f>
        <v>3914.5526634039716</v>
      </c>
      <c r="U320">
        <f>C320/Misc!$B$2*60/2/PI()*VLOOKUP(E320,Gearing!$B$2:$F$7,5,FALSE)</f>
        <v>7831.9389855742438</v>
      </c>
      <c r="V320">
        <f ca="1">FORECAST(U320,OFFSET(Engine!$E$3:$E$26,MATCH(U320,Engine!$A$3:$A$26,1)-1,0,2),OFFSET(Engine!$A$3:$A$26,MATCH(U320,Engine!$A$3:$A$26,1)-1,0,2))</f>
        <v>596.50663059671365</v>
      </c>
    </row>
    <row r="321" spans="1:22" x14ac:dyDescent="0.25">
      <c r="A321">
        <f t="shared" si="63"/>
        <v>79.5</v>
      </c>
      <c r="B321">
        <f t="shared" si="74"/>
        <v>6182.5903806312099</v>
      </c>
      <c r="C321">
        <f t="shared" si="72"/>
        <v>123.08109584959675</v>
      </c>
      <c r="D321">
        <f t="shared" si="73"/>
        <v>0.40577163614216261</v>
      </c>
      <c r="E321">
        <f>MIN(VLOOKUP(C320+0.01,Gearing!$A$2:$F$7,2,TRUE)+1,5)</f>
        <v>5</v>
      </c>
      <c r="F321">
        <f>Misc!$B$4*Misc!$B$5/Misc!$B$2*VLOOKUP(E321,Gearing!$B$2:$F$7,5,FALSE)</f>
        <v>3601.903197661552</v>
      </c>
      <c r="G321">
        <f t="shared" si="61"/>
        <v>3.8416835559278875</v>
      </c>
      <c r="H321">
        <f t="shared" si="62"/>
        <v>275.32457017178945</v>
      </c>
      <c r="I321">
        <f t="shared" si="64"/>
        <v>0.19223050000000003</v>
      </c>
      <c r="J321">
        <f t="shared" si="65"/>
        <v>4434.8602148647205</v>
      </c>
      <c r="K321">
        <f t="shared" si="66"/>
        <v>-34976694.462508246</v>
      </c>
      <c r="L321">
        <f t="shared" si="75"/>
        <v>6182.5903806312099</v>
      </c>
      <c r="M321">
        <f>2*$Y$1*VLOOKUP(E320,Gearing!$B$3:$D$7,3)+B319</f>
        <v>6183.9098511840084</v>
      </c>
      <c r="N321">
        <f>2*B320-B319+Misc!$B$6*$Y$1^2</f>
        <v>6182.7081553808721</v>
      </c>
      <c r="O321">
        <f t="shared" si="67"/>
        <v>0</v>
      </c>
      <c r="P321">
        <f t="shared" si="68"/>
        <v>0</v>
      </c>
      <c r="Q321">
        <f t="shared" si="69"/>
        <v>0</v>
      </c>
      <c r="R321">
        <f t="shared" si="70"/>
        <v>0</v>
      </c>
      <c r="S321">
        <f t="shared" si="71"/>
        <v>1</v>
      </c>
      <c r="T321">
        <f>C321/Misc!$B$2*60/2/PI()</f>
        <v>3917.7929611261375</v>
      </c>
      <c r="U321">
        <f>C321/Misc!$B$2*60/2/PI()*VLOOKUP(E321,Gearing!$B$2:$F$7,5,FALSE)</f>
        <v>7838.4219265989868</v>
      </c>
      <c r="V321">
        <f ca="1">FORECAST(U321,OFFSET(Engine!$E$3:$E$26,MATCH(U321,Engine!$A$3:$A$26,1)-1,0,2),OFFSET(Engine!$A$3:$A$26,MATCH(U321,Engine!$A$3:$A$26,1)-1,0,2))</f>
        <v>596.26670130107595</v>
      </c>
    </row>
    <row r="322" spans="1:22" x14ac:dyDescent="0.25">
      <c r="A322">
        <f t="shared" si="63"/>
        <v>79.75</v>
      </c>
      <c r="B322">
        <f t="shared" si="74"/>
        <v>6213.3733349572385</v>
      </c>
      <c r="C322">
        <f t="shared" si="72"/>
        <v>123.18218687775698</v>
      </c>
      <c r="D322">
        <f t="shared" si="73"/>
        <v>0.40295658913964871</v>
      </c>
      <c r="E322">
        <f>MIN(VLOOKUP(C321+0.01,Gearing!$A$2:$F$7,2,TRUE)+1,5)</f>
        <v>5</v>
      </c>
      <c r="F322">
        <f>Misc!$B$4*Misc!$B$5/Misc!$B$2*VLOOKUP(E322,Gearing!$B$2:$F$7,5,FALSE)</f>
        <v>3601.903197661552</v>
      </c>
      <c r="G322">
        <f t="shared" si="61"/>
        <v>3.8608111969580388</v>
      </c>
      <c r="H322">
        <f t="shared" si="62"/>
        <v>275.55070436148213</v>
      </c>
      <c r="I322">
        <f t="shared" si="64"/>
        <v>0.19223050000000003</v>
      </c>
      <c r="J322">
        <f t="shared" si="65"/>
        <v>4423.035119672144</v>
      </c>
      <c r="K322">
        <f t="shared" si="66"/>
        <v>-35113263.140819028</v>
      </c>
      <c r="L322">
        <f t="shared" si="75"/>
        <v>6213.3733349572385</v>
      </c>
      <c r="M322">
        <f>2*$Y$1*VLOOKUP(E321,Gearing!$B$3:$D$7,3)+B320</f>
        <v>6214.64190703244</v>
      </c>
      <c r="N322">
        <f>2*B321-B320+Misc!$B$6*$Y$1^2</f>
        <v>6213.4912867299799</v>
      </c>
      <c r="O322">
        <f t="shared" si="67"/>
        <v>0</v>
      </c>
      <c r="P322">
        <f t="shared" si="68"/>
        <v>0</v>
      </c>
      <c r="Q322">
        <f t="shared" si="69"/>
        <v>0</v>
      </c>
      <c r="R322">
        <f t="shared" si="70"/>
        <v>0</v>
      </c>
      <c r="S322">
        <f t="shared" si="71"/>
        <v>1</v>
      </c>
      <c r="T322">
        <f>C322/Misc!$B$2*60/2/PI()</f>
        <v>3921.0107884929257</v>
      </c>
      <c r="U322">
        <f>C322/Misc!$B$2*60/2/PI()*VLOOKUP(E322,Gearing!$B$2:$F$7,5,FALSE)</f>
        <v>7844.8599106471775</v>
      </c>
      <c r="V322">
        <f ca="1">FORECAST(U322,OFFSET(Engine!$E$3:$E$26,MATCH(U322,Engine!$A$3:$A$26,1)-1,0,2),OFFSET(Engine!$A$3:$A$26,MATCH(U322,Engine!$A$3:$A$26,1)-1,0,2))</f>
        <v>596.02843583296283</v>
      </c>
    </row>
    <row r="323" spans="1:22" x14ac:dyDescent="0.25">
      <c r="A323">
        <f t="shared" si="63"/>
        <v>80</v>
      </c>
      <c r="B323">
        <f t="shared" si="74"/>
        <v>6244.1814740700884</v>
      </c>
      <c r="C323">
        <f t="shared" si="72"/>
        <v>123.28257630043845</v>
      </c>
      <c r="D323">
        <f t="shared" si="73"/>
        <v>0.40015879231214058</v>
      </c>
      <c r="E323">
        <f>MIN(VLOOKUP(C322+0.01,Gearing!$A$2:$F$7,2,TRUE)+1,5)</f>
        <v>5</v>
      </c>
      <c r="F323">
        <f>Misc!$B$4*Misc!$B$5/Misc!$B$2*VLOOKUP(E323,Gearing!$B$2:$F$7,5,FALSE)</f>
        <v>3601.903197661552</v>
      </c>
      <c r="G323">
        <f t="shared" ref="G323:G386" si="76">CONVERT(B323,$B$1,$G$1)</f>
        <v>3.8799544870892042</v>
      </c>
      <c r="H323">
        <f t="shared" ref="H323:H386" si="77">CONVERT(C323,$C$1,$H$1)</f>
        <v>275.77526910441674</v>
      </c>
      <c r="I323">
        <f t="shared" si="64"/>
        <v>0.19223050000000003</v>
      </c>
      <c r="J323">
        <f t="shared" si="65"/>
        <v>4411.2002742690047</v>
      </c>
      <c r="K323">
        <f t="shared" si="66"/>
        <v>-35249577.586238332</v>
      </c>
      <c r="L323">
        <f t="shared" si="75"/>
        <v>6244.1814740700884</v>
      </c>
      <c r="M323">
        <f>2*$Y$1*VLOOKUP(E322,Gearing!$B$3:$D$7,3)+B321</f>
        <v>6245.3995006312098</v>
      </c>
      <c r="N323">
        <f>2*B322-B321+Misc!$B$6*$Y$1^2</f>
        <v>6244.2996017832675</v>
      </c>
      <c r="O323">
        <f t="shared" si="67"/>
        <v>0</v>
      </c>
      <c r="P323">
        <f t="shared" si="68"/>
        <v>0</v>
      </c>
      <c r="Q323">
        <f t="shared" si="69"/>
        <v>0</v>
      </c>
      <c r="R323">
        <f t="shared" si="70"/>
        <v>0</v>
      </c>
      <c r="S323">
        <f t="shared" si="71"/>
        <v>1</v>
      </c>
      <c r="T323">
        <f>C323/Misc!$B$2*60/2/PI()</f>
        <v>3924.206283063706</v>
      </c>
      <c r="U323">
        <f>C323/Misc!$B$2*60/2/PI()*VLOOKUP(E323,Gearing!$B$2:$F$7,5,FALSE)</f>
        <v>7851.2532129371311</v>
      </c>
      <c r="V323">
        <f ca="1">FORECAST(U323,OFFSET(Engine!$E$3:$E$26,MATCH(U323,Engine!$A$3:$A$26,1)-1,0,2),OFFSET(Engine!$A$3:$A$26,MATCH(U323,Engine!$A$3:$A$26,1)-1,0,2))</f>
        <v>595.79182400672937</v>
      </c>
    </row>
    <row r="324" spans="1:22" x14ac:dyDescent="0.25">
      <c r="A324">
        <f t="shared" ref="A324:A387" si="78">A323+$Y$1</f>
        <v>80.25</v>
      </c>
      <c r="B324">
        <f t="shared" si="74"/>
        <v>6275.0146231074577</v>
      </c>
      <c r="C324">
        <f t="shared" si="72"/>
        <v>123.38226842115546</v>
      </c>
      <c r="D324">
        <f t="shared" si="73"/>
        <v>0.397378173423931</v>
      </c>
      <c r="E324">
        <f>MIN(VLOOKUP(C323+0.01,Gearing!$A$2:$F$7,2,TRUE)+1,5)</f>
        <v>5</v>
      </c>
      <c r="F324">
        <f>Misc!$B$4*Misc!$B$5/Misc!$B$2*VLOOKUP(E324,Gearing!$B$2:$F$7,5,FALSE)</f>
        <v>3601.903197661552</v>
      </c>
      <c r="G324">
        <f t="shared" si="76"/>
        <v>3.8991133176669859</v>
      </c>
      <c r="H324">
        <f t="shared" si="77"/>
        <v>275.99827402728044</v>
      </c>
      <c r="I324">
        <f t="shared" ref="I324:I387" si="79">$Y$3</f>
        <v>0.19223050000000003</v>
      </c>
      <c r="J324">
        <f t="shared" ref="J324:J387" si="80">(4*$Y$2-2*$Y$3*B323)</f>
        <v>4399.3557462975396</v>
      </c>
      <c r="K324">
        <f t="shared" ref="K324:K387" si="81">4*$Y$2*(B323-2*B324)+$Y$3*B323*B323-4*F324*$Y$1*$Y$1</f>
        <v>-35385636.138983391</v>
      </c>
      <c r="L324">
        <f t="shared" si="75"/>
        <v>6275.0146231074577</v>
      </c>
      <c r="M324">
        <f>2*$Y$1*VLOOKUP(E323,Gearing!$B$3:$D$7,3)+B322</f>
        <v>6276.1824549572384</v>
      </c>
      <c r="N324">
        <f>2*B323-B322+Misc!$B$6*$Y$1^2</f>
        <v>6275.1329256829385</v>
      </c>
      <c r="O324">
        <f t="shared" ref="O324:O387" si="82">IF(AND(E324=1,G324&lt;=5),1,0)</f>
        <v>0</v>
      </c>
      <c r="P324">
        <f t="shared" ref="P324:P387" si="83">IF(AND(E324=2,G324&lt;=5),1,0)</f>
        <v>0</v>
      </c>
      <c r="Q324">
        <f t="shared" ref="Q324:Q387" si="84">IF(AND(E324=3,G324&lt;=5),1,0)</f>
        <v>0</v>
      </c>
      <c r="R324">
        <f t="shared" ref="R324:R387" si="85">IF(AND(E324=4,G324&lt;=5),1,0)</f>
        <v>0</v>
      </c>
      <c r="S324">
        <f t="shared" ref="S324:S387" si="86">IF(AND(E324=5,G324&lt;=5),1,0)</f>
        <v>1</v>
      </c>
      <c r="T324">
        <f>C324/Misc!$B$2*60/2/PI()</f>
        <v>3927.3795818235913</v>
      </c>
      <c r="U324">
        <f>C324/Misc!$B$2*60/2/PI()*VLOOKUP(E324,Gearing!$B$2:$F$7,5,FALSE)</f>
        <v>7857.602107538235</v>
      </c>
      <c r="V324">
        <f ca="1">FORECAST(U324,OFFSET(Engine!$E$3:$E$26,MATCH(U324,Engine!$A$3:$A$26,1)-1,0,2),OFFSET(Engine!$A$3:$A$26,MATCH(U324,Engine!$A$3:$A$26,1)-1,0,2))</f>
        <v>595.5568556792515</v>
      </c>
    </row>
    <row r="325" spans="1:22" x14ac:dyDescent="0.25">
      <c r="A325">
        <f t="shared" si="78"/>
        <v>80.5</v>
      </c>
      <c r="B325">
        <f t="shared" si="74"/>
        <v>6305.8726082806661</v>
      </c>
      <c r="C325">
        <f t="shared" ref="C325:C388" si="87">(B326-B324)/2/$Y$1</f>
        <v>123.48126752533244</v>
      </c>
      <c r="D325">
        <f t="shared" ref="D325:D388" si="88">(B326-2*B325+B324)/$Y$1^2</f>
        <v>0.39461465999193024</v>
      </c>
      <c r="E325">
        <f>MIN(VLOOKUP(C324+0.01,Gearing!$A$2:$F$7,2,TRUE)+1,5)</f>
        <v>5</v>
      </c>
      <c r="F325">
        <f>Misc!$B$4*Misc!$B$5/Misc!$B$2*VLOOKUP(E325,Gearing!$B$2:$F$7,5,FALSE)</f>
        <v>3601.903197661552</v>
      </c>
      <c r="G325">
        <f t="shared" si="76"/>
        <v>3.9182875807041047</v>
      </c>
      <c r="H325">
        <f t="shared" si="77"/>
        <v>276.21972871629481</v>
      </c>
      <c r="I325">
        <f t="shared" si="79"/>
        <v>0.19223050000000003</v>
      </c>
      <c r="J325">
        <f t="shared" si="80"/>
        <v>4387.5016029854833</v>
      </c>
      <c r="K325">
        <f t="shared" si="81"/>
        <v>-35521437.151541069</v>
      </c>
      <c r="L325">
        <f t="shared" si="75"/>
        <v>6305.8726082806661</v>
      </c>
      <c r="M325">
        <f>2*$Y$1*VLOOKUP(E324,Gearing!$B$3:$D$7,3)+B323</f>
        <v>6306.9905940700883</v>
      </c>
      <c r="N325">
        <f>2*B324-B323+Misc!$B$6*$Y$1^2</f>
        <v>6305.9910846448274</v>
      </c>
      <c r="O325">
        <f t="shared" si="82"/>
        <v>0</v>
      </c>
      <c r="P325">
        <f t="shared" si="83"/>
        <v>0</v>
      </c>
      <c r="Q325">
        <f t="shared" si="84"/>
        <v>0</v>
      </c>
      <c r="R325">
        <f t="shared" si="85"/>
        <v>0</v>
      </c>
      <c r="S325">
        <f t="shared" si="86"/>
        <v>1</v>
      </c>
      <c r="T325">
        <f>C325/Misc!$B$2*60/2/PI()</f>
        <v>3930.5308211818783</v>
      </c>
      <c r="U325">
        <f>C325/Misc!$B$2*60/2/PI()*VLOOKUP(E325,Gearing!$B$2:$F$7,5,FALSE)</f>
        <v>7863.9068673678248</v>
      </c>
      <c r="V325">
        <f ca="1">FORECAST(U325,OFFSET(Engine!$E$3:$E$26,MATCH(U325,Engine!$A$3:$A$26,1)-1,0,2),OFFSET(Engine!$A$3:$A$26,MATCH(U325,Engine!$A$3:$A$26,1)-1,0,2))</f>
        <v>595.32352075004178</v>
      </c>
    </row>
    <row r="326" spans="1:22" x14ac:dyDescent="0.25">
      <c r="A326">
        <f t="shared" si="78"/>
        <v>80.75</v>
      </c>
      <c r="B326">
        <f t="shared" ref="B326:B389" si="89">MIN(L326:N326)</f>
        <v>6336.755256870124</v>
      </c>
      <c r="C326">
        <f t="shared" si="87"/>
        <v>123.57957788023487</v>
      </c>
      <c r="D326">
        <f t="shared" si="88"/>
        <v>0.39186817922745831</v>
      </c>
      <c r="E326">
        <f>MIN(VLOOKUP(C325+0.01,Gearing!$A$2:$F$7,2,TRUE)+1,5)</f>
        <v>5</v>
      </c>
      <c r="F326">
        <f>Misc!$B$4*Misc!$B$5/Misc!$B$2*VLOOKUP(E326,Gearing!$B$2:$F$7,5,FALSE)</f>
        <v>3601.903197661552</v>
      </c>
      <c r="G326">
        <f t="shared" si="76"/>
        <v>3.9374771688775825</v>
      </c>
      <c r="H326">
        <f t="shared" si="77"/>
        <v>276.43964271706079</v>
      </c>
      <c r="I326">
        <f t="shared" si="79"/>
        <v>0.19223050000000003</v>
      </c>
      <c r="J326">
        <f t="shared" si="80"/>
        <v>4375.6379111478063</v>
      </c>
      <c r="K326">
        <f t="shared" si="81"/>
        <v>-35656978.988600999</v>
      </c>
      <c r="L326">
        <f t="shared" ref="L326:L389" si="90">(-J325+SQRT(J325^2-4*I325*K325))/2/I325</f>
        <v>6336.755256870124</v>
      </c>
      <c r="M326">
        <f>2*$Y$1*VLOOKUP(E325,Gearing!$B$3:$D$7,3)+B324</f>
        <v>6337.8237431074576</v>
      </c>
      <c r="N326">
        <f>2*B325-B324+Misc!$B$6*$Y$1^2</f>
        <v>6336.8739059538748</v>
      </c>
      <c r="O326">
        <f t="shared" si="82"/>
        <v>0</v>
      </c>
      <c r="P326">
        <f t="shared" si="83"/>
        <v>0</v>
      </c>
      <c r="Q326">
        <f t="shared" si="84"/>
        <v>0</v>
      </c>
      <c r="R326">
        <f t="shared" si="85"/>
        <v>0</v>
      </c>
      <c r="S326">
        <f t="shared" si="86"/>
        <v>1</v>
      </c>
      <c r="T326">
        <f>C326/Misc!$B$2*60/2/PI()</f>
        <v>3933.6601369698456</v>
      </c>
      <c r="U326">
        <f>C326/Misc!$B$2*60/2/PI()*VLOOKUP(E326,Gearing!$B$2:$F$7,5,FALSE)</f>
        <v>7870.1677641867836</v>
      </c>
      <c r="V326">
        <f ca="1">FORECAST(U326,OFFSET(Engine!$E$3:$E$26,MATCH(U326,Engine!$A$3:$A$26,1)-1,0,2),OFFSET(Engine!$A$3:$A$26,MATCH(U326,Engine!$A$3:$A$26,1)-1,0,2))</f>
        <v>595.09180916141236</v>
      </c>
    </row>
    <row r="327" spans="1:22" x14ac:dyDescent="0.25">
      <c r="A327">
        <f t="shared" si="78"/>
        <v>81</v>
      </c>
      <c r="B327">
        <f t="shared" si="89"/>
        <v>6367.6623972207835</v>
      </c>
      <c r="C327">
        <f t="shared" si="87"/>
        <v>123.67720373491829</v>
      </c>
      <c r="D327">
        <f t="shared" si="88"/>
        <v>0.38913865823997185</v>
      </c>
      <c r="E327">
        <f>MIN(VLOOKUP(C326+0.01,Gearing!$A$2:$F$7,2,TRUE)+1,5)</f>
        <v>5</v>
      </c>
      <c r="F327">
        <f>Misc!$B$4*Misc!$B$5/Misc!$B$2*VLOOKUP(E327,Gearing!$B$2:$F$7,5,FALSE)</f>
        <v>3601.903197661552</v>
      </c>
      <c r="G327">
        <f t="shared" si="76"/>
        <v>3.9566819755259184</v>
      </c>
      <c r="H327">
        <f t="shared" si="77"/>
        <v>276.65802553444502</v>
      </c>
      <c r="I327">
        <f t="shared" si="79"/>
        <v>0.19223050000000003</v>
      </c>
      <c r="J327">
        <f t="shared" si="80"/>
        <v>4363.764737188455</v>
      </c>
      <c r="K327">
        <f t="shared" si="81"/>
        <v>-35792260.026988514</v>
      </c>
      <c r="L327">
        <f t="shared" si="90"/>
        <v>6367.6623972207835</v>
      </c>
      <c r="M327">
        <f>2*$Y$1*VLOOKUP(E326,Gearing!$B$3:$D$7,3)+B325</f>
        <v>6368.681728280666</v>
      </c>
      <c r="N327">
        <f>2*B326-B325+Misc!$B$6*$Y$1^2</f>
        <v>6367.7812179595821</v>
      </c>
      <c r="O327">
        <f t="shared" si="82"/>
        <v>0</v>
      </c>
      <c r="P327">
        <f t="shared" si="83"/>
        <v>0</v>
      </c>
      <c r="Q327">
        <f t="shared" si="84"/>
        <v>0</v>
      </c>
      <c r="R327">
        <f t="shared" si="85"/>
        <v>0</v>
      </c>
      <c r="S327">
        <f t="shared" si="86"/>
        <v>1</v>
      </c>
      <c r="T327">
        <f>C327/Misc!$B$2*60/2/PI()</f>
        <v>3936.7676644391336</v>
      </c>
      <c r="U327">
        <f>C327/Misc!$B$2*60/2/PI()*VLOOKUP(E327,Gearing!$B$2:$F$7,5,FALSE)</f>
        <v>7876.3850685962989</v>
      </c>
      <c r="V327">
        <f ca="1">FORECAST(U327,OFFSET(Engine!$E$3:$E$26,MATCH(U327,Engine!$A$3:$A$26,1)-1,0,2),OFFSET(Engine!$A$3:$A$26,MATCH(U327,Engine!$A$3:$A$26,1)-1,0,2))</f>
        <v>594.86171089859499</v>
      </c>
    </row>
    <row r="328" spans="1:22" x14ac:dyDescent="0.25">
      <c r="A328">
        <f t="shared" si="78"/>
        <v>81.25</v>
      </c>
      <c r="B328">
        <f t="shared" si="89"/>
        <v>6398.5938587375831</v>
      </c>
      <c r="C328">
        <f t="shared" si="87"/>
        <v>123.77414932019565</v>
      </c>
      <c r="D328">
        <f t="shared" si="88"/>
        <v>0.38642602397885639</v>
      </c>
      <c r="E328">
        <f>MIN(VLOOKUP(C327+0.01,Gearing!$A$2:$F$7,2,TRUE)+1,5)</f>
        <v>5</v>
      </c>
      <c r="F328">
        <f>Misc!$B$4*Misc!$B$5/Misc!$B$2*VLOOKUP(E328,Gearing!$B$2:$F$7,5,FALSE)</f>
        <v>3601.903197661552</v>
      </c>
      <c r="G328">
        <f t="shared" si="76"/>
        <v>3.9759018946462552</v>
      </c>
      <c r="H328">
        <f t="shared" si="77"/>
        <v>276.87488663250639</v>
      </c>
      <c r="I328">
        <f t="shared" si="79"/>
        <v>0.19223050000000003</v>
      </c>
      <c r="J328">
        <f t="shared" si="80"/>
        <v>4351.8821471021001</v>
      </c>
      <c r="K328">
        <f t="shared" si="81"/>
        <v>-35927278.655597799</v>
      </c>
      <c r="L328">
        <f t="shared" si="90"/>
        <v>6398.5938587375831</v>
      </c>
      <c r="M328">
        <f>2*$Y$1*VLOOKUP(E327,Gearing!$B$3:$D$7,3)+B326</f>
        <v>6399.5643768701239</v>
      </c>
      <c r="N328">
        <f>2*B327-B326+Misc!$B$6*$Y$1^2</f>
        <v>6398.7128500714434</v>
      </c>
      <c r="O328">
        <f t="shared" si="82"/>
        <v>0</v>
      </c>
      <c r="P328">
        <f t="shared" si="83"/>
        <v>0</v>
      </c>
      <c r="Q328">
        <f t="shared" si="84"/>
        <v>0</v>
      </c>
      <c r="R328">
        <f t="shared" si="85"/>
        <v>0</v>
      </c>
      <c r="S328">
        <f t="shared" si="86"/>
        <v>1</v>
      </c>
      <c r="T328">
        <f>C328/Misc!$B$2*60/2/PI()</f>
        <v>3939.8535382606988</v>
      </c>
      <c r="U328">
        <f>C328/Misc!$B$2*60/2/PI()*VLOOKUP(E328,Gearing!$B$2:$F$7,5,FALSE)</f>
        <v>7882.5590500357675</v>
      </c>
      <c r="V328">
        <f ca="1">FORECAST(U328,OFFSET(Engine!$E$3:$E$26,MATCH(U328,Engine!$A$3:$A$26,1)-1,0,2),OFFSET(Engine!$A$3:$A$26,MATCH(U328,Engine!$A$3:$A$26,1)-1,0,2))</f>
        <v>594.6332159898185</v>
      </c>
    </row>
    <row r="329" spans="1:22" x14ac:dyDescent="0.25">
      <c r="A329">
        <f t="shared" si="78"/>
        <v>81.5</v>
      </c>
      <c r="B329">
        <f t="shared" si="89"/>
        <v>6429.5494718808814</v>
      </c>
      <c r="C329">
        <f t="shared" si="87"/>
        <v>123.87041884859173</v>
      </c>
      <c r="D329">
        <f t="shared" si="88"/>
        <v>0.38373020318977069</v>
      </c>
      <c r="E329">
        <f>MIN(VLOOKUP(C328+0.01,Gearing!$A$2:$F$7,2,TRUE)+1,5)</f>
        <v>5</v>
      </c>
      <c r="F329">
        <f>Misc!$B$4*Misc!$B$5/Misc!$B$2*VLOOKUP(E329,Gearing!$B$2:$F$7,5,FALSE)</f>
        <v>3601.903197661552</v>
      </c>
      <c r="G329">
        <f t="shared" si="76"/>
        <v>3.9951368208915441</v>
      </c>
      <c r="H329">
        <f t="shared" si="77"/>
        <v>277.09023543439451</v>
      </c>
      <c r="I329">
        <f t="shared" si="79"/>
        <v>0.19223050000000003</v>
      </c>
      <c r="J329">
        <f t="shared" si="80"/>
        <v>4339.9902064758899</v>
      </c>
      <c r="K329">
        <f t="shared" si="81"/>
        <v>-36062033.275325</v>
      </c>
      <c r="L329">
        <f t="shared" si="90"/>
        <v>6429.5494718808814</v>
      </c>
      <c r="M329">
        <f>2*$Y$1*VLOOKUP(E328,Gearing!$B$3:$D$7,3)+B327</f>
        <v>6430.4715172207834</v>
      </c>
      <c r="N329">
        <f>2*B328-B327+Misc!$B$6*$Y$1^2</f>
        <v>6429.668632754383</v>
      </c>
      <c r="O329">
        <f t="shared" si="82"/>
        <v>0</v>
      </c>
      <c r="P329">
        <f t="shared" si="83"/>
        <v>0</v>
      </c>
      <c r="Q329">
        <f t="shared" si="84"/>
        <v>0</v>
      </c>
      <c r="R329">
        <f t="shared" si="85"/>
        <v>0</v>
      </c>
      <c r="S329">
        <f t="shared" si="86"/>
        <v>1</v>
      </c>
      <c r="T329">
        <f>C329/Misc!$B$2*60/2/PI()</f>
        <v>3942.9178925233718</v>
      </c>
      <c r="U329">
        <f>C329/Misc!$B$2*60/2/PI()*VLOOKUP(E329,Gearing!$B$2:$F$7,5,FALSE)</f>
        <v>7888.6899767799159</v>
      </c>
      <c r="V329">
        <f ca="1">FORECAST(U329,OFFSET(Engine!$E$3:$E$26,MATCH(U329,Engine!$A$3:$A$26,1)-1,0,2),OFFSET(Engine!$A$3:$A$26,MATCH(U329,Engine!$A$3:$A$26,1)-1,0,2))</f>
        <v>594.40631450641513</v>
      </c>
    </row>
    <row r="330" spans="1:22" x14ac:dyDescent="0.25">
      <c r="A330">
        <f t="shared" si="78"/>
        <v>81.75</v>
      </c>
      <c r="B330">
        <f t="shared" si="89"/>
        <v>6460.529068161879</v>
      </c>
      <c r="C330">
        <f t="shared" si="87"/>
        <v>123.966016514285</v>
      </c>
      <c r="D330">
        <f t="shared" si="88"/>
        <v>0.38105112235643901</v>
      </c>
      <c r="E330">
        <f>MIN(VLOOKUP(C329+0.01,Gearing!$A$2:$F$7,2,TRUE)+1,5)</f>
        <v>5</v>
      </c>
      <c r="F330">
        <f>Misc!$B$4*Misc!$B$5/Misc!$B$2*VLOOKUP(E330,Gearing!$B$2:$F$7,5,FALSE)</f>
        <v>3601.903197661552</v>
      </c>
      <c r="G330">
        <f t="shared" si="76"/>
        <v>4.0143866495676992</v>
      </c>
      <c r="H330">
        <f t="shared" si="77"/>
        <v>277.30408132221947</v>
      </c>
      <c r="I330">
        <f t="shared" si="79"/>
        <v>0.19223050000000003</v>
      </c>
      <c r="J330">
        <f t="shared" si="80"/>
        <v>4328.088980491204</v>
      </c>
      <c r="K330">
        <f t="shared" si="81"/>
        <v>-36196522.299001329</v>
      </c>
      <c r="L330">
        <f t="shared" si="90"/>
        <v>6460.529068161879</v>
      </c>
      <c r="M330">
        <f>2*$Y$1*VLOOKUP(E329,Gearing!$B$3:$D$7,3)+B328</f>
        <v>6461.402978737583</v>
      </c>
      <c r="N330">
        <f>2*B329-B328+Misc!$B$6*$Y$1^2</f>
        <v>6460.6483975241799</v>
      </c>
      <c r="O330">
        <f t="shared" si="82"/>
        <v>0</v>
      </c>
      <c r="P330">
        <f t="shared" si="83"/>
        <v>0</v>
      </c>
      <c r="Q330">
        <f t="shared" si="84"/>
        <v>0</v>
      </c>
      <c r="R330">
        <f t="shared" si="85"/>
        <v>0</v>
      </c>
      <c r="S330">
        <f t="shared" si="86"/>
        <v>1</v>
      </c>
      <c r="T330">
        <f>C330/Misc!$B$2*60/2/PI()</f>
        <v>3945.9608607319983</v>
      </c>
      <c r="U330">
        <f>C330/Misc!$B$2*60/2/PI()*VLOOKUP(E330,Gearing!$B$2:$F$7,5,FALSE)</f>
        <v>7894.7781159350752</v>
      </c>
      <c r="V330">
        <f ca="1">FORECAST(U330,OFFSET(Engine!$E$3:$E$26,MATCH(U330,Engine!$A$3:$A$26,1)-1,0,2),OFFSET(Engine!$A$3:$A$26,MATCH(U330,Engine!$A$3:$A$26,1)-1,0,2))</f>
        <v>594.18099656295908</v>
      </c>
    </row>
    <row r="331" spans="1:22" x14ac:dyDescent="0.25">
      <c r="A331">
        <f t="shared" si="78"/>
        <v>82</v>
      </c>
      <c r="B331">
        <f t="shared" si="89"/>
        <v>6491.5324801380239</v>
      </c>
      <c r="C331">
        <f t="shared" si="87"/>
        <v>124.06094649306942</v>
      </c>
      <c r="D331">
        <f t="shared" si="88"/>
        <v>0.37838870791892987</v>
      </c>
      <c r="E331">
        <f>MIN(VLOOKUP(C330+0.01,Gearing!$A$2:$F$7,2,TRUE)+1,5)</f>
        <v>5</v>
      </c>
      <c r="F331">
        <f>Misc!$B$4*Misc!$B$5/Misc!$B$2*VLOOKUP(E331,Gearing!$B$2:$F$7,5,FALSE)</f>
        <v>3601.903197661552</v>
      </c>
      <c r="G331">
        <f t="shared" si="76"/>
        <v>4.0336512766307413</v>
      </c>
      <c r="H331">
        <f t="shared" si="77"/>
        <v>277.51643363696633</v>
      </c>
      <c r="I331">
        <f t="shared" si="79"/>
        <v>0.19223050000000003</v>
      </c>
      <c r="J331">
        <f t="shared" si="80"/>
        <v>4316.1785339254156</v>
      </c>
      <c r="K331">
        <f t="shared" si="81"/>
        <v>-36330744.151326112</v>
      </c>
      <c r="L331">
        <f t="shared" si="90"/>
        <v>6491.5324801380239</v>
      </c>
      <c r="M331">
        <f>2*$Y$1*VLOOKUP(E330,Gearing!$B$3:$D$7,3)+B329</f>
        <v>6492.3585918808812</v>
      </c>
      <c r="N331">
        <f>2*B330-B329+Misc!$B$6*$Y$1^2</f>
        <v>6491.6519769428769</v>
      </c>
      <c r="O331">
        <f t="shared" si="82"/>
        <v>0</v>
      </c>
      <c r="P331">
        <f t="shared" si="83"/>
        <v>0</v>
      </c>
      <c r="Q331">
        <f t="shared" si="84"/>
        <v>0</v>
      </c>
      <c r="R331">
        <f t="shared" si="85"/>
        <v>0</v>
      </c>
      <c r="S331">
        <f t="shared" si="86"/>
        <v>1</v>
      </c>
      <c r="T331">
        <f>C331/Misc!$B$2*60/2/PI()</f>
        <v>3948.9825758062279</v>
      </c>
      <c r="U331">
        <f>C331/Misc!$B$2*60/2/PI()*VLOOKUP(E331,Gearing!$B$2:$F$7,5,FALSE)</f>
        <v>7900.8237334367641</v>
      </c>
      <c r="V331">
        <f ca="1">FORECAST(U331,OFFSET(Engine!$E$3:$E$26,MATCH(U331,Engine!$A$3:$A$26,1)-1,0,2),OFFSET(Engine!$A$3:$A$26,MATCH(U331,Engine!$A$3:$A$26,1)-1,0,2))</f>
        <v>593.95725231735514</v>
      </c>
    </row>
    <row r="332" spans="1:22" x14ac:dyDescent="0.25">
      <c r="A332">
        <f t="shared" si="78"/>
        <v>82.25</v>
      </c>
      <c r="B332">
        <f t="shared" si="89"/>
        <v>6522.5595414084137</v>
      </c>
      <c r="C332">
        <f t="shared" si="87"/>
        <v>124.1552129423344</v>
      </c>
      <c r="D332">
        <f t="shared" si="88"/>
        <v>0.37574288620089646</v>
      </c>
      <c r="E332">
        <f>MIN(VLOOKUP(C331+0.01,Gearing!$A$2:$F$7,2,TRUE)+1,5)</f>
        <v>5</v>
      </c>
      <c r="F332">
        <f>Misc!$B$4*Misc!$B$5/Misc!$B$2*VLOOKUP(E332,Gearing!$B$2:$F$7,5,FALSE)</f>
        <v>3601.903197661552</v>
      </c>
      <c r="G332">
        <f t="shared" si="76"/>
        <v>4.0529305986839441</v>
      </c>
      <c r="H332">
        <f t="shared" si="77"/>
        <v>277.72730167845026</v>
      </c>
      <c r="I332">
        <f t="shared" si="79"/>
        <v>0.19223050000000003</v>
      </c>
      <c r="J332">
        <f t="shared" si="80"/>
        <v>4304.2589311536549</v>
      </c>
      <c r="K332">
        <f t="shared" si="81"/>
        <v>-36464697.268800057</v>
      </c>
      <c r="L332">
        <f t="shared" si="90"/>
        <v>6522.5595414084137</v>
      </c>
      <c r="M332">
        <f>2*$Y$1*VLOOKUP(E331,Gearing!$B$3:$D$7,3)+B330</f>
        <v>6523.3381881618789</v>
      </c>
      <c r="N332">
        <f>2*B331-B330+Misc!$B$6*$Y$1^2</f>
        <v>6522.6792046141691</v>
      </c>
      <c r="O332">
        <f t="shared" si="82"/>
        <v>0</v>
      </c>
      <c r="P332">
        <f t="shared" si="83"/>
        <v>0</v>
      </c>
      <c r="Q332">
        <f t="shared" si="84"/>
        <v>0</v>
      </c>
      <c r="R332">
        <f t="shared" si="85"/>
        <v>0</v>
      </c>
      <c r="S332">
        <f t="shared" si="86"/>
        <v>1</v>
      </c>
      <c r="T332">
        <f>C332/Misc!$B$2*60/2/PI()</f>
        <v>3951.9831700798759</v>
      </c>
      <c r="U332">
        <f>C332/Misc!$B$2*60/2/PI()*VLOOKUP(E332,Gearing!$B$2:$F$7,5,FALSE)</f>
        <v>7906.8270940484053</v>
      </c>
      <c r="V332">
        <f ca="1">FORECAST(U332,OFFSET(Engine!$E$3:$E$26,MATCH(U332,Engine!$A$3:$A$26,1)-1,0,2),OFFSET(Engine!$A$3:$A$26,MATCH(U332,Engine!$A$3:$A$26,1)-1,0,2))</f>
        <v>593.73507197088679</v>
      </c>
    </row>
    <row r="333" spans="1:22" x14ac:dyDescent="0.25">
      <c r="A333">
        <f t="shared" si="78"/>
        <v>82.5</v>
      </c>
      <c r="B333">
        <f t="shared" si="89"/>
        <v>6553.6100866091911</v>
      </c>
      <c r="C333">
        <f t="shared" si="87"/>
        <v>124.24882000102662</v>
      </c>
      <c r="D333">
        <f t="shared" si="88"/>
        <v>0.3731135833368171</v>
      </c>
      <c r="E333">
        <f>MIN(VLOOKUP(C332+0.01,Gearing!$A$2:$F$7,2,TRUE)+1,5)</f>
        <v>5</v>
      </c>
      <c r="F333">
        <f>Misc!$B$4*Misc!$B$5/Misc!$B$2*VLOOKUP(E333,Gearing!$B$2:$F$7,5,FALSE)</f>
        <v>3601.903197661552</v>
      </c>
      <c r="G333">
        <f t="shared" si="76"/>
        <v>4.0722245129749712</v>
      </c>
      <c r="H333">
        <f t="shared" si="77"/>
        <v>277.93669470523133</v>
      </c>
      <c r="I333">
        <f t="shared" si="79"/>
        <v>0.19223050000000003</v>
      </c>
      <c r="J333">
        <f t="shared" si="80"/>
        <v>4292.3302361505794</v>
      </c>
      <c r="K333">
        <f t="shared" si="81"/>
        <v>-36598380.099658497</v>
      </c>
      <c r="L333">
        <f t="shared" si="90"/>
        <v>6553.6100866091911</v>
      </c>
      <c r="M333">
        <f>2*$Y$1*VLOOKUP(E332,Gearing!$B$3:$D$7,3)+B331</f>
        <v>6554.3416001380238</v>
      </c>
      <c r="N333">
        <f>2*B332-B331+Misc!$B$6*$Y$1^2</f>
        <v>6553.7299151788038</v>
      </c>
      <c r="O333">
        <f t="shared" si="82"/>
        <v>0</v>
      </c>
      <c r="P333">
        <f t="shared" si="83"/>
        <v>0</v>
      </c>
      <c r="Q333">
        <f t="shared" si="84"/>
        <v>0</v>
      </c>
      <c r="R333">
        <f t="shared" si="85"/>
        <v>0</v>
      </c>
      <c r="S333">
        <f t="shared" si="86"/>
        <v>1</v>
      </c>
      <c r="T333">
        <f>C333/Misc!$B$2*60/2/PI()</f>
        <v>3954.9627752997085</v>
      </c>
      <c r="U333">
        <f>C333/Misc!$B$2*60/2/PI()*VLOOKUP(E333,Gearing!$B$2:$F$7,5,FALSE)</f>
        <v>7912.7884613589003</v>
      </c>
      <c r="V333">
        <f ca="1">FORECAST(U333,OFFSET(Engine!$E$3:$E$26,MATCH(U333,Engine!$A$3:$A$26,1)-1,0,2),OFFSET(Engine!$A$3:$A$26,MATCH(U333,Engine!$A$3:$A$26,1)-1,0,2))</f>
        <v>593.5144457683059</v>
      </c>
    </row>
    <row r="334" spans="1:22" x14ac:dyDescent="0.25">
      <c r="A334">
        <f t="shared" si="78"/>
        <v>82.75</v>
      </c>
      <c r="B334">
        <f t="shared" si="89"/>
        <v>6584.683951408927</v>
      </c>
      <c r="C334">
        <f t="shared" si="87"/>
        <v>124.34177178961181</v>
      </c>
      <c r="D334">
        <f t="shared" si="88"/>
        <v>0.37050072534475476</v>
      </c>
      <c r="E334">
        <f>MIN(VLOOKUP(C333+0.01,Gearing!$A$2:$F$7,2,TRUE)+1,5)</f>
        <v>5</v>
      </c>
      <c r="F334">
        <f>Misc!$B$4*Misc!$B$5/Misc!$B$2*VLOOKUP(E334,Gearing!$B$2:$F$7,5,FALSE)</f>
        <v>3601.903197661552</v>
      </c>
      <c r="G334">
        <f t="shared" si="76"/>
        <v>4.0915329173930042</v>
      </c>
      <c r="H334">
        <f t="shared" si="77"/>
        <v>278.14462193452891</v>
      </c>
      <c r="I334">
        <f t="shared" si="79"/>
        <v>0.19223050000000003</v>
      </c>
      <c r="J334">
        <f t="shared" si="80"/>
        <v>4280.3925124921434</v>
      </c>
      <c r="K334">
        <f t="shared" si="81"/>
        <v>-36731791.103804566</v>
      </c>
      <c r="L334">
        <f t="shared" si="90"/>
        <v>6584.683951408927</v>
      </c>
      <c r="M334">
        <f>2*$Y$1*VLOOKUP(E333,Gearing!$B$3:$D$7,3)+B332</f>
        <v>6585.3686614084136</v>
      </c>
      <c r="N334">
        <f>2*B333-B332+Misc!$B$6*$Y$1^2</f>
        <v>6584.8039443099688</v>
      </c>
      <c r="O334">
        <f t="shared" si="82"/>
        <v>0</v>
      </c>
      <c r="P334">
        <f t="shared" si="83"/>
        <v>0</v>
      </c>
      <c r="Q334">
        <f t="shared" si="84"/>
        <v>0</v>
      </c>
      <c r="R334">
        <f t="shared" si="85"/>
        <v>0</v>
      </c>
      <c r="S334">
        <f t="shared" si="86"/>
        <v>1</v>
      </c>
      <c r="T334">
        <f>C334/Misc!$B$2*60/2/PI()</f>
        <v>3957.9215226242213</v>
      </c>
      <c r="U334">
        <f>C334/Misc!$B$2*60/2/PI()*VLOOKUP(E334,Gearing!$B$2:$F$7,5,FALSE)</f>
        <v>7918.7080977801825</v>
      </c>
      <c r="V334">
        <f ca="1">FORECAST(U334,OFFSET(Engine!$E$3:$E$26,MATCH(U334,Engine!$A$3:$A$26,1)-1,0,2),OFFSET(Engine!$A$3:$A$26,MATCH(U334,Engine!$A$3:$A$26,1)-1,0,2))</f>
        <v>593.29536399792278</v>
      </c>
    </row>
    <row r="335" spans="1:22" x14ac:dyDescent="0.25">
      <c r="A335">
        <f t="shared" si="78"/>
        <v>83</v>
      </c>
      <c r="B335">
        <f t="shared" si="89"/>
        <v>6615.780972503997</v>
      </c>
      <c r="C335">
        <f t="shared" si="87"/>
        <v>124.43407241002933</v>
      </c>
      <c r="D335">
        <f t="shared" si="88"/>
        <v>0.36790423799538985</v>
      </c>
      <c r="E335">
        <f>MIN(VLOOKUP(C334+0.01,Gearing!$A$2:$F$7,2,TRUE)+1,5)</f>
        <v>5</v>
      </c>
      <c r="F335">
        <f>Misc!$B$4*Misc!$B$5/Misc!$B$2*VLOOKUP(E335,Gearing!$B$2:$F$7,5,FALSE)</f>
        <v>3601.903197661552</v>
      </c>
      <c r="G335">
        <f t="shared" si="76"/>
        <v>4.1108557104658772</v>
      </c>
      <c r="H335">
        <f t="shared" si="77"/>
        <v>278.35109254212</v>
      </c>
      <c r="I335">
        <f t="shared" si="79"/>
        <v>0.19223050000000003</v>
      </c>
      <c r="J335">
        <f t="shared" si="80"/>
        <v>4268.4458233573723</v>
      </c>
      <c r="K335">
        <f t="shared" si="81"/>
        <v>-36864928.752742596</v>
      </c>
      <c r="L335">
        <f t="shared" si="90"/>
        <v>6615.780972503997</v>
      </c>
      <c r="M335">
        <f>2*$Y$1*VLOOKUP(E334,Gearing!$B$3:$D$7,3)+B333</f>
        <v>6616.419206609191</v>
      </c>
      <c r="N335">
        <f>2*B334-B333+Misc!$B$6*$Y$1^2</f>
        <v>6615.9011287086632</v>
      </c>
      <c r="O335">
        <f t="shared" si="82"/>
        <v>0</v>
      </c>
      <c r="P335">
        <f t="shared" si="83"/>
        <v>0</v>
      </c>
      <c r="Q335">
        <f t="shared" si="84"/>
        <v>0</v>
      </c>
      <c r="R335">
        <f t="shared" si="85"/>
        <v>0</v>
      </c>
      <c r="S335">
        <f t="shared" si="86"/>
        <v>1</v>
      </c>
      <c r="T335">
        <f>C335/Misc!$B$2*60/2/PI()</f>
        <v>3960.8595426222009</v>
      </c>
      <c r="U335">
        <f>C335/Misc!$B$2*60/2/PI()*VLOOKUP(E335,Gearing!$B$2:$F$7,5,FALSE)</f>
        <v>7924.5862645443422</v>
      </c>
      <c r="V335">
        <f ca="1">FORECAST(U335,OFFSET(Engine!$E$3:$E$26,MATCH(U335,Engine!$A$3:$A$26,1)-1,0,2),OFFSET(Engine!$A$3:$A$26,MATCH(U335,Engine!$A$3:$A$26,1)-1,0,2))</f>
        <v>593.07781699171323</v>
      </c>
    </row>
    <row r="336" spans="1:22" x14ac:dyDescent="0.25">
      <c r="A336">
        <f t="shared" si="78"/>
        <v>83.25</v>
      </c>
      <c r="B336">
        <f t="shared" si="89"/>
        <v>6646.9009876139417</v>
      </c>
      <c r="C336">
        <f t="shared" si="87"/>
        <v>124.52572594567937</v>
      </c>
      <c r="D336">
        <f t="shared" si="88"/>
        <v>0.36532404720492195</v>
      </c>
      <c r="E336">
        <f>MIN(VLOOKUP(C335+0.01,Gearing!$A$2:$F$7,2,TRUE)+1,5)</f>
        <v>5</v>
      </c>
      <c r="F336">
        <f>Misc!$B$4*Misc!$B$5/Misc!$B$2*VLOOKUP(E336,Gearing!$B$2:$F$7,5,FALSE)</f>
        <v>3601.903197661552</v>
      </c>
      <c r="G336">
        <f t="shared" si="76"/>
        <v>4.130192791357187</v>
      </c>
      <c r="H336">
        <f t="shared" si="77"/>
        <v>278.55611566231067</v>
      </c>
      <c r="I336">
        <f t="shared" si="79"/>
        <v>0.19223050000000003</v>
      </c>
      <c r="J336">
        <f t="shared" si="80"/>
        <v>4256.4902315301406</v>
      </c>
      <c r="K336">
        <f t="shared" si="81"/>
        <v>-36997791.52951137</v>
      </c>
      <c r="L336">
        <f t="shared" si="90"/>
        <v>6646.9009876139417</v>
      </c>
      <c r="M336">
        <f>2*$Y$1*VLOOKUP(E335,Gearing!$B$3:$D$7,3)+B334</f>
        <v>6647.4930714089269</v>
      </c>
      <c r="N336">
        <f>2*B335-B334+Misc!$B$6*$Y$1^2</f>
        <v>6647.0213060990673</v>
      </c>
      <c r="O336">
        <f t="shared" si="82"/>
        <v>0</v>
      </c>
      <c r="P336">
        <f t="shared" si="83"/>
        <v>0</v>
      </c>
      <c r="Q336">
        <f t="shared" si="84"/>
        <v>0</v>
      </c>
      <c r="R336">
        <f t="shared" si="85"/>
        <v>0</v>
      </c>
      <c r="S336">
        <f t="shared" si="86"/>
        <v>1</v>
      </c>
      <c r="T336">
        <f>C336/Misc!$B$2*60/2/PI()</f>
        <v>3963.7769652723118</v>
      </c>
      <c r="U336">
        <f>C336/Misc!$B$2*60/2/PI()*VLOOKUP(E336,Gearing!$B$2:$F$7,5,FALSE)</f>
        <v>7930.4232217027966</v>
      </c>
      <c r="V336">
        <f ca="1">FORECAST(U336,OFFSET(Engine!$E$3:$E$26,MATCH(U336,Engine!$A$3:$A$26,1)-1,0,2),OFFSET(Engine!$A$3:$A$26,MATCH(U336,Engine!$A$3:$A$26,1)-1,0,2))</f>
        <v>592.86179512534864</v>
      </c>
    </row>
    <row r="337" spans="1:22" x14ac:dyDescent="0.25">
      <c r="A337">
        <f t="shared" si="78"/>
        <v>83.5</v>
      </c>
      <c r="B337">
        <f t="shared" si="89"/>
        <v>6678.0438354768366</v>
      </c>
      <c r="C337">
        <f t="shared" si="87"/>
        <v>124.61673646140844</v>
      </c>
      <c r="D337">
        <f t="shared" si="88"/>
        <v>0.36276007862761617</v>
      </c>
      <c r="E337">
        <f>MIN(VLOOKUP(C336+0.01,Gearing!$A$2:$F$7,2,TRUE)+1,5)</f>
        <v>5</v>
      </c>
      <c r="F337">
        <f>Misc!$B$4*Misc!$B$5/Misc!$B$2*VLOOKUP(E337,Gearing!$B$2:$F$7,5,FALSE)</f>
        <v>3601.903197661552</v>
      </c>
      <c r="G337">
        <f t="shared" si="76"/>
        <v>4.1495440598634206</v>
      </c>
      <c r="H337">
        <f t="shared" si="77"/>
        <v>278.75970038790365</v>
      </c>
      <c r="I337">
        <f t="shared" si="79"/>
        <v>0.19223050000000003</v>
      </c>
      <c r="J337">
        <f t="shared" si="80"/>
        <v>4244.5257994009562</v>
      </c>
      <c r="K337">
        <f t="shared" si="81"/>
        <v>-37130377.928617731</v>
      </c>
      <c r="L337">
        <f t="shared" si="90"/>
        <v>6678.0438354768366</v>
      </c>
      <c r="M337">
        <f>2*$Y$1*VLOOKUP(E336,Gearing!$B$3:$D$7,3)+B335</f>
        <v>6678.5900925039969</v>
      </c>
      <c r="N337">
        <f>2*B336-B335+Misc!$B$6*$Y$1^2</f>
        <v>6678.1643152238867</v>
      </c>
      <c r="O337">
        <f t="shared" si="82"/>
        <v>0</v>
      </c>
      <c r="P337">
        <f t="shared" si="83"/>
        <v>0</v>
      </c>
      <c r="Q337">
        <f t="shared" si="84"/>
        <v>0</v>
      </c>
      <c r="R337">
        <f t="shared" si="85"/>
        <v>0</v>
      </c>
      <c r="S337">
        <f t="shared" si="86"/>
        <v>1</v>
      </c>
      <c r="T337">
        <f>C337/Misc!$B$2*60/2/PI()</f>
        <v>3966.6739199626359</v>
      </c>
      <c r="U337">
        <f>C337/Misc!$B$2*60/2/PI()*VLOOKUP(E337,Gearing!$B$2:$F$7,5,FALSE)</f>
        <v>7936.2192281253692</v>
      </c>
      <c r="V337">
        <f ca="1">FORECAST(U337,OFFSET(Engine!$E$3:$E$26,MATCH(U337,Engine!$A$3:$A$26,1)-1,0,2),OFFSET(Engine!$A$3:$A$26,MATCH(U337,Engine!$A$3:$A$26,1)-1,0,2))</f>
        <v>592.64728881823089</v>
      </c>
    </row>
    <row r="338" spans="1:22" x14ac:dyDescent="0.25">
      <c r="A338">
        <f t="shared" si="78"/>
        <v>83.75</v>
      </c>
      <c r="B338">
        <f t="shared" si="89"/>
        <v>6709.2093558446459</v>
      </c>
      <c r="C338">
        <f t="shared" si="87"/>
        <v>124.70710800346023</v>
      </c>
      <c r="D338">
        <f t="shared" si="88"/>
        <v>0.36021225778677035</v>
      </c>
      <c r="E338">
        <f>MIN(VLOOKUP(C337+0.01,Gearing!$A$2:$F$7,2,TRUE)+1,5)</f>
        <v>5</v>
      </c>
      <c r="F338">
        <f>Misc!$B$4*Misc!$B$5/Misc!$B$2*VLOOKUP(E338,Gearing!$B$2:$F$7,5,FALSE)</f>
        <v>3601.903197661552</v>
      </c>
      <c r="G338">
        <f t="shared" si="76"/>
        <v>4.1689094164110632</v>
      </c>
      <c r="H338">
        <f t="shared" si="77"/>
        <v>278.96185577008822</v>
      </c>
      <c r="I338">
        <f t="shared" si="79"/>
        <v>0.19223050000000003</v>
      </c>
      <c r="J338">
        <f t="shared" si="80"/>
        <v>4232.5525889687397</v>
      </c>
      <c r="K338">
        <f t="shared" si="81"/>
        <v>-37262686.455969974</v>
      </c>
      <c r="L338">
        <f t="shared" si="90"/>
        <v>6709.2093558446459</v>
      </c>
      <c r="M338">
        <f>2*$Y$1*VLOOKUP(E337,Gearing!$B$3:$D$7,3)+B336</f>
        <v>6709.7101076139415</v>
      </c>
      <c r="N338">
        <f>2*B337-B336+Misc!$B$6*$Y$1^2</f>
        <v>6709.329995839732</v>
      </c>
      <c r="O338">
        <f t="shared" si="82"/>
        <v>0</v>
      </c>
      <c r="P338">
        <f t="shared" si="83"/>
        <v>0</v>
      </c>
      <c r="Q338">
        <f t="shared" si="84"/>
        <v>0</v>
      </c>
      <c r="R338">
        <f t="shared" si="85"/>
        <v>0</v>
      </c>
      <c r="S338">
        <f t="shared" si="86"/>
        <v>1</v>
      </c>
      <c r="T338">
        <f>C338/Misc!$B$2*60/2/PI()</f>
        <v>3969.5505354891125</v>
      </c>
      <c r="U338">
        <f>C338/Misc!$B$2*60/2/PI()*VLOOKUP(E338,Gearing!$B$2:$F$7,5,FALSE)</f>
        <v>7941.974541497174</v>
      </c>
      <c r="V338">
        <f ca="1">FORECAST(U338,OFFSET(Engine!$E$3:$E$26,MATCH(U338,Engine!$A$3:$A$26,1)-1,0,2),OFFSET(Engine!$A$3:$A$26,MATCH(U338,Engine!$A$3:$A$26,1)-1,0,2))</f>
        <v>592.43428853360672</v>
      </c>
    </row>
    <row r="339" spans="1:22" x14ac:dyDescent="0.25">
      <c r="A339">
        <f t="shared" si="78"/>
        <v>84</v>
      </c>
      <c r="B339">
        <f t="shared" si="89"/>
        <v>6740.3973894785668</v>
      </c>
      <c r="C339">
        <f t="shared" si="87"/>
        <v>124.79684459947021</v>
      </c>
      <c r="D339">
        <f t="shared" si="88"/>
        <v>0.35768051029299386</v>
      </c>
      <c r="E339">
        <f>MIN(VLOOKUP(C338+0.01,Gearing!$A$2:$F$7,2,TRUE)+1,5)</f>
        <v>5</v>
      </c>
      <c r="F339">
        <f>Misc!$B$4*Misc!$B$5/Misc!$B$2*VLOOKUP(E339,Gearing!$B$2:$F$7,5,FALSE)</f>
        <v>3601.903197661552</v>
      </c>
      <c r="G339">
        <f t="shared" si="76"/>
        <v>4.1882887620537099</v>
      </c>
      <c r="H339">
        <f t="shared" si="77"/>
        <v>279.16259081842833</v>
      </c>
      <c r="I339">
        <f t="shared" si="79"/>
        <v>0.19223050000000003</v>
      </c>
      <c r="J339">
        <f t="shared" si="80"/>
        <v>4220.5706618426111</v>
      </c>
      <c r="K339">
        <f t="shared" si="81"/>
        <v>-37394715.628811479</v>
      </c>
      <c r="L339">
        <f t="shared" si="90"/>
        <v>6740.3973894785668</v>
      </c>
      <c r="M339">
        <f>2*$Y$1*VLOOKUP(E338,Gearing!$B$3:$D$7,3)+B337</f>
        <v>6740.8529554768365</v>
      </c>
      <c r="N339">
        <f>2*B338-B337+Misc!$B$6*$Y$1^2</f>
        <v>6740.5181887124554</v>
      </c>
      <c r="O339">
        <f t="shared" si="82"/>
        <v>0</v>
      </c>
      <c r="P339">
        <f t="shared" si="83"/>
        <v>0</v>
      </c>
      <c r="Q339">
        <f t="shared" si="84"/>
        <v>0</v>
      </c>
      <c r="R339">
        <f t="shared" si="85"/>
        <v>0</v>
      </c>
      <c r="S339">
        <f t="shared" si="86"/>
        <v>1</v>
      </c>
      <c r="T339">
        <f>C339/Misc!$B$2*60/2/PI()</f>
        <v>3972.4069400553581</v>
      </c>
      <c r="U339">
        <f>C339/Misc!$B$2*60/2/PI()*VLOOKUP(E339,Gearing!$B$2:$F$7,5,FALSE)</f>
        <v>7947.6894183182449</v>
      </c>
      <c r="V339">
        <f ca="1">FORECAST(U339,OFFSET(Engine!$E$3:$E$26,MATCH(U339,Engine!$A$3:$A$26,1)-1,0,2),OFFSET(Engine!$A$3:$A$26,MATCH(U339,Engine!$A$3:$A$26,1)-1,0,2))</f>
        <v>592.22278477858208</v>
      </c>
    </row>
    <row r="340" spans="1:22" x14ac:dyDescent="0.25">
      <c r="A340">
        <f t="shared" si="78"/>
        <v>84.25</v>
      </c>
      <c r="B340">
        <f t="shared" si="89"/>
        <v>6771.607778144381</v>
      </c>
      <c r="C340">
        <f t="shared" si="87"/>
        <v>124.88595025844188</v>
      </c>
      <c r="D340">
        <f t="shared" si="88"/>
        <v>0.35516476148040965</v>
      </c>
      <c r="E340">
        <f>MIN(VLOOKUP(C339+0.01,Gearing!$A$2:$F$7,2,TRUE)+1,5)</f>
        <v>5</v>
      </c>
      <c r="F340">
        <f>Misc!$B$4*Misc!$B$5/Misc!$B$2*VLOOKUP(E340,Gearing!$B$2:$F$7,5,FALSE)</f>
        <v>3601.903197661552</v>
      </c>
      <c r="G340">
        <f t="shared" si="76"/>
        <v>4.2076819984691785</v>
      </c>
      <c r="H340">
        <f t="shared" si="77"/>
        <v>279.36191450080952</v>
      </c>
      <c r="I340">
        <f t="shared" si="79"/>
        <v>0.19223050000000003</v>
      </c>
      <c r="J340">
        <f t="shared" si="80"/>
        <v>4208.5800792436803</v>
      </c>
      <c r="K340">
        <f t="shared" si="81"/>
        <v>-37526463.975654423</v>
      </c>
      <c r="L340">
        <f t="shared" si="90"/>
        <v>6771.607778144381</v>
      </c>
      <c r="M340">
        <f>2*$Y$1*VLOOKUP(E339,Gearing!$B$3:$D$7,3)+B338</f>
        <v>6772.0184758446458</v>
      </c>
      <c r="N340">
        <f>2*B339-B338+Misc!$B$6*$Y$1^2</f>
        <v>6771.728735612488</v>
      </c>
      <c r="O340">
        <f t="shared" si="82"/>
        <v>0</v>
      </c>
      <c r="P340">
        <f t="shared" si="83"/>
        <v>0</v>
      </c>
      <c r="Q340">
        <f t="shared" si="84"/>
        <v>0</v>
      </c>
      <c r="R340">
        <f t="shared" si="85"/>
        <v>0</v>
      </c>
      <c r="S340">
        <f t="shared" si="86"/>
        <v>1</v>
      </c>
      <c r="T340">
        <f>C340/Misc!$B$2*60/2/PI()</f>
        <v>3975.2432612719185</v>
      </c>
      <c r="U340">
        <f>C340/Misc!$B$2*60/2/PI()*VLOOKUP(E340,Gearing!$B$2:$F$7,5,FALSE)</f>
        <v>7953.3641139020501</v>
      </c>
      <c r="V340">
        <f ca="1">FORECAST(U340,OFFSET(Engine!$E$3:$E$26,MATCH(U340,Engine!$A$3:$A$26,1)-1,0,2),OFFSET(Engine!$A$3:$A$26,MATCH(U340,Engine!$A$3:$A$26,1)-1,0,2))</f>
        <v>592.01276810417698</v>
      </c>
    </row>
    <row r="341" spans="1:22" x14ac:dyDescent="0.25">
      <c r="A341">
        <f t="shared" si="78"/>
        <v>84.5</v>
      </c>
      <c r="B341">
        <f t="shared" si="89"/>
        <v>6802.8403646077877</v>
      </c>
      <c r="C341">
        <f t="shared" si="87"/>
        <v>124.97442897071596</v>
      </c>
      <c r="D341">
        <f t="shared" si="88"/>
        <v>0.35266493671224453</v>
      </c>
      <c r="E341">
        <f>MIN(VLOOKUP(C340+0.01,Gearing!$A$2:$F$7,2,TRUE)+1,5)</f>
        <v>5</v>
      </c>
      <c r="F341">
        <f>Misc!$B$4*Misc!$B$5/Misc!$B$2*VLOOKUP(E341,Gearing!$B$2:$F$7,5,FALSE)</f>
        <v>3601.903197661552</v>
      </c>
      <c r="G341">
        <f t="shared" si="76"/>
        <v>4.2270890279566009</v>
      </c>
      <c r="H341">
        <f t="shared" si="77"/>
        <v>279.55983574336966</v>
      </c>
      <c r="I341">
        <f t="shared" si="79"/>
        <v>0.19223050000000003</v>
      </c>
      <c r="J341">
        <f t="shared" si="80"/>
        <v>4196.5809020068327</v>
      </c>
      <c r="K341">
        <f t="shared" si="81"/>
        <v>-37657930.036213465</v>
      </c>
      <c r="L341">
        <f t="shared" si="90"/>
        <v>6802.8403646077877</v>
      </c>
      <c r="M341">
        <f>2*$Y$1*VLOOKUP(E340,Gearing!$B$3:$D$7,3)+B339</f>
        <v>6803.2065094785667</v>
      </c>
      <c r="N341">
        <f>2*B340-B339+Misc!$B$6*$Y$1^2</f>
        <v>6802.9614793101955</v>
      </c>
      <c r="O341">
        <f t="shared" si="82"/>
        <v>0</v>
      </c>
      <c r="P341">
        <f t="shared" si="83"/>
        <v>0</v>
      </c>
      <c r="Q341">
        <f t="shared" si="84"/>
        <v>0</v>
      </c>
      <c r="R341">
        <f t="shared" si="85"/>
        <v>0</v>
      </c>
      <c r="S341">
        <f t="shared" si="86"/>
        <v>1</v>
      </c>
      <c r="T341">
        <f>C341/Misc!$B$2*60/2/PI()</f>
        <v>3978.0596261552832</v>
      </c>
      <c r="U341">
        <f>C341/Misc!$B$2*60/2/PI()*VLOOKUP(E341,Gearing!$B$2:$F$7,5,FALSE)</f>
        <v>7958.9988823735121</v>
      </c>
      <c r="V341">
        <f ca="1">FORECAST(U341,OFFSET(Engine!$E$3:$E$26,MATCH(U341,Engine!$A$3:$A$26,1)-1,0,2),OFFSET(Engine!$A$3:$A$26,MATCH(U341,Engine!$A$3:$A$26,1)-1,0,2))</f>
        <v>591.80422910539846</v>
      </c>
    </row>
    <row r="342" spans="1:22" x14ac:dyDescent="0.25">
      <c r="A342">
        <f t="shared" si="78"/>
        <v>84.75</v>
      </c>
      <c r="B342">
        <f t="shared" si="89"/>
        <v>6834.094992629739</v>
      </c>
      <c r="C342">
        <f t="shared" si="87"/>
        <v>125.06228470797214</v>
      </c>
      <c r="D342">
        <f t="shared" si="88"/>
        <v>0.35018096133717336</v>
      </c>
      <c r="E342">
        <f>MIN(VLOOKUP(C341+0.01,Gearing!$A$2:$F$7,2,TRUE)+1,5)</f>
        <v>5</v>
      </c>
      <c r="F342">
        <f>Misc!$B$4*Misc!$B$5/Misc!$B$2*VLOOKUP(E342,Gearing!$B$2:$F$7,5,FALSE)</f>
        <v>3601.903197661552</v>
      </c>
      <c r="G342">
        <f t="shared" si="76"/>
        <v>4.2465097534335348</v>
      </c>
      <c r="H342">
        <f t="shared" si="77"/>
        <v>279.7563634305032</v>
      </c>
      <c r="I342">
        <f t="shared" si="79"/>
        <v>0.19223050000000003</v>
      </c>
      <c r="J342">
        <f t="shared" si="80"/>
        <v>4184.5731905825251</v>
      </c>
      <c r="K342">
        <f t="shared" si="81"/>
        <v>-37789112.361339636</v>
      </c>
      <c r="L342">
        <f t="shared" si="90"/>
        <v>6834.094992629739</v>
      </c>
      <c r="M342">
        <f>2*$Y$1*VLOOKUP(E341,Gearing!$B$3:$D$7,3)+B340</f>
        <v>6834.4168981443809</v>
      </c>
      <c r="N342">
        <f>2*B341-B340+Misc!$B$6*$Y$1^2</f>
        <v>6834.2162635711948</v>
      </c>
      <c r="O342">
        <f t="shared" si="82"/>
        <v>0</v>
      </c>
      <c r="P342">
        <f t="shared" si="83"/>
        <v>0</v>
      </c>
      <c r="Q342">
        <f t="shared" si="84"/>
        <v>0</v>
      </c>
      <c r="R342">
        <f t="shared" si="85"/>
        <v>0</v>
      </c>
      <c r="S342">
        <f t="shared" si="86"/>
        <v>1</v>
      </c>
      <c r="T342">
        <f>C342/Misc!$B$2*60/2/PI()</f>
        <v>3980.8561611279442</v>
      </c>
      <c r="U342">
        <f>C342/Misc!$B$2*60/2/PI()*VLOOKUP(E342,Gearing!$B$2:$F$7,5,FALSE)</f>
        <v>7964.5939766691299</v>
      </c>
      <c r="V342">
        <f ca="1">FORECAST(U342,OFFSET(Engine!$E$3:$E$26,MATCH(U342,Engine!$A$3:$A$26,1)-1,0,2),OFFSET(Engine!$A$3:$A$26,MATCH(U342,Engine!$A$3:$A$26,1)-1,0,2))</f>
        <v>591.5971584212366</v>
      </c>
    </row>
    <row r="343" spans="1:22" x14ac:dyDescent="0.25">
      <c r="A343">
        <f t="shared" si="78"/>
        <v>85</v>
      </c>
      <c r="B343">
        <f t="shared" si="89"/>
        <v>6865.3715069617738</v>
      </c>
      <c r="C343">
        <f t="shared" si="87"/>
        <v>125.14952142321636</v>
      </c>
      <c r="D343">
        <f t="shared" si="88"/>
        <v>0.34771276061655954</v>
      </c>
      <c r="E343">
        <f>MIN(VLOOKUP(C342+0.01,Gearing!$A$2:$F$7,2,TRUE)+1,5)</f>
        <v>5</v>
      </c>
      <c r="F343">
        <f>Misc!$B$4*Misc!$B$5/Misc!$B$2*VLOOKUP(E343,Gearing!$B$2:$F$7,5,FALSE)</f>
        <v>3601.903197661552</v>
      </c>
      <c r="G343">
        <f t="shared" si="76"/>
        <v>4.2659440784330593</v>
      </c>
      <c r="H343">
        <f t="shared" si="77"/>
        <v>279.95150640483257</v>
      </c>
      <c r="I343">
        <f t="shared" si="79"/>
        <v>0.19223050000000003</v>
      </c>
      <c r="J343">
        <f t="shared" si="80"/>
        <v>4172.5570050385777</v>
      </c>
      <c r="K343">
        <f t="shared" si="81"/>
        <v>-37920009.512954347</v>
      </c>
      <c r="L343">
        <f t="shared" si="90"/>
        <v>6865.3715069617738</v>
      </c>
      <c r="M343">
        <f>2*$Y$1*VLOOKUP(E342,Gearing!$B$3:$D$7,3)+B341</f>
        <v>6865.6494846077876</v>
      </c>
      <c r="N343">
        <f>2*B342-B341+Misc!$B$6*$Y$1^2</f>
        <v>6865.4929331516905</v>
      </c>
      <c r="O343">
        <f t="shared" si="82"/>
        <v>0</v>
      </c>
      <c r="P343">
        <f t="shared" si="83"/>
        <v>0</v>
      </c>
      <c r="Q343">
        <f t="shared" si="84"/>
        <v>0</v>
      </c>
      <c r="R343">
        <f t="shared" si="85"/>
        <v>0</v>
      </c>
      <c r="S343">
        <f t="shared" si="86"/>
        <v>1</v>
      </c>
      <c r="T343">
        <f>C343/Misc!$B$2*60/2/PI()</f>
        <v>3983.6329920179878</v>
      </c>
      <c r="U343">
        <f>C343/Misc!$B$2*60/2/PI()*VLOOKUP(E343,Gearing!$B$2:$F$7,5,FALSE)</f>
        <v>7970.1496485361595</v>
      </c>
      <c r="V343">
        <f ca="1">FORECAST(U343,OFFSET(Engine!$E$3:$E$26,MATCH(U343,Engine!$A$3:$A$26,1)-1,0,2),OFFSET(Engine!$A$3:$A$26,MATCH(U343,Engine!$A$3:$A$26,1)-1,0,2))</f>
        <v>591.39154673469432</v>
      </c>
    </row>
    <row r="344" spans="1:22" x14ac:dyDescent="0.25">
      <c r="A344">
        <f t="shared" si="78"/>
        <v>85.25</v>
      </c>
      <c r="B344">
        <f t="shared" si="89"/>
        <v>6896.6697533413471</v>
      </c>
      <c r="C344">
        <f t="shared" si="87"/>
        <v>125.23614305075898</v>
      </c>
      <c r="D344">
        <f t="shared" si="88"/>
        <v>0.34526025972445495</v>
      </c>
      <c r="E344">
        <f>MIN(VLOOKUP(C343+0.01,Gearing!$A$2:$F$7,2,TRUE)+1,5)</f>
        <v>5</v>
      </c>
      <c r="F344">
        <f>Misc!$B$4*Misc!$B$5/Misc!$B$2*VLOOKUP(E344,Gearing!$B$2:$F$7,5,FALSE)</f>
        <v>3601.903197661552</v>
      </c>
      <c r="G344">
        <f t="shared" si="76"/>
        <v>4.2853919071008724</v>
      </c>
      <c r="H344">
        <f t="shared" si="77"/>
        <v>280.14527346715948</v>
      </c>
      <c r="I344">
        <f t="shared" si="79"/>
        <v>0.19223050000000003</v>
      </c>
      <c r="J344">
        <f t="shared" si="80"/>
        <v>4160.5324050619693</v>
      </c>
      <c r="K344">
        <f t="shared" si="81"/>
        <v>-38050620.06398344</v>
      </c>
      <c r="L344">
        <f t="shared" si="90"/>
        <v>6896.6697533413471</v>
      </c>
      <c r="M344">
        <f>2*$Y$1*VLOOKUP(E343,Gearing!$B$3:$D$7,3)+B342</f>
        <v>6896.9041126297388</v>
      </c>
      <c r="N344">
        <f>2*B343-B342+Misc!$B$6*$Y$1^2</f>
        <v>6896.7913337938089</v>
      </c>
      <c r="O344">
        <f t="shared" si="82"/>
        <v>0</v>
      </c>
      <c r="P344">
        <f t="shared" si="83"/>
        <v>0</v>
      </c>
      <c r="Q344">
        <f t="shared" si="84"/>
        <v>0</v>
      </c>
      <c r="R344">
        <f t="shared" si="85"/>
        <v>0</v>
      </c>
      <c r="S344">
        <f t="shared" si="86"/>
        <v>1</v>
      </c>
      <c r="T344">
        <f>C344/Misc!$B$2*60/2/PI()</f>
        <v>3986.390244058402</v>
      </c>
      <c r="U344">
        <f>C344/Misc!$B$2*60/2/PI()*VLOOKUP(E344,Gearing!$B$2:$F$7,5,FALSE)</f>
        <v>7975.6661485312306</v>
      </c>
      <c r="V344">
        <f ca="1">FORECAST(U344,OFFSET(Engine!$E$3:$E$26,MATCH(U344,Engine!$A$3:$A$26,1)-1,0,2),OFFSET(Engine!$A$3:$A$26,MATCH(U344,Engine!$A$3:$A$26,1)-1,0,2))</f>
        <v>591.1873847728391</v>
      </c>
    </row>
    <row r="345" spans="1:22" x14ac:dyDescent="0.25">
      <c r="A345">
        <f t="shared" si="78"/>
        <v>85.5</v>
      </c>
      <c r="B345">
        <f t="shared" si="89"/>
        <v>6927.9895784871533</v>
      </c>
      <c r="C345">
        <f t="shared" si="87"/>
        <v>125.32215350620936</v>
      </c>
      <c r="D345">
        <f t="shared" si="88"/>
        <v>0.34282338387856726</v>
      </c>
      <c r="E345">
        <f>MIN(VLOOKUP(C344+0.01,Gearing!$A$2:$F$7,2,TRUE)+1,5)</f>
        <v>5</v>
      </c>
      <c r="F345">
        <f>Misc!$B$4*Misc!$B$5/Misc!$B$2*VLOOKUP(E345,Gearing!$B$2:$F$7,5,FALSE)</f>
        <v>3601.903197661552</v>
      </c>
      <c r="G345">
        <f t="shared" si="76"/>
        <v>4.3048531441923874</v>
      </c>
      <c r="H345">
        <f t="shared" si="77"/>
        <v>280.33767337645259</v>
      </c>
      <c r="I345">
        <f t="shared" si="79"/>
        <v>0.19223050000000003</v>
      </c>
      <c r="J345">
        <f t="shared" si="80"/>
        <v>4148.4994499606319</v>
      </c>
      <c r="K345">
        <f t="shared" si="81"/>
        <v>-38180942.598291315</v>
      </c>
      <c r="L345">
        <f t="shared" si="90"/>
        <v>6927.9895784871533</v>
      </c>
      <c r="M345">
        <f>2*$Y$1*VLOOKUP(E344,Gearing!$B$3:$D$7,3)+B343</f>
        <v>6928.1806269617737</v>
      </c>
      <c r="N345">
        <f>2*B344-B343+Misc!$B$6*$Y$1^2</f>
        <v>6928.1113122209208</v>
      </c>
      <c r="O345">
        <f t="shared" si="82"/>
        <v>0</v>
      </c>
      <c r="P345">
        <f t="shared" si="83"/>
        <v>0</v>
      </c>
      <c r="Q345">
        <f t="shared" si="84"/>
        <v>0</v>
      </c>
      <c r="R345">
        <f t="shared" si="85"/>
        <v>0</v>
      </c>
      <c r="S345">
        <f t="shared" si="86"/>
        <v>1</v>
      </c>
      <c r="T345">
        <f>C345/Misc!$B$2*60/2/PI()</f>
        <v>3989.1280418869051</v>
      </c>
      <c r="U345">
        <f>C345/Misc!$B$2*60/2/PI()*VLOOKUP(E345,Gearing!$B$2:$F$7,5,FALSE)</f>
        <v>7981.1437260200028</v>
      </c>
      <c r="V345">
        <f ca="1">FORECAST(U345,OFFSET(Engine!$E$3:$E$26,MATCH(U345,Engine!$A$3:$A$26,1)-1,0,2),OFFSET(Engine!$A$3:$A$26,MATCH(U345,Engine!$A$3:$A$26,1)-1,0,2))</f>
        <v>590.98466330681515</v>
      </c>
    </row>
    <row r="346" spans="1:22" x14ac:dyDescent="0.25">
      <c r="A346">
        <f t="shared" si="78"/>
        <v>85.75</v>
      </c>
      <c r="B346">
        <f t="shared" si="89"/>
        <v>6959.3308300944518</v>
      </c>
      <c r="C346">
        <f t="shared" si="87"/>
        <v>125.40755668645579</v>
      </c>
      <c r="D346">
        <f t="shared" si="88"/>
        <v>0.34040205809287727</v>
      </c>
      <c r="E346">
        <f>MIN(VLOOKUP(C345+0.01,Gearing!$A$2:$F$7,2,TRUE)+1,5)</f>
        <v>5</v>
      </c>
      <c r="F346">
        <f>Misc!$B$4*Misc!$B$5/Misc!$B$2*VLOOKUP(E346,Gearing!$B$2:$F$7,5,FALSE)</f>
        <v>3601.903197661552</v>
      </c>
      <c r="G346">
        <f t="shared" si="76"/>
        <v>4.3243276950698242</v>
      </c>
      <c r="H346">
        <f t="shared" si="77"/>
        <v>280.52871484980267</v>
      </c>
      <c r="I346">
        <f t="shared" si="79"/>
        <v>0.19223050000000003</v>
      </c>
      <c r="J346">
        <f t="shared" si="80"/>
        <v>4136.4581986652502</v>
      </c>
      <c r="K346">
        <f t="shared" si="81"/>
        <v>-38310975.7106153</v>
      </c>
      <c r="L346">
        <f t="shared" si="90"/>
        <v>6959.3308300944518</v>
      </c>
      <c r="M346">
        <f>2*$Y$1*VLOOKUP(E345,Gearing!$B$3:$D$7,3)+B344</f>
        <v>6959.478873341347</v>
      </c>
      <c r="N346">
        <f>2*B345-B344+Misc!$B$6*$Y$1^2</f>
        <v>6959.4527161329597</v>
      </c>
      <c r="O346">
        <f t="shared" si="82"/>
        <v>0</v>
      </c>
      <c r="P346">
        <f t="shared" si="83"/>
        <v>0</v>
      </c>
      <c r="Q346">
        <f t="shared" si="84"/>
        <v>0</v>
      </c>
      <c r="R346">
        <f t="shared" si="85"/>
        <v>0</v>
      </c>
      <c r="S346">
        <f t="shared" si="86"/>
        <v>1</v>
      </c>
      <c r="T346">
        <f>C346/Misc!$B$2*60/2/PI()</f>
        <v>3991.8465095453021</v>
      </c>
      <c r="U346">
        <f>C346/Misc!$B$2*60/2/PI()*VLOOKUP(E346,Gearing!$B$2:$F$7,5,FALSE)</f>
        <v>7986.5826291758767</v>
      </c>
      <c r="V346">
        <f ca="1">FORECAST(U346,OFFSET(Engine!$E$3:$E$26,MATCH(U346,Engine!$A$3:$A$26,1)-1,0,2),OFFSET(Engine!$A$3:$A$26,MATCH(U346,Engine!$A$3:$A$26,1)-1,0,2))</f>
        <v>590.78337315189151</v>
      </c>
    </row>
    <row r="347" spans="1:22" x14ac:dyDescent="0.25">
      <c r="A347">
        <f t="shared" si="78"/>
        <v>86</v>
      </c>
      <c r="B347">
        <f t="shared" si="89"/>
        <v>6990.6933568303812</v>
      </c>
      <c r="C347">
        <f t="shared" si="87"/>
        <v>125.49235646967827</v>
      </c>
      <c r="D347">
        <f t="shared" si="88"/>
        <v>0.33799620768695604</v>
      </c>
      <c r="E347">
        <f>MIN(VLOOKUP(C346+0.01,Gearing!$A$2:$F$7,2,TRUE)+1,5)</f>
        <v>5</v>
      </c>
      <c r="F347">
        <f>Misc!$B$4*Misc!$B$5/Misc!$B$2*VLOOKUP(E347,Gearing!$B$2:$F$7,5,FALSE)</f>
        <v>3601.903197661552</v>
      </c>
      <c r="G347">
        <f t="shared" si="76"/>
        <v>4.3438154656993042</v>
      </c>
      <c r="H347">
        <f t="shared" si="77"/>
        <v>280.71840656245138</v>
      </c>
      <c r="I347">
        <f t="shared" si="79"/>
        <v>0.19223050000000003</v>
      </c>
      <c r="J347">
        <f t="shared" si="80"/>
        <v>4124.4087097310567</v>
      </c>
      <c r="K347">
        <f t="shared" si="81"/>
        <v>-38440718.006499909</v>
      </c>
      <c r="L347">
        <f t="shared" si="90"/>
        <v>6990.6933568303812</v>
      </c>
      <c r="M347">
        <f>2*$Y$1*VLOOKUP(E346,Gearing!$B$3:$D$7,3)+B345</f>
        <v>6990.7986984871532</v>
      </c>
      <c r="N347">
        <f>2*B346-B345+Misc!$B$6*$Y$1^2</f>
        <v>6990.8153942017507</v>
      </c>
      <c r="O347">
        <f t="shared" si="82"/>
        <v>0</v>
      </c>
      <c r="P347">
        <f t="shared" si="83"/>
        <v>0</v>
      </c>
      <c r="Q347">
        <f t="shared" si="84"/>
        <v>0</v>
      </c>
      <c r="R347">
        <f t="shared" si="85"/>
        <v>0</v>
      </c>
      <c r="S347">
        <f t="shared" si="86"/>
        <v>1</v>
      </c>
      <c r="T347">
        <f>C347/Misc!$B$2*60/2/PI()</f>
        <v>3994.5457704798978</v>
      </c>
      <c r="U347">
        <f>C347/Misc!$B$2*60/2/PI()*VLOOKUP(E347,Gearing!$B$2:$F$7,5,FALSE)</f>
        <v>7991.9831049808217</v>
      </c>
      <c r="V347">
        <f ca="1">FORECAST(U347,OFFSET(Engine!$E$3:$E$26,MATCH(U347,Engine!$A$3:$A$26,1)-1,0,2),OFFSET(Engine!$A$3:$A$26,MATCH(U347,Engine!$A$3:$A$26,1)-1,0,2))</f>
        <v>590.58350516743144</v>
      </c>
    </row>
    <row r="348" spans="1:22" x14ac:dyDescent="0.25">
      <c r="A348">
        <f t="shared" si="78"/>
        <v>86.25</v>
      </c>
      <c r="B348">
        <f t="shared" si="89"/>
        <v>7022.0770083292909</v>
      </c>
      <c r="C348">
        <f t="shared" si="87"/>
        <v>125.57655671534303</v>
      </c>
      <c r="D348">
        <f t="shared" si="88"/>
        <v>0.33560575763112865</v>
      </c>
      <c r="E348">
        <f>MIN(VLOOKUP(C347+0.01,Gearing!$A$2:$F$7,2,TRUE)+1,5)</f>
        <v>5</v>
      </c>
      <c r="F348">
        <f>Misc!$B$4*Misc!$B$5/Misc!$B$2*VLOOKUP(E348,Gearing!$B$2:$F$7,5,FALSE)</f>
        <v>3601.903197661552</v>
      </c>
      <c r="G348">
        <f t="shared" si="76"/>
        <v>4.363316362647943</v>
      </c>
      <c r="H348">
        <f t="shared" si="77"/>
        <v>280.90675714777882</v>
      </c>
      <c r="I348">
        <f t="shared" si="79"/>
        <v>0.19223050000000003</v>
      </c>
      <c r="J348">
        <f t="shared" si="80"/>
        <v>4112.3510413396343</v>
      </c>
      <c r="K348">
        <f t="shared" si="81"/>
        <v>-38570168.102231629</v>
      </c>
      <c r="L348">
        <f t="shared" si="90"/>
        <v>7022.0770083292909</v>
      </c>
      <c r="M348">
        <f>2*$Y$1*VLOOKUP(E347,Gearing!$B$3:$D$7,3)+B346</f>
        <v>7022.1399500944517</v>
      </c>
      <c r="N348">
        <f>2*B347-B346+Misc!$B$6*$Y$1^2</f>
        <v>7022.1991960663108</v>
      </c>
      <c r="O348">
        <f t="shared" si="82"/>
        <v>0</v>
      </c>
      <c r="P348">
        <f t="shared" si="83"/>
        <v>0</v>
      </c>
      <c r="Q348">
        <f t="shared" si="84"/>
        <v>0</v>
      </c>
      <c r="R348">
        <f t="shared" si="85"/>
        <v>0</v>
      </c>
      <c r="S348">
        <f t="shared" si="86"/>
        <v>1</v>
      </c>
      <c r="T348">
        <f>C348/Misc!$B$2*60/2/PI()</f>
        <v>3997.2259475413175</v>
      </c>
      <c r="U348">
        <f>C348/Misc!$B$2*60/2/PI()*VLOOKUP(E348,Gearing!$B$2:$F$7,5,FALSE)</f>
        <v>7997.3453992250179</v>
      </c>
      <c r="V348">
        <f ca="1">FORECAST(U348,OFFSET(Engine!$E$3:$E$26,MATCH(U348,Engine!$A$3:$A$26,1)-1,0,2),OFFSET(Engine!$A$3:$A$26,MATCH(U348,Engine!$A$3:$A$26,1)-1,0,2))</f>
        <v>590.38505025690506</v>
      </c>
    </row>
    <row r="349" spans="1:22" x14ac:dyDescent="0.25">
      <c r="A349">
        <f t="shared" si="78"/>
        <v>86.5</v>
      </c>
      <c r="B349">
        <f t="shared" si="89"/>
        <v>7053.4816351880527</v>
      </c>
      <c r="C349">
        <f t="shared" si="87"/>
        <v>125.61823999999979</v>
      </c>
      <c r="D349">
        <f t="shared" si="88"/>
        <v>-2.1394803770817816E-3</v>
      </c>
      <c r="E349">
        <f>MIN(VLOOKUP(C348+0.01,Gearing!$A$2:$F$7,2,TRUE)+1,5)</f>
        <v>5</v>
      </c>
      <c r="F349">
        <f>Misc!$B$4*Misc!$B$5/Misc!$B$2*VLOOKUP(E349,Gearing!$B$2:$F$7,5,FALSE)</f>
        <v>3601.903197661552</v>
      </c>
      <c r="G349">
        <f t="shared" si="76"/>
        <v>4.3828302930809402</v>
      </c>
      <c r="H349">
        <f t="shared" si="77"/>
        <v>280.99999999999955</v>
      </c>
      <c r="I349">
        <f t="shared" si="79"/>
        <v>0.19223050000000003</v>
      </c>
      <c r="J349">
        <f t="shared" si="80"/>
        <v>4100.2852513007119</v>
      </c>
      <c r="K349">
        <f t="shared" si="81"/>
        <v>-38699324.624773376</v>
      </c>
      <c r="L349">
        <f t="shared" si="90"/>
        <v>7053.4816351880527</v>
      </c>
      <c r="M349">
        <f>2*$Y$1*VLOOKUP(E348,Gearing!$B$3:$D$7,3)+B347</f>
        <v>7053.5024768303811</v>
      </c>
      <c r="N349">
        <f>2*B348-B347+Misc!$B$6*$Y$1^2</f>
        <v>7053.6039723282011</v>
      </c>
      <c r="O349">
        <f t="shared" si="82"/>
        <v>0</v>
      </c>
      <c r="P349">
        <f t="shared" si="83"/>
        <v>0</v>
      </c>
      <c r="Q349">
        <f t="shared" si="84"/>
        <v>0</v>
      </c>
      <c r="R349">
        <f t="shared" si="85"/>
        <v>0</v>
      </c>
      <c r="S349">
        <f t="shared" si="86"/>
        <v>1</v>
      </c>
      <c r="T349">
        <f>C349/Misc!$B$2*60/2/PI()</f>
        <v>3998.5527677008035</v>
      </c>
      <c r="U349">
        <f>C349/Misc!$B$2*60/2/PI()*VLOOKUP(E349,Gearing!$B$2:$F$7,5,FALSE)</f>
        <v>7999.9999999999864</v>
      </c>
      <c r="V349">
        <f ca="1">FORECAST(U349,OFFSET(Engine!$E$3:$E$26,MATCH(U349,Engine!$A$3:$A$26,1)-1,0,2),OFFSET(Engine!$A$3:$A$26,MATCH(U349,Engine!$A$3:$A$26,1)-1,0,2))</f>
        <v>590.28680526412995</v>
      </c>
    </row>
    <row r="350" spans="1:22" x14ac:dyDescent="0.25">
      <c r="A350">
        <f t="shared" si="78"/>
        <v>86.75</v>
      </c>
      <c r="B350">
        <f t="shared" si="89"/>
        <v>7084.8861283292908</v>
      </c>
      <c r="C350">
        <f t="shared" si="87"/>
        <v>125.61823999999979</v>
      </c>
      <c r="D350">
        <f t="shared" si="88"/>
        <v>2.1394803770817816E-3</v>
      </c>
      <c r="E350">
        <f>MIN(VLOOKUP(C349+0.01,Gearing!$A$2:$F$7,2,TRUE)+1,5)</f>
        <v>5</v>
      </c>
      <c r="F350">
        <f>Misc!$B$4*Misc!$B$5/Misc!$B$2*VLOOKUP(E350,Gearing!$B$2:$F$7,5,FALSE)</f>
        <v>3601.903197661552</v>
      </c>
      <c r="G350">
        <f t="shared" si="76"/>
        <v>4.4023441404257202</v>
      </c>
      <c r="H350">
        <f t="shared" si="77"/>
        <v>280.99999999999955</v>
      </c>
      <c r="I350">
        <f t="shared" si="79"/>
        <v>0.19223050000000003</v>
      </c>
      <c r="J350">
        <f t="shared" si="80"/>
        <v>4088.2113970539658</v>
      </c>
      <c r="K350">
        <f t="shared" si="81"/>
        <v>-38827901.147102952</v>
      </c>
      <c r="L350">
        <f t="shared" si="90"/>
        <v>7084.9070889613795</v>
      </c>
      <c r="M350">
        <f>2*$Y$1*VLOOKUP(E349,Gearing!$B$3:$D$7,3)+B348</f>
        <v>7084.8861283292908</v>
      </c>
      <c r="N350">
        <f>2*B349-B348+Misc!$B$6*$Y$1^2</f>
        <v>7085.0295745468147</v>
      </c>
      <c r="O350">
        <f t="shared" si="82"/>
        <v>0</v>
      </c>
      <c r="P350">
        <f t="shared" si="83"/>
        <v>0</v>
      </c>
      <c r="Q350">
        <f t="shared" si="84"/>
        <v>0</v>
      </c>
      <c r="R350">
        <f t="shared" si="85"/>
        <v>0</v>
      </c>
      <c r="S350">
        <f t="shared" si="86"/>
        <v>1</v>
      </c>
      <c r="T350">
        <f>C350/Misc!$B$2*60/2/PI()</f>
        <v>3998.5527677008035</v>
      </c>
      <c r="U350">
        <f>C350/Misc!$B$2*60/2/PI()*VLOOKUP(E350,Gearing!$B$2:$F$7,5,FALSE)</f>
        <v>7999.9999999999864</v>
      </c>
      <c r="V350">
        <f ca="1">FORECAST(U350,OFFSET(Engine!$E$3:$E$26,MATCH(U350,Engine!$A$3:$A$26,1)-1,0,2),OFFSET(Engine!$A$3:$A$26,MATCH(U350,Engine!$A$3:$A$26,1)-1,0,2))</f>
        <v>590.28680526412995</v>
      </c>
    </row>
    <row r="351" spans="1:22" x14ac:dyDescent="0.25">
      <c r="A351">
        <f t="shared" si="78"/>
        <v>87</v>
      </c>
      <c r="B351">
        <f t="shared" si="89"/>
        <v>7116.2907551880526</v>
      </c>
      <c r="C351">
        <f t="shared" si="87"/>
        <v>125.61823999999979</v>
      </c>
      <c r="D351">
        <f t="shared" si="88"/>
        <v>-2.1394803770817816E-3</v>
      </c>
      <c r="E351">
        <f>MIN(VLOOKUP(C350+0.01,Gearing!$A$2:$F$7,2,TRUE)+1,5)</f>
        <v>5</v>
      </c>
      <c r="F351">
        <f>Misc!$B$4*Misc!$B$5/Misc!$B$2*VLOOKUP(E351,Gearing!$B$2:$F$7,5,FALSE)</f>
        <v>3601.903197661552</v>
      </c>
      <c r="G351">
        <f t="shared" si="76"/>
        <v>4.4218580708587183</v>
      </c>
      <c r="H351">
        <f t="shared" si="77"/>
        <v>280.99999999999955</v>
      </c>
      <c r="I351">
        <f t="shared" si="79"/>
        <v>0.19223050000000003</v>
      </c>
      <c r="J351">
        <f t="shared" si="80"/>
        <v>4076.1375942163922</v>
      </c>
      <c r="K351">
        <f t="shared" si="81"/>
        <v>-38956101.586610794</v>
      </c>
      <c r="L351">
        <f t="shared" si="90"/>
        <v>7116.3114493317416</v>
      </c>
      <c r="M351">
        <f>2*$Y$1*VLOOKUP(E350,Gearing!$B$3:$D$7,3)+B349</f>
        <v>7116.2907551880526</v>
      </c>
      <c r="N351">
        <f>2*B350-B349+Misc!$B$6*$Y$1^2</f>
        <v>7116.4339339705293</v>
      </c>
      <c r="O351">
        <f t="shared" si="82"/>
        <v>0</v>
      </c>
      <c r="P351">
        <f t="shared" si="83"/>
        <v>0</v>
      </c>
      <c r="Q351">
        <f t="shared" si="84"/>
        <v>0</v>
      </c>
      <c r="R351">
        <f t="shared" si="85"/>
        <v>0</v>
      </c>
      <c r="S351">
        <f t="shared" si="86"/>
        <v>1</v>
      </c>
      <c r="T351">
        <f>C351/Misc!$B$2*60/2/PI()</f>
        <v>3998.5527677008035</v>
      </c>
      <c r="U351">
        <f>C351/Misc!$B$2*60/2/PI()*VLOOKUP(E351,Gearing!$B$2:$F$7,5,FALSE)</f>
        <v>7999.9999999999864</v>
      </c>
      <c r="V351">
        <f ca="1">FORECAST(U351,OFFSET(Engine!$E$3:$E$26,MATCH(U351,Engine!$A$3:$A$26,1)-1,0,2),OFFSET(Engine!$A$3:$A$26,MATCH(U351,Engine!$A$3:$A$26,1)-1,0,2))</f>
        <v>590.28680526412995</v>
      </c>
    </row>
    <row r="352" spans="1:22" x14ac:dyDescent="0.25">
      <c r="A352">
        <f t="shared" si="78"/>
        <v>87.25</v>
      </c>
      <c r="B352">
        <f t="shared" si="89"/>
        <v>7147.6952483292907</v>
      </c>
      <c r="C352">
        <f t="shared" si="87"/>
        <v>125.61823999999979</v>
      </c>
      <c r="D352">
        <f t="shared" si="88"/>
        <v>2.1394803770817816E-3</v>
      </c>
      <c r="E352">
        <f>MIN(VLOOKUP(C351+0.01,Gearing!$A$2:$F$7,2,TRUE)+1,5)</f>
        <v>5</v>
      </c>
      <c r="F352">
        <f>Misc!$B$4*Misc!$B$5/Misc!$B$2*VLOOKUP(E352,Gearing!$B$2:$F$7,5,FALSE)</f>
        <v>3601.903197661552</v>
      </c>
      <c r="G352">
        <f t="shared" si="76"/>
        <v>4.4413719182034983</v>
      </c>
      <c r="H352">
        <f t="shared" si="77"/>
        <v>280.99999999999955</v>
      </c>
      <c r="I352">
        <f t="shared" si="79"/>
        <v>0.19223050000000003</v>
      </c>
      <c r="J352">
        <f t="shared" si="80"/>
        <v>4064.0637399696457</v>
      </c>
      <c r="K352">
        <f t="shared" si="81"/>
        <v>-39083919.760780118</v>
      </c>
      <c r="L352">
        <f t="shared" si="90"/>
        <v>7147.7162089613812</v>
      </c>
      <c r="M352">
        <f>2*$Y$1*VLOOKUP(E351,Gearing!$B$3:$D$7,3)+B350</f>
        <v>7147.6952483292907</v>
      </c>
      <c r="N352">
        <f>2*B351-B350+Misc!$B$6*$Y$1^2</f>
        <v>7147.8386945468146</v>
      </c>
      <c r="O352">
        <f t="shared" si="82"/>
        <v>0</v>
      </c>
      <c r="P352">
        <f t="shared" si="83"/>
        <v>0</v>
      </c>
      <c r="Q352">
        <f t="shared" si="84"/>
        <v>0</v>
      </c>
      <c r="R352">
        <f t="shared" si="85"/>
        <v>0</v>
      </c>
      <c r="S352">
        <f t="shared" si="86"/>
        <v>1</v>
      </c>
      <c r="T352">
        <f>C352/Misc!$B$2*60/2/PI()</f>
        <v>3998.5527677008035</v>
      </c>
      <c r="U352">
        <f>C352/Misc!$B$2*60/2/PI()*VLOOKUP(E352,Gearing!$B$2:$F$7,5,FALSE)</f>
        <v>7999.9999999999864</v>
      </c>
      <c r="V352">
        <f ca="1">FORECAST(U352,OFFSET(Engine!$E$3:$E$26,MATCH(U352,Engine!$A$3:$A$26,1)-1,0,2),OFFSET(Engine!$A$3:$A$26,MATCH(U352,Engine!$A$3:$A$26,1)-1,0,2))</f>
        <v>590.28680526412995</v>
      </c>
    </row>
    <row r="353" spans="1:22" x14ac:dyDescent="0.25">
      <c r="A353">
        <f t="shared" si="78"/>
        <v>87.5</v>
      </c>
      <c r="B353">
        <f t="shared" si="89"/>
        <v>7179.0998751880525</v>
      </c>
      <c r="C353">
        <f t="shared" si="87"/>
        <v>125.61823999999979</v>
      </c>
      <c r="D353">
        <f t="shared" si="88"/>
        <v>-2.1394803770817816E-3</v>
      </c>
      <c r="E353">
        <f>MIN(VLOOKUP(C352+0.01,Gearing!$A$2:$F$7,2,TRUE)+1,5)</f>
        <v>5</v>
      </c>
      <c r="F353">
        <f>Misc!$B$4*Misc!$B$5/Misc!$B$2*VLOOKUP(E353,Gearing!$B$2:$F$7,5,FALSE)</f>
        <v>3601.903197661552</v>
      </c>
      <c r="G353">
        <f t="shared" si="76"/>
        <v>4.4608858486364964</v>
      </c>
      <c r="H353">
        <f t="shared" si="77"/>
        <v>280.99999999999955</v>
      </c>
      <c r="I353">
        <f t="shared" si="79"/>
        <v>0.19223050000000003</v>
      </c>
      <c r="J353">
        <f t="shared" si="80"/>
        <v>4051.9899371320721</v>
      </c>
      <c r="K353">
        <f t="shared" si="81"/>
        <v>-39211361.855356671</v>
      </c>
      <c r="L353">
        <f t="shared" si="90"/>
        <v>7179.1205693317424</v>
      </c>
      <c r="M353">
        <f>2*$Y$1*VLOOKUP(E352,Gearing!$B$3:$D$7,3)+B351</f>
        <v>7179.0998751880525</v>
      </c>
      <c r="N353">
        <f>2*B352-B351+Misc!$B$6*$Y$1^2</f>
        <v>7179.2430539705292</v>
      </c>
      <c r="O353">
        <f t="shared" si="82"/>
        <v>0</v>
      </c>
      <c r="P353">
        <f t="shared" si="83"/>
        <v>0</v>
      </c>
      <c r="Q353">
        <f t="shared" si="84"/>
        <v>0</v>
      </c>
      <c r="R353">
        <f t="shared" si="85"/>
        <v>0</v>
      </c>
      <c r="S353">
        <f t="shared" si="86"/>
        <v>1</v>
      </c>
      <c r="T353">
        <f>C353/Misc!$B$2*60/2/PI()</f>
        <v>3998.5527677008035</v>
      </c>
      <c r="U353">
        <f>C353/Misc!$B$2*60/2/PI()*VLOOKUP(E353,Gearing!$B$2:$F$7,5,FALSE)</f>
        <v>7999.9999999999864</v>
      </c>
      <c r="V353">
        <f ca="1">FORECAST(U353,OFFSET(Engine!$E$3:$E$26,MATCH(U353,Engine!$A$3:$A$26,1)-1,0,2),OFFSET(Engine!$A$3:$A$26,MATCH(U353,Engine!$A$3:$A$26,1)-1,0,2))</f>
        <v>590.28680526412995</v>
      </c>
    </row>
    <row r="354" spans="1:22" x14ac:dyDescent="0.25">
      <c r="A354">
        <f t="shared" si="78"/>
        <v>87.75</v>
      </c>
      <c r="B354">
        <f t="shared" si="89"/>
        <v>7210.5043683292906</v>
      </c>
      <c r="C354">
        <f t="shared" si="87"/>
        <v>125.61823999999979</v>
      </c>
      <c r="D354">
        <f t="shared" si="88"/>
        <v>2.1394803770817816E-3</v>
      </c>
      <c r="E354">
        <f>MIN(VLOOKUP(C353+0.01,Gearing!$A$2:$F$7,2,TRUE)+1,5)</f>
        <v>5</v>
      </c>
      <c r="F354">
        <f>Misc!$B$4*Misc!$B$5/Misc!$B$2*VLOOKUP(E354,Gearing!$B$2:$F$7,5,FALSE)</f>
        <v>3601.903197661552</v>
      </c>
      <c r="G354">
        <f t="shared" si="76"/>
        <v>4.4803996959812764</v>
      </c>
      <c r="H354">
        <f t="shared" si="77"/>
        <v>280.99999999999955</v>
      </c>
      <c r="I354">
        <f t="shared" si="79"/>
        <v>0.19223050000000003</v>
      </c>
      <c r="J354">
        <f t="shared" si="80"/>
        <v>4039.916082885326</v>
      </c>
      <c r="K354">
        <f t="shared" si="81"/>
        <v>-39338421.681365766</v>
      </c>
      <c r="L354">
        <f t="shared" si="90"/>
        <v>7210.5253289613793</v>
      </c>
      <c r="M354">
        <f>2*$Y$1*VLOOKUP(E353,Gearing!$B$3:$D$7,3)+B352</f>
        <v>7210.5043683292906</v>
      </c>
      <c r="N354">
        <f>2*B353-B352+Misc!$B$6*$Y$1^2</f>
        <v>7210.6478145468145</v>
      </c>
      <c r="O354">
        <f t="shared" si="82"/>
        <v>0</v>
      </c>
      <c r="P354">
        <f t="shared" si="83"/>
        <v>0</v>
      </c>
      <c r="Q354">
        <f t="shared" si="84"/>
        <v>0</v>
      </c>
      <c r="R354">
        <f t="shared" si="85"/>
        <v>0</v>
      </c>
      <c r="S354">
        <f t="shared" si="86"/>
        <v>1</v>
      </c>
      <c r="T354">
        <f>C354/Misc!$B$2*60/2/PI()</f>
        <v>3998.5527677008035</v>
      </c>
      <c r="U354">
        <f>C354/Misc!$B$2*60/2/PI()*VLOOKUP(E354,Gearing!$B$2:$F$7,5,FALSE)</f>
        <v>7999.9999999999864</v>
      </c>
      <c r="V354">
        <f ca="1">FORECAST(U354,OFFSET(Engine!$E$3:$E$26,MATCH(U354,Engine!$A$3:$A$26,1)-1,0,2),OFFSET(Engine!$A$3:$A$26,MATCH(U354,Engine!$A$3:$A$26,1)-1,0,2))</f>
        <v>590.28680526412995</v>
      </c>
    </row>
    <row r="355" spans="1:22" x14ac:dyDescent="0.25">
      <c r="A355">
        <f t="shared" si="78"/>
        <v>88</v>
      </c>
      <c r="B355">
        <f t="shared" si="89"/>
        <v>7241.9089951880524</v>
      </c>
      <c r="C355">
        <f t="shared" si="87"/>
        <v>125.61823999999979</v>
      </c>
      <c r="D355">
        <f t="shared" si="88"/>
        <v>-2.1394803770817816E-3</v>
      </c>
      <c r="E355">
        <f>MIN(VLOOKUP(C354+0.01,Gearing!$A$2:$F$7,2,TRUE)+1,5)</f>
        <v>5</v>
      </c>
      <c r="F355">
        <f>Misc!$B$4*Misc!$B$5/Misc!$B$2*VLOOKUP(E355,Gearing!$B$2:$F$7,5,FALSE)</f>
        <v>3601.903197661552</v>
      </c>
      <c r="G355">
        <f t="shared" si="76"/>
        <v>4.4999136264142736</v>
      </c>
      <c r="H355">
        <f t="shared" si="77"/>
        <v>280.99999999999955</v>
      </c>
      <c r="I355">
        <f t="shared" si="79"/>
        <v>0.19223050000000003</v>
      </c>
      <c r="J355">
        <f t="shared" si="80"/>
        <v>4027.8422800477524</v>
      </c>
      <c r="K355">
        <f t="shared" si="81"/>
        <v>-39465105.431011029</v>
      </c>
      <c r="L355">
        <f t="shared" si="90"/>
        <v>7241.9296893317414</v>
      </c>
      <c r="M355">
        <f>2*$Y$1*VLOOKUP(E354,Gearing!$B$3:$D$7,3)+B353</f>
        <v>7241.9089951880524</v>
      </c>
      <c r="N355">
        <f>2*B354-B353+Misc!$B$6*$Y$1^2</f>
        <v>7242.0521739705291</v>
      </c>
      <c r="O355">
        <f t="shared" si="82"/>
        <v>0</v>
      </c>
      <c r="P355">
        <f t="shared" si="83"/>
        <v>0</v>
      </c>
      <c r="Q355">
        <f t="shared" si="84"/>
        <v>0</v>
      </c>
      <c r="R355">
        <f t="shared" si="85"/>
        <v>0</v>
      </c>
      <c r="S355">
        <f t="shared" si="86"/>
        <v>1</v>
      </c>
      <c r="T355">
        <f>C355/Misc!$B$2*60/2/PI()</f>
        <v>3998.5527677008035</v>
      </c>
      <c r="U355">
        <f>C355/Misc!$B$2*60/2/PI()*VLOOKUP(E355,Gearing!$B$2:$F$7,5,FALSE)</f>
        <v>7999.9999999999864</v>
      </c>
      <c r="V355">
        <f ca="1">FORECAST(U355,OFFSET(Engine!$E$3:$E$26,MATCH(U355,Engine!$A$3:$A$26,1)-1,0,2),OFFSET(Engine!$A$3:$A$26,MATCH(U355,Engine!$A$3:$A$26,1)-1,0,2))</f>
        <v>590.28680526412995</v>
      </c>
    </row>
    <row r="356" spans="1:22" x14ac:dyDescent="0.25">
      <c r="A356">
        <f t="shared" si="78"/>
        <v>88.25</v>
      </c>
      <c r="B356">
        <f t="shared" si="89"/>
        <v>7273.3134883292905</v>
      </c>
      <c r="C356">
        <f t="shared" si="87"/>
        <v>125.61823999999979</v>
      </c>
      <c r="D356">
        <f t="shared" si="88"/>
        <v>2.1394803770817816E-3</v>
      </c>
      <c r="E356">
        <f>MIN(VLOOKUP(C355+0.01,Gearing!$A$2:$F$7,2,TRUE)+1,5)</f>
        <v>5</v>
      </c>
      <c r="F356">
        <f>Misc!$B$4*Misc!$B$5/Misc!$B$2*VLOOKUP(E356,Gearing!$B$2:$F$7,5,FALSE)</f>
        <v>3601.903197661552</v>
      </c>
      <c r="G356">
        <f t="shared" si="76"/>
        <v>4.5194274737590536</v>
      </c>
      <c r="H356">
        <f t="shared" si="77"/>
        <v>280.99999999999955</v>
      </c>
      <c r="I356">
        <f t="shared" si="79"/>
        <v>0.19223050000000003</v>
      </c>
      <c r="J356">
        <f t="shared" si="80"/>
        <v>4015.7684258010058</v>
      </c>
      <c r="K356">
        <f t="shared" si="81"/>
        <v>-39591406.908859871</v>
      </c>
      <c r="L356">
        <f t="shared" si="90"/>
        <v>7273.3344489613783</v>
      </c>
      <c r="M356">
        <f>2*$Y$1*VLOOKUP(E355,Gearing!$B$3:$D$7,3)+B354</f>
        <v>7273.3134883292905</v>
      </c>
      <c r="N356">
        <f>2*B355-B354+Misc!$B$6*$Y$1^2</f>
        <v>7273.4569345468144</v>
      </c>
      <c r="O356">
        <f t="shared" si="82"/>
        <v>0</v>
      </c>
      <c r="P356">
        <f t="shared" si="83"/>
        <v>0</v>
      </c>
      <c r="Q356">
        <f t="shared" si="84"/>
        <v>0</v>
      </c>
      <c r="R356">
        <f t="shared" si="85"/>
        <v>0</v>
      </c>
      <c r="S356">
        <f t="shared" si="86"/>
        <v>1</v>
      </c>
      <c r="T356">
        <f>C356/Misc!$B$2*60/2/PI()</f>
        <v>3998.5527677008035</v>
      </c>
      <c r="U356">
        <f>C356/Misc!$B$2*60/2/PI()*VLOOKUP(E356,Gearing!$B$2:$F$7,5,FALSE)</f>
        <v>7999.9999999999864</v>
      </c>
      <c r="V356">
        <f ca="1">FORECAST(U356,OFFSET(Engine!$E$3:$E$26,MATCH(U356,Engine!$A$3:$A$26,1)-1,0,2),OFFSET(Engine!$A$3:$A$26,MATCH(U356,Engine!$A$3:$A$26,1)-1,0,2))</f>
        <v>590.28680526412995</v>
      </c>
    </row>
    <row r="357" spans="1:22" x14ac:dyDescent="0.25">
      <c r="A357">
        <f t="shared" si="78"/>
        <v>88.5</v>
      </c>
      <c r="B357">
        <f t="shared" si="89"/>
        <v>7304.7181151880523</v>
      </c>
      <c r="C357">
        <f t="shared" si="87"/>
        <v>125.61823999999979</v>
      </c>
      <c r="D357">
        <f t="shared" si="88"/>
        <v>-2.1394803770817816E-3</v>
      </c>
      <c r="E357">
        <f>MIN(VLOOKUP(C356+0.01,Gearing!$A$2:$F$7,2,TRUE)+1,5)</f>
        <v>5</v>
      </c>
      <c r="F357">
        <f>Misc!$B$4*Misc!$B$5/Misc!$B$2*VLOOKUP(E357,Gearing!$B$2:$F$7,5,FALSE)</f>
        <v>3601.903197661552</v>
      </c>
      <c r="G357">
        <f t="shared" si="76"/>
        <v>4.5389414041920508</v>
      </c>
      <c r="H357">
        <f t="shared" si="77"/>
        <v>280.99999999999955</v>
      </c>
      <c r="I357">
        <f t="shared" si="79"/>
        <v>0.19223050000000003</v>
      </c>
      <c r="J357">
        <f t="shared" si="80"/>
        <v>4003.6946229634323</v>
      </c>
      <c r="K357">
        <f t="shared" si="81"/>
        <v>-39717332.31357386</v>
      </c>
      <c r="L357">
        <f t="shared" si="90"/>
        <v>7304.7388093317413</v>
      </c>
      <c r="M357">
        <f>2*$Y$1*VLOOKUP(E356,Gearing!$B$3:$D$7,3)+B355</f>
        <v>7304.7181151880523</v>
      </c>
      <c r="N357">
        <f>2*B356-B355+Misc!$B$6*$Y$1^2</f>
        <v>7304.861293970529</v>
      </c>
      <c r="O357">
        <f t="shared" si="82"/>
        <v>0</v>
      </c>
      <c r="P357">
        <f t="shared" si="83"/>
        <v>0</v>
      </c>
      <c r="Q357">
        <f t="shared" si="84"/>
        <v>0</v>
      </c>
      <c r="R357">
        <f t="shared" si="85"/>
        <v>0</v>
      </c>
      <c r="S357">
        <f t="shared" si="86"/>
        <v>1</v>
      </c>
      <c r="T357">
        <f>C357/Misc!$B$2*60/2/PI()</f>
        <v>3998.5527677008035</v>
      </c>
      <c r="U357">
        <f>C357/Misc!$B$2*60/2/PI()*VLOOKUP(E357,Gearing!$B$2:$F$7,5,FALSE)</f>
        <v>7999.9999999999864</v>
      </c>
      <c r="V357">
        <f ca="1">FORECAST(U357,OFFSET(Engine!$E$3:$E$26,MATCH(U357,Engine!$A$3:$A$26,1)-1,0,2),OFFSET(Engine!$A$3:$A$26,MATCH(U357,Engine!$A$3:$A$26,1)-1,0,2))</f>
        <v>590.28680526412995</v>
      </c>
    </row>
    <row r="358" spans="1:22" x14ac:dyDescent="0.25">
      <c r="A358">
        <f t="shared" si="78"/>
        <v>88.75</v>
      </c>
      <c r="B358">
        <f t="shared" si="89"/>
        <v>7336.1226083292904</v>
      </c>
      <c r="C358">
        <f t="shared" si="87"/>
        <v>125.61823999999979</v>
      </c>
      <c r="D358">
        <f t="shared" si="88"/>
        <v>2.1394803770817816E-3</v>
      </c>
      <c r="E358">
        <f>MIN(VLOOKUP(C357+0.01,Gearing!$A$2:$F$7,2,TRUE)+1,5)</f>
        <v>5</v>
      </c>
      <c r="F358">
        <f>Misc!$B$4*Misc!$B$5/Misc!$B$2*VLOOKUP(E358,Gearing!$B$2:$F$7,5,FALSE)</f>
        <v>3601.903197661552</v>
      </c>
      <c r="G358">
        <f t="shared" si="76"/>
        <v>4.5584552515368317</v>
      </c>
      <c r="H358">
        <f t="shared" si="77"/>
        <v>280.99999999999955</v>
      </c>
      <c r="I358">
        <f t="shared" si="79"/>
        <v>0.19223050000000003</v>
      </c>
      <c r="J358">
        <f t="shared" si="80"/>
        <v>3991.6207687166857</v>
      </c>
      <c r="K358">
        <f t="shared" si="81"/>
        <v>-39842875.44326245</v>
      </c>
      <c r="L358">
        <f t="shared" si="90"/>
        <v>7336.1435689613782</v>
      </c>
      <c r="M358">
        <f>2*$Y$1*VLOOKUP(E357,Gearing!$B$3:$D$7,3)+B356</f>
        <v>7336.1226083292904</v>
      </c>
      <c r="N358">
        <f>2*B357-B356+Misc!$B$6*$Y$1^2</f>
        <v>7336.2660545468143</v>
      </c>
      <c r="O358">
        <f t="shared" si="82"/>
        <v>0</v>
      </c>
      <c r="P358">
        <f t="shared" si="83"/>
        <v>0</v>
      </c>
      <c r="Q358">
        <f t="shared" si="84"/>
        <v>0</v>
      </c>
      <c r="R358">
        <f t="shared" si="85"/>
        <v>0</v>
      </c>
      <c r="S358">
        <f t="shared" si="86"/>
        <v>1</v>
      </c>
      <c r="T358">
        <f>C358/Misc!$B$2*60/2/PI()</f>
        <v>3998.5527677008035</v>
      </c>
      <c r="U358">
        <f>C358/Misc!$B$2*60/2/PI()*VLOOKUP(E358,Gearing!$B$2:$F$7,5,FALSE)</f>
        <v>7999.9999999999864</v>
      </c>
      <c r="V358">
        <f ca="1">FORECAST(U358,OFFSET(Engine!$E$3:$E$26,MATCH(U358,Engine!$A$3:$A$26,1)-1,0,2),OFFSET(Engine!$A$3:$A$26,MATCH(U358,Engine!$A$3:$A$26,1)-1,0,2))</f>
        <v>590.28680526412995</v>
      </c>
    </row>
    <row r="359" spans="1:22" x14ac:dyDescent="0.25">
      <c r="A359">
        <f t="shared" si="78"/>
        <v>89</v>
      </c>
      <c r="B359">
        <f t="shared" si="89"/>
        <v>7367.5272351880521</v>
      </c>
      <c r="C359">
        <f t="shared" si="87"/>
        <v>125.61823999999979</v>
      </c>
      <c r="D359">
        <f t="shared" si="88"/>
        <v>-2.1394803770817816E-3</v>
      </c>
      <c r="E359">
        <f>MIN(VLOOKUP(C358+0.01,Gearing!$A$2:$F$7,2,TRUE)+1,5)</f>
        <v>5</v>
      </c>
      <c r="F359">
        <f>Misc!$B$4*Misc!$B$5/Misc!$B$2*VLOOKUP(E359,Gearing!$B$2:$F$7,5,FALSE)</f>
        <v>3601.903197661552</v>
      </c>
      <c r="G359">
        <f t="shared" si="76"/>
        <v>4.577969181969828</v>
      </c>
      <c r="H359">
        <f t="shared" si="77"/>
        <v>280.99999999999955</v>
      </c>
      <c r="I359">
        <f t="shared" si="79"/>
        <v>0.19223050000000003</v>
      </c>
      <c r="J359">
        <f t="shared" si="80"/>
        <v>3979.5469658791121</v>
      </c>
      <c r="K359">
        <f t="shared" si="81"/>
        <v>-39968042.503045157</v>
      </c>
      <c r="L359">
        <f t="shared" si="90"/>
        <v>7367.5479293317421</v>
      </c>
      <c r="M359">
        <f>2*$Y$1*VLOOKUP(E358,Gearing!$B$3:$D$7,3)+B357</f>
        <v>7367.5272351880521</v>
      </c>
      <c r="N359">
        <f>2*B358-B357+Misc!$B$6*$Y$1^2</f>
        <v>7367.6704139705289</v>
      </c>
      <c r="O359">
        <f t="shared" si="82"/>
        <v>0</v>
      </c>
      <c r="P359">
        <f t="shared" si="83"/>
        <v>0</v>
      </c>
      <c r="Q359">
        <f t="shared" si="84"/>
        <v>0</v>
      </c>
      <c r="R359">
        <f t="shared" si="85"/>
        <v>0</v>
      </c>
      <c r="S359">
        <f t="shared" si="86"/>
        <v>1</v>
      </c>
      <c r="T359">
        <f>C359/Misc!$B$2*60/2/PI()</f>
        <v>3998.5527677008035</v>
      </c>
      <c r="U359">
        <f>C359/Misc!$B$2*60/2/PI()*VLOOKUP(E359,Gearing!$B$2:$F$7,5,FALSE)</f>
        <v>7999.9999999999864</v>
      </c>
      <c r="V359">
        <f ca="1">FORECAST(U359,OFFSET(Engine!$E$3:$E$26,MATCH(U359,Engine!$A$3:$A$26,1)-1,0,2),OFFSET(Engine!$A$3:$A$26,MATCH(U359,Engine!$A$3:$A$26,1)-1,0,2))</f>
        <v>590.28680526412995</v>
      </c>
    </row>
    <row r="360" spans="1:22" x14ac:dyDescent="0.25">
      <c r="A360">
        <f t="shared" si="78"/>
        <v>89.25</v>
      </c>
      <c r="B360">
        <f t="shared" si="89"/>
        <v>7398.9317283292903</v>
      </c>
      <c r="C360">
        <f t="shared" si="87"/>
        <v>125.61823999999979</v>
      </c>
      <c r="D360">
        <f t="shared" si="88"/>
        <v>2.1394803770817816E-3</v>
      </c>
      <c r="E360">
        <f>MIN(VLOOKUP(C359+0.01,Gearing!$A$2:$F$7,2,TRUE)+1,5)</f>
        <v>5</v>
      </c>
      <c r="F360">
        <f>Misc!$B$4*Misc!$B$5/Misc!$B$2*VLOOKUP(E360,Gearing!$B$2:$F$7,5,FALSE)</f>
        <v>3601.903197661552</v>
      </c>
      <c r="G360">
        <f t="shared" si="76"/>
        <v>4.5974830293146089</v>
      </c>
      <c r="H360">
        <f t="shared" si="77"/>
        <v>280.99999999999955</v>
      </c>
      <c r="I360">
        <f t="shared" si="79"/>
        <v>0.19223050000000003</v>
      </c>
      <c r="J360">
        <f t="shared" si="80"/>
        <v>3967.473111632366</v>
      </c>
      <c r="K360">
        <f t="shared" si="81"/>
        <v>-40092827.284573503</v>
      </c>
      <c r="L360">
        <f t="shared" si="90"/>
        <v>7398.952688961379</v>
      </c>
      <c r="M360">
        <f>2*$Y$1*VLOOKUP(E359,Gearing!$B$3:$D$7,3)+B358</f>
        <v>7398.9317283292903</v>
      </c>
      <c r="N360">
        <f>2*B359-B358+Misc!$B$6*$Y$1^2</f>
        <v>7399.0751745468142</v>
      </c>
      <c r="O360">
        <f t="shared" si="82"/>
        <v>0</v>
      </c>
      <c r="P360">
        <f t="shared" si="83"/>
        <v>0</v>
      </c>
      <c r="Q360">
        <f t="shared" si="84"/>
        <v>0</v>
      </c>
      <c r="R360">
        <f t="shared" si="85"/>
        <v>0</v>
      </c>
      <c r="S360">
        <f t="shared" si="86"/>
        <v>1</v>
      </c>
      <c r="T360">
        <f>C360/Misc!$B$2*60/2/PI()</f>
        <v>3998.5527677008035</v>
      </c>
      <c r="U360">
        <f>C360/Misc!$B$2*60/2/PI()*VLOOKUP(E360,Gearing!$B$2:$F$7,5,FALSE)</f>
        <v>7999.9999999999864</v>
      </c>
      <c r="V360">
        <f ca="1">FORECAST(U360,OFFSET(Engine!$E$3:$E$26,MATCH(U360,Engine!$A$3:$A$26,1)-1,0,2),OFFSET(Engine!$A$3:$A$26,MATCH(U360,Engine!$A$3:$A$26,1)-1,0,2))</f>
        <v>590.28680526412995</v>
      </c>
    </row>
    <row r="361" spans="1:22" x14ac:dyDescent="0.25">
      <c r="A361">
        <f t="shared" si="78"/>
        <v>89.5</v>
      </c>
      <c r="B361">
        <f t="shared" si="89"/>
        <v>7430.336355188052</v>
      </c>
      <c r="C361">
        <f t="shared" si="87"/>
        <v>125.61823999999979</v>
      </c>
      <c r="D361">
        <f t="shared" si="88"/>
        <v>-2.1394803770817816E-3</v>
      </c>
      <c r="E361">
        <f>MIN(VLOOKUP(C360+0.01,Gearing!$A$2:$F$7,2,TRUE)+1,5)</f>
        <v>5</v>
      </c>
      <c r="F361">
        <f>Misc!$B$4*Misc!$B$5/Misc!$B$2*VLOOKUP(E361,Gearing!$B$2:$F$7,5,FALSE)</f>
        <v>3601.903197661552</v>
      </c>
      <c r="G361">
        <f t="shared" si="76"/>
        <v>4.6169969597476062</v>
      </c>
      <c r="H361">
        <f t="shared" si="77"/>
        <v>280.99999999999955</v>
      </c>
      <c r="I361">
        <f t="shared" si="79"/>
        <v>0.19223050000000003</v>
      </c>
      <c r="J361">
        <f t="shared" si="80"/>
        <v>3955.3993087947924</v>
      </c>
      <c r="K361">
        <f t="shared" si="81"/>
        <v>-40217235.999424934</v>
      </c>
      <c r="L361">
        <f t="shared" si="90"/>
        <v>7430.3570493317411</v>
      </c>
      <c r="M361">
        <f>2*$Y$1*VLOOKUP(E360,Gearing!$B$3:$D$7,3)+B359</f>
        <v>7430.336355188052</v>
      </c>
      <c r="N361">
        <f>2*B360-B359+Misc!$B$6*$Y$1^2</f>
        <v>7430.4795339705288</v>
      </c>
      <c r="O361">
        <f t="shared" si="82"/>
        <v>0</v>
      </c>
      <c r="P361">
        <f t="shared" si="83"/>
        <v>0</v>
      </c>
      <c r="Q361">
        <f t="shared" si="84"/>
        <v>0</v>
      </c>
      <c r="R361">
        <f t="shared" si="85"/>
        <v>0</v>
      </c>
      <c r="S361">
        <f t="shared" si="86"/>
        <v>1</v>
      </c>
      <c r="T361">
        <f>C361/Misc!$B$2*60/2/PI()</f>
        <v>3998.5527677008035</v>
      </c>
      <c r="U361">
        <f>C361/Misc!$B$2*60/2/PI()*VLOOKUP(E361,Gearing!$B$2:$F$7,5,FALSE)</f>
        <v>7999.9999999999864</v>
      </c>
      <c r="V361">
        <f ca="1">FORECAST(U361,OFFSET(Engine!$E$3:$E$26,MATCH(U361,Engine!$A$3:$A$26,1)-1,0,2),OFFSET(Engine!$A$3:$A$26,MATCH(U361,Engine!$A$3:$A$26,1)-1,0,2))</f>
        <v>590.28680526412995</v>
      </c>
    </row>
    <row r="362" spans="1:22" x14ac:dyDescent="0.25">
      <c r="A362">
        <f t="shared" si="78"/>
        <v>89.75</v>
      </c>
      <c r="B362">
        <f t="shared" si="89"/>
        <v>7461.7408483292902</v>
      </c>
      <c r="C362">
        <f t="shared" si="87"/>
        <v>125.61823999999979</v>
      </c>
      <c r="D362">
        <f t="shared" si="88"/>
        <v>2.1394803770817816E-3</v>
      </c>
      <c r="E362">
        <f>MIN(VLOOKUP(C361+0.01,Gearing!$A$2:$F$7,2,TRUE)+1,5)</f>
        <v>5</v>
      </c>
      <c r="F362">
        <f>Misc!$B$4*Misc!$B$5/Misc!$B$2*VLOOKUP(E362,Gearing!$B$2:$F$7,5,FALSE)</f>
        <v>3601.903197661552</v>
      </c>
      <c r="G362">
        <f t="shared" si="76"/>
        <v>4.6365108070923871</v>
      </c>
      <c r="H362">
        <f t="shared" si="77"/>
        <v>280.99999999999955</v>
      </c>
      <c r="I362">
        <f t="shared" si="79"/>
        <v>0.19223050000000003</v>
      </c>
      <c r="J362">
        <f t="shared" si="80"/>
        <v>3943.3254545480459</v>
      </c>
      <c r="K362">
        <f t="shared" si="81"/>
        <v>-40341262.432793036</v>
      </c>
      <c r="L362">
        <f t="shared" si="90"/>
        <v>7461.7618089613779</v>
      </c>
      <c r="M362">
        <f>2*$Y$1*VLOOKUP(E361,Gearing!$B$3:$D$7,3)+B360</f>
        <v>7461.7408483292902</v>
      </c>
      <c r="N362">
        <f>2*B361-B360+Misc!$B$6*$Y$1^2</f>
        <v>7461.8842945468141</v>
      </c>
      <c r="O362">
        <f t="shared" si="82"/>
        <v>0</v>
      </c>
      <c r="P362">
        <f t="shared" si="83"/>
        <v>0</v>
      </c>
      <c r="Q362">
        <f t="shared" si="84"/>
        <v>0</v>
      </c>
      <c r="R362">
        <f t="shared" si="85"/>
        <v>0</v>
      </c>
      <c r="S362">
        <f t="shared" si="86"/>
        <v>1</v>
      </c>
      <c r="T362">
        <f>C362/Misc!$B$2*60/2/PI()</f>
        <v>3998.5527677008035</v>
      </c>
      <c r="U362">
        <f>C362/Misc!$B$2*60/2/PI()*VLOOKUP(E362,Gearing!$B$2:$F$7,5,FALSE)</f>
        <v>7999.9999999999864</v>
      </c>
      <c r="V362">
        <f ca="1">FORECAST(U362,OFFSET(Engine!$E$3:$E$26,MATCH(U362,Engine!$A$3:$A$26,1)-1,0,2),OFFSET(Engine!$A$3:$A$26,MATCH(U362,Engine!$A$3:$A$26,1)-1,0,2))</f>
        <v>590.28680526412995</v>
      </c>
    </row>
    <row r="363" spans="1:22" x14ac:dyDescent="0.25">
      <c r="A363">
        <f t="shared" si="78"/>
        <v>90</v>
      </c>
      <c r="B363">
        <f t="shared" si="89"/>
        <v>7493.1454751880519</v>
      </c>
      <c r="C363">
        <f t="shared" si="87"/>
        <v>125.61823999999979</v>
      </c>
      <c r="D363">
        <f t="shared" si="88"/>
        <v>-2.1394803770817816E-3</v>
      </c>
      <c r="E363">
        <f>MIN(VLOOKUP(C362+0.01,Gearing!$A$2:$F$7,2,TRUE)+1,5)</f>
        <v>5</v>
      </c>
      <c r="F363">
        <f>Misc!$B$4*Misc!$B$5/Misc!$B$2*VLOOKUP(E363,Gearing!$B$2:$F$7,5,FALSE)</f>
        <v>3601.903197661552</v>
      </c>
      <c r="G363">
        <f t="shared" si="76"/>
        <v>4.6560247375253843</v>
      </c>
      <c r="H363">
        <f t="shared" si="77"/>
        <v>280.99999999999955</v>
      </c>
      <c r="I363">
        <f t="shared" si="79"/>
        <v>0.19223050000000003</v>
      </c>
      <c r="J363">
        <f t="shared" si="80"/>
        <v>3931.2516517104723</v>
      </c>
      <c r="K363">
        <f t="shared" si="81"/>
        <v>-40464912.802713178</v>
      </c>
      <c r="L363">
        <f t="shared" si="90"/>
        <v>7493.1661693317419</v>
      </c>
      <c r="M363">
        <f>2*$Y$1*VLOOKUP(E362,Gearing!$B$3:$D$7,3)+B361</f>
        <v>7493.1454751880519</v>
      </c>
      <c r="N363">
        <f>2*B362-B361+Misc!$B$6*$Y$1^2</f>
        <v>7493.2886539705287</v>
      </c>
      <c r="O363">
        <f t="shared" si="82"/>
        <v>0</v>
      </c>
      <c r="P363">
        <f t="shared" si="83"/>
        <v>0</v>
      </c>
      <c r="Q363">
        <f t="shared" si="84"/>
        <v>0</v>
      </c>
      <c r="R363">
        <f t="shared" si="85"/>
        <v>0</v>
      </c>
      <c r="S363">
        <f t="shared" si="86"/>
        <v>1</v>
      </c>
      <c r="T363">
        <f>C363/Misc!$B$2*60/2/PI()</f>
        <v>3998.5527677008035</v>
      </c>
      <c r="U363">
        <f>C363/Misc!$B$2*60/2/PI()*VLOOKUP(E363,Gearing!$B$2:$F$7,5,FALSE)</f>
        <v>7999.9999999999864</v>
      </c>
      <c r="V363">
        <f ca="1">FORECAST(U363,OFFSET(Engine!$E$3:$E$26,MATCH(U363,Engine!$A$3:$A$26,1)-1,0,2),OFFSET(Engine!$A$3:$A$26,MATCH(U363,Engine!$A$3:$A$26,1)-1,0,2))</f>
        <v>590.28680526412995</v>
      </c>
    </row>
    <row r="364" spans="1:22" x14ac:dyDescent="0.25">
      <c r="A364">
        <f t="shared" si="78"/>
        <v>90.25</v>
      </c>
      <c r="B364">
        <f t="shared" si="89"/>
        <v>7524.5499683292901</v>
      </c>
      <c r="C364">
        <f t="shared" si="87"/>
        <v>125.61823999999979</v>
      </c>
      <c r="D364">
        <f t="shared" si="88"/>
        <v>2.1394803770817816E-3</v>
      </c>
      <c r="E364">
        <f>MIN(VLOOKUP(C363+0.01,Gearing!$A$2:$F$7,2,TRUE)+1,5)</f>
        <v>5</v>
      </c>
      <c r="F364">
        <f>Misc!$B$4*Misc!$B$5/Misc!$B$2*VLOOKUP(E364,Gearing!$B$2:$F$7,5,FALSE)</f>
        <v>3601.903197661552</v>
      </c>
      <c r="G364">
        <f t="shared" si="76"/>
        <v>4.6755385848701652</v>
      </c>
      <c r="H364">
        <f t="shared" si="77"/>
        <v>280.99999999999955</v>
      </c>
      <c r="I364">
        <f t="shared" si="79"/>
        <v>0.19223050000000003</v>
      </c>
      <c r="J364">
        <f t="shared" si="80"/>
        <v>3919.1777974637262</v>
      </c>
      <c r="K364">
        <f t="shared" si="81"/>
        <v>-40588180.887921028</v>
      </c>
      <c r="L364">
        <f t="shared" si="90"/>
        <v>7524.5709289613787</v>
      </c>
      <c r="M364">
        <f>2*$Y$1*VLOOKUP(E363,Gearing!$B$3:$D$7,3)+B362</f>
        <v>7524.5499683292901</v>
      </c>
      <c r="N364">
        <f>2*B363-B362+Misc!$B$6*$Y$1^2</f>
        <v>7524.693414546814</v>
      </c>
      <c r="O364">
        <f t="shared" si="82"/>
        <v>0</v>
      </c>
      <c r="P364">
        <f t="shared" si="83"/>
        <v>0</v>
      </c>
      <c r="Q364">
        <f t="shared" si="84"/>
        <v>0</v>
      </c>
      <c r="R364">
        <f t="shared" si="85"/>
        <v>0</v>
      </c>
      <c r="S364">
        <f t="shared" si="86"/>
        <v>1</v>
      </c>
      <c r="T364">
        <f>C364/Misc!$B$2*60/2/PI()</f>
        <v>3998.5527677008035</v>
      </c>
      <c r="U364">
        <f>C364/Misc!$B$2*60/2/PI()*VLOOKUP(E364,Gearing!$B$2:$F$7,5,FALSE)</f>
        <v>7999.9999999999864</v>
      </c>
      <c r="V364">
        <f ca="1">FORECAST(U364,OFFSET(Engine!$E$3:$E$26,MATCH(U364,Engine!$A$3:$A$26,1)-1,0,2),OFFSET(Engine!$A$3:$A$26,MATCH(U364,Engine!$A$3:$A$26,1)-1,0,2))</f>
        <v>590.28680526412995</v>
      </c>
    </row>
    <row r="365" spans="1:22" x14ac:dyDescent="0.25">
      <c r="A365">
        <f t="shared" si="78"/>
        <v>90.5</v>
      </c>
      <c r="B365">
        <f t="shared" si="89"/>
        <v>7555.9545951880518</v>
      </c>
      <c r="C365">
        <f t="shared" si="87"/>
        <v>125.61823999999979</v>
      </c>
      <c r="D365">
        <f t="shared" si="88"/>
        <v>-2.1394803770817816E-3</v>
      </c>
      <c r="E365">
        <f>MIN(VLOOKUP(C364+0.01,Gearing!$A$2:$F$7,2,TRUE)+1,5)</f>
        <v>5</v>
      </c>
      <c r="F365">
        <f>Misc!$B$4*Misc!$B$5/Misc!$B$2*VLOOKUP(E365,Gearing!$B$2:$F$7,5,FALSE)</f>
        <v>3601.903197661552</v>
      </c>
      <c r="G365">
        <f t="shared" si="76"/>
        <v>4.6950525153031615</v>
      </c>
      <c r="H365">
        <f t="shared" si="77"/>
        <v>280.99999999999955</v>
      </c>
      <c r="I365">
        <f t="shared" si="79"/>
        <v>0.19223050000000003</v>
      </c>
      <c r="J365">
        <f t="shared" si="80"/>
        <v>3907.1039946261526</v>
      </c>
      <c r="K365">
        <f t="shared" si="81"/>
        <v>-40711072.912909895</v>
      </c>
      <c r="L365">
        <f t="shared" si="90"/>
        <v>7555.9752893317409</v>
      </c>
      <c r="M365">
        <f>2*$Y$1*VLOOKUP(E364,Gearing!$B$3:$D$7,3)+B363</f>
        <v>7555.9545951880518</v>
      </c>
      <c r="N365">
        <f>2*B364-B363+Misc!$B$6*$Y$1^2</f>
        <v>7556.0977739705286</v>
      </c>
      <c r="O365">
        <f t="shared" si="82"/>
        <v>0</v>
      </c>
      <c r="P365">
        <f t="shared" si="83"/>
        <v>0</v>
      </c>
      <c r="Q365">
        <f t="shared" si="84"/>
        <v>0</v>
      </c>
      <c r="R365">
        <f t="shared" si="85"/>
        <v>0</v>
      </c>
      <c r="S365">
        <f t="shared" si="86"/>
        <v>1</v>
      </c>
      <c r="T365">
        <f>C365/Misc!$B$2*60/2/PI()</f>
        <v>3998.5527677008035</v>
      </c>
      <c r="U365">
        <f>C365/Misc!$B$2*60/2/PI()*VLOOKUP(E365,Gearing!$B$2:$F$7,5,FALSE)</f>
        <v>7999.9999999999864</v>
      </c>
      <c r="V365">
        <f ca="1">FORECAST(U365,OFFSET(Engine!$E$3:$E$26,MATCH(U365,Engine!$A$3:$A$26,1)-1,0,2),OFFSET(Engine!$A$3:$A$26,MATCH(U365,Engine!$A$3:$A$26,1)-1,0,2))</f>
        <v>590.28680526412995</v>
      </c>
    </row>
    <row r="366" spans="1:22" x14ac:dyDescent="0.25">
      <c r="A366">
        <f t="shared" si="78"/>
        <v>90.75</v>
      </c>
      <c r="B366">
        <f t="shared" si="89"/>
        <v>7587.35908832929</v>
      </c>
      <c r="C366">
        <f t="shared" si="87"/>
        <v>125.61823999999979</v>
      </c>
      <c r="D366">
        <f t="shared" si="88"/>
        <v>2.1394803770817816E-3</v>
      </c>
      <c r="E366">
        <f>MIN(VLOOKUP(C365+0.01,Gearing!$A$2:$F$7,2,TRUE)+1,5)</f>
        <v>5</v>
      </c>
      <c r="F366">
        <f>Misc!$B$4*Misc!$B$5/Misc!$B$2*VLOOKUP(E366,Gearing!$B$2:$F$7,5,FALSE)</f>
        <v>3601.903197661552</v>
      </c>
      <c r="G366">
        <f t="shared" si="76"/>
        <v>4.7145663626479424</v>
      </c>
      <c r="H366">
        <f t="shared" si="77"/>
        <v>280.99999999999955</v>
      </c>
      <c r="I366">
        <f t="shared" si="79"/>
        <v>0.19223050000000003</v>
      </c>
      <c r="J366">
        <f t="shared" si="80"/>
        <v>3895.030140379406</v>
      </c>
      <c r="K366">
        <f t="shared" si="81"/>
        <v>-40833582.6499575</v>
      </c>
      <c r="L366">
        <f t="shared" si="90"/>
        <v>7587.3800489613777</v>
      </c>
      <c r="M366">
        <f>2*$Y$1*VLOOKUP(E365,Gearing!$B$3:$D$7,3)+B364</f>
        <v>7587.35908832929</v>
      </c>
      <c r="N366">
        <f>2*B365-B364+Misc!$B$6*$Y$1^2</f>
        <v>7587.5025345468139</v>
      </c>
      <c r="O366">
        <f t="shared" si="82"/>
        <v>0</v>
      </c>
      <c r="P366">
        <f t="shared" si="83"/>
        <v>0</v>
      </c>
      <c r="Q366">
        <f t="shared" si="84"/>
        <v>0</v>
      </c>
      <c r="R366">
        <f t="shared" si="85"/>
        <v>0</v>
      </c>
      <c r="S366">
        <f t="shared" si="86"/>
        <v>1</v>
      </c>
      <c r="T366">
        <f>C366/Misc!$B$2*60/2/PI()</f>
        <v>3998.5527677008035</v>
      </c>
      <c r="U366">
        <f>C366/Misc!$B$2*60/2/PI()*VLOOKUP(E366,Gearing!$B$2:$F$7,5,FALSE)</f>
        <v>7999.9999999999864</v>
      </c>
      <c r="V366">
        <f ca="1">FORECAST(U366,OFFSET(Engine!$E$3:$E$26,MATCH(U366,Engine!$A$3:$A$26,1)-1,0,2),OFFSET(Engine!$A$3:$A$26,MATCH(U366,Engine!$A$3:$A$26,1)-1,0,2))</f>
        <v>590.28680526412995</v>
      </c>
    </row>
    <row r="367" spans="1:22" x14ac:dyDescent="0.25">
      <c r="A367">
        <f t="shared" si="78"/>
        <v>91</v>
      </c>
      <c r="B367">
        <f t="shared" si="89"/>
        <v>7618.7637151880517</v>
      </c>
      <c r="C367">
        <f t="shared" si="87"/>
        <v>125.61823999999979</v>
      </c>
      <c r="D367">
        <f t="shared" si="88"/>
        <v>-2.1394803770817816E-3</v>
      </c>
      <c r="E367">
        <f>MIN(VLOOKUP(C366+0.01,Gearing!$A$2:$F$7,2,TRUE)+1,5)</f>
        <v>5</v>
      </c>
      <c r="F367">
        <f>Misc!$B$4*Misc!$B$5/Misc!$B$2*VLOOKUP(E367,Gearing!$B$2:$F$7,5,FALSE)</f>
        <v>3601.903197661552</v>
      </c>
      <c r="G367">
        <f t="shared" si="76"/>
        <v>4.7340802930809396</v>
      </c>
      <c r="H367">
        <f t="shared" si="77"/>
        <v>280.99999999999955</v>
      </c>
      <c r="I367">
        <f t="shared" si="79"/>
        <v>0.19223050000000003</v>
      </c>
      <c r="J367">
        <f t="shared" si="80"/>
        <v>3882.9563375418325</v>
      </c>
      <c r="K367">
        <f t="shared" si="81"/>
        <v>-40955716.330015086</v>
      </c>
      <c r="L367">
        <f t="shared" si="90"/>
        <v>7618.7844093317408</v>
      </c>
      <c r="M367">
        <f>2*$Y$1*VLOOKUP(E366,Gearing!$B$3:$D$7,3)+B365</f>
        <v>7618.7637151880517</v>
      </c>
      <c r="N367">
        <f>2*B366-B365+Misc!$B$6*$Y$1^2</f>
        <v>7618.9068939705285</v>
      </c>
      <c r="O367">
        <f t="shared" si="82"/>
        <v>0</v>
      </c>
      <c r="P367">
        <f t="shared" si="83"/>
        <v>0</v>
      </c>
      <c r="Q367">
        <f t="shared" si="84"/>
        <v>0</v>
      </c>
      <c r="R367">
        <f t="shared" si="85"/>
        <v>0</v>
      </c>
      <c r="S367">
        <f t="shared" si="86"/>
        <v>1</v>
      </c>
      <c r="T367">
        <f>C367/Misc!$B$2*60/2/PI()</f>
        <v>3998.5527677008035</v>
      </c>
      <c r="U367">
        <f>C367/Misc!$B$2*60/2/PI()*VLOOKUP(E367,Gearing!$B$2:$F$7,5,FALSE)</f>
        <v>7999.9999999999864</v>
      </c>
      <c r="V367">
        <f ca="1">FORECAST(U367,OFFSET(Engine!$E$3:$E$26,MATCH(U367,Engine!$A$3:$A$26,1)-1,0,2),OFFSET(Engine!$A$3:$A$26,MATCH(U367,Engine!$A$3:$A$26,1)-1,0,2))</f>
        <v>590.28680526412995</v>
      </c>
    </row>
    <row r="368" spans="1:22" x14ac:dyDescent="0.25">
      <c r="A368">
        <f t="shared" si="78"/>
        <v>91.25</v>
      </c>
      <c r="B368">
        <f t="shared" si="89"/>
        <v>7650.1682083292899</v>
      </c>
      <c r="C368">
        <f t="shared" si="87"/>
        <v>125.61823999999979</v>
      </c>
      <c r="D368">
        <f t="shared" si="88"/>
        <v>2.1394803770817816E-3</v>
      </c>
      <c r="E368">
        <f>MIN(VLOOKUP(C367+0.01,Gearing!$A$2:$F$7,2,TRUE)+1,5)</f>
        <v>5</v>
      </c>
      <c r="F368">
        <f>Misc!$B$4*Misc!$B$5/Misc!$B$2*VLOOKUP(E368,Gearing!$B$2:$F$7,5,FALSE)</f>
        <v>3601.903197661552</v>
      </c>
      <c r="G368">
        <f t="shared" si="76"/>
        <v>4.7535941404257205</v>
      </c>
      <c r="H368">
        <f t="shared" si="77"/>
        <v>280.99999999999955</v>
      </c>
      <c r="I368">
        <f t="shared" si="79"/>
        <v>0.19223050000000003</v>
      </c>
      <c r="J368">
        <f t="shared" si="80"/>
        <v>3870.8824832950859</v>
      </c>
      <c r="K368">
        <f t="shared" si="81"/>
        <v>-41077467.718902439</v>
      </c>
      <c r="L368">
        <f t="shared" si="90"/>
        <v>7650.1891689613776</v>
      </c>
      <c r="M368">
        <f>2*$Y$1*VLOOKUP(E367,Gearing!$B$3:$D$7,3)+B366</f>
        <v>7650.1682083292899</v>
      </c>
      <c r="N368">
        <f>2*B367-B366+Misc!$B$6*$Y$1^2</f>
        <v>7650.3116545468138</v>
      </c>
      <c r="O368">
        <f t="shared" si="82"/>
        <v>0</v>
      </c>
      <c r="P368">
        <f t="shared" si="83"/>
        <v>0</v>
      </c>
      <c r="Q368">
        <f t="shared" si="84"/>
        <v>0</v>
      </c>
      <c r="R368">
        <f t="shared" si="85"/>
        <v>0</v>
      </c>
      <c r="S368">
        <f t="shared" si="86"/>
        <v>1</v>
      </c>
      <c r="T368">
        <f>C368/Misc!$B$2*60/2/PI()</f>
        <v>3998.5527677008035</v>
      </c>
      <c r="U368">
        <f>C368/Misc!$B$2*60/2/PI()*VLOOKUP(E368,Gearing!$B$2:$F$7,5,FALSE)</f>
        <v>7999.9999999999864</v>
      </c>
      <c r="V368">
        <f ca="1">FORECAST(U368,OFFSET(Engine!$E$3:$E$26,MATCH(U368,Engine!$A$3:$A$26,1)-1,0,2),OFFSET(Engine!$A$3:$A$26,MATCH(U368,Engine!$A$3:$A$26,1)-1,0,2))</f>
        <v>590.28680526412995</v>
      </c>
    </row>
    <row r="369" spans="1:22" x14ac:dyDescent="0.25">
      <c r="A369">
        <f t="shared" si="78"/>
        <v>91.5</v>
      </c>
      <c r="B369">
        <f t="shared" si="89"/>
        <v>7681.5728351880516</v>
      </c>
      <c r="C369">
        <f t="shared" si="87"/>
        <v>125.61823999999979</v>
      </c>
      <c r="D369">
        <f t="shared" si="88"/>
        <v>-2.1394803770817816E-3</v>
      </c>
      <c r="E369">
        <f>MIN(VLOOKUP(C368+0.01,Gearing!$A$2:$F$7,2,TRUE)+1,5)</f>
        <v>5</v>
      </c>
      <c r="F369">
        <f>Misc!$B$4*Misc!$B$5/Misc!$B$2*VLOOKUP(E369,Gearing!$B$2:$F$7,5,FALSE)</f>
        <v>3601.903197661552</v>
      </c>
      <c r="G369">
        <f t="shared" si="76"/>
        <v>4.7731080708587177</v>
      </c>
      <c r="H369">
        <f t="shared" si="77"/>
        <v>280.99999999999955</v>
      </c>
      <c r="I369">
        <f t="shared" si="79"/>
        <v>0.19223050000000003</v>
      </c>
      <c r="J369">
        <f t="shared" si="80"/>
        <v>3858.8086804575123</v>
      </c>
      <c r="K369">
        <f t="shared" si="81"/>
        <v>-41198843.054028742</v>
      </c>
      <c r="L369">
        <f t="shared" si="90"/>
        <v>7681.5935293317389</v>
      </c>
      <c r="M369">
        <f>2*$Y$1*VLOOKUP(E368,Gearing!$B$3:$D$7,3)+B367</f>
        <v>7681.5728351880516</v>
      </c>
      <c r="N369">
        <f>2*B368-B367+Misc!$B$6*$Y$1^2</f>
        <v>7681.7160139705284</v>
      </c>
      <c r="O369">
        <f t="shared" si="82"/>
        <v>0</v>
      </c>
      <c r="P369">
        <f t="shared" si="83"/>
        <v>0</v>
      </c>
      <c r="Q369">
        <f t="shared" si="84"/>
        <v>0</v>
      </c>
      <c r="R369">
        <f t="shared" si="85"/>
        <v>0</v>
      </c>
      <c r="S369">
        <f t="shared" si="86"/>
        <v>1</v>
      </c>
      <c r="T369">
        <f>C369/Misc!$B$2*60/2/PI()</f>
        <v>3998.5527677008035</v>
      </c>
      <c r="U369">
        <f>C369/Misc!$B$2*60/2/PI()*VLOOKUP(E369,Gearing!$B$2:$F$7,5,FALSE)</f>
        <v>7999.9999999999864</v>
      </c>
      <c r="V369">
        <f ca="1">FORECAST(U369,OFFSET(Engine!$E$3:$E$26,MATCH(U369,Engine!$A$3:$A$26,1)-1,0,2),OFFSET(Engine!$A$3:$A$26,MATCH(U369,Engine!$A$3:$A$26,1)-1,0,2))</f>
        <v>590.28680526412995</v>
      </c>
    </row>
    <row r="370" spans="1:22" x14ac:dyDescent="0.25">
      <c r="A370">
        <f t="shared" si="78"/>
        <v>91.75</v>
      </c>
      <c r="B370">
        <f t="shared" si="89"/>
        <v>7712.9773283292898</v>
      </c>
      <c r="C370">
        <f t="shared" si="87"/>
        <v>125.61823999999979</v>
      </c>
      <c r="D370">
        <f t="shared" si="88"/>
        <v>2.1394803770817816E-3</v>
      </c>
      <c r="E370">
        <f>MIN(VLOOKUP(C369+0.01,Gearing!$A$2:$F$7,2,TRUE)+1,5)</f>
        <v>5</v>
      </c>
      <c r="F370">
        <f>Misc!$B$4*Misc!$B$5/Misc!$B$2*VLOOKUP(E370,Gearing!$B$2:$F$7,5,FALSE)</f>
        <v>3601.903197661552</v>
      </c>
      <c r="G370">
        <f t="shared" si="76"/>
        <v>4.7926219182034968</v>
      </c>
      <c r="H370">
        <f t="shared" si="77"/>
        <v>280.99999999999955</v>
      </c>
      <c r="I370">
        <f t="shared" si="79"/>
        <v>0.19223050000000003</v>
      </c>
      <c r="J370">
        <f t="shared" si="80"/>
        <v>3846.7348262107662</v>
      </c>
      <c r="K370">
        <f t="shared" si="81"/>
        <v>-41319836.094755858</v>
      </c>
      <c r="L370">
        <f t="shared" si="90"/>
        <v>7712.9982889613784</v>
      </c>
      <c r="M370">
        <f>2*$Y$1*VLOOKUP(E369,Gearing!$B$3:$D$7,3)+B368</f>
        <v>7712.9773283292898</v>
      </c>
      <c r="N370">
        <f>2*B369-B368+Misc!$B$6*$Y$1^2</f>
        <v>7713.1207745468137</v>
      </c>
      <c r="O370">
        <f t="shared" si="82"/>
        <v>0</v>
      </c>
      <c r="P370">
        <f t="shared" si="83"/>
        <v>0</v>
      </c>
      <c r="Q370">
        <f t="shared" si="84"/>
        <v>0</v>
      </c>
      <c r="R370">
        <f t="shared" si="85"/>
        <v>0</v>
      </c>
      <c r="S370">
        <f t="shared" si="86"/>
        <v>1</v>
      </c>
      <c r="T370">
        <f>C370/Misc!$B$2*60/2/PI()</f>
        <v>3998.5527677008035</v>
      </c>
      <c r="U370">
        <f>C370/Misc!$B$2*60/2/PI()*VLOOKUP(E370,Gearing!$B$2:$F$7,5,FALSE)</f>
        <v>7999.9999999999864</v>
      </c>
      <c r="V370">
        <f ca="1">FORECAST(U370,OFFSET(Engine!$E$3:$E$26,MATCH(U370,Engine!$A$3:$A$26,1)-1,0,2),OFFSET(Engine!$A$3:$A$26,MATCH(U370,Engine!$A$3:$A$26,1)-1,0,2))</f>
        <v>590.28680526412995</v>
      </c>
    </row>
    <row r="371" spans="1:22" x14ac:dyDescent="0.25">
      <c r="A371">
        <f t="shared" si="78"/>
        <v>92</v>
      </c>
      <c r="B371">
        <f t="shared" si="89"/>
        <v>7744.3819551880515</v>
      </c>
      <c r="C371">
        <f t="shared" si="87"/>
        <v>125.61823999999979</v>
      </c>
      <c r="D371">
        <f t="shared" si="88"/>
        <v>-2.1394803770817816E-3</v>
      </c>
      <c r="E371">
        <f>MIN(VLOOKUP(C370+0.01,Gearing!$A$2:$F$7,2,TRUE)+1,5)</f>
        <v>5</v>
      </c>
      <c r="F371">
        <f>Misc!$B$4*Misc!$B$5/Misc!$B$2*VLOOKUP(E371,Gearing!$B$2:$F$7,5,FALSE)</f>
        <v>3601.903197661552</v>
      </c>
      <c r="G371">
        <f t="shared" si="76"/>
        <v>4.8121358486364949</v>
      </c>
      <c r="H371">
        <f t="shared" si="77"/>
        <v>280.99999999999955</v>
      </c>
      <c r="I371">
        <f t="shared" si="79"/>
        <v>0.19223050000000003</v>
      </c>
      <c r="J371">
        <f t="shared" si="80"/>
        <v>3834.6610233731926</v>
      </c>
      <c r="K371">
        <f t="shared" si="81"/>
        <v>-41440453.084950872</v>
      </c>
      <c r="L371">
        <f t="shared" si="90"/>
        <v>7744.4026493317406</v>
      </c>
      <c r="M371">
        <f>2*$Y$1*VLOOKUP(E370,Gearing!$B$3:$D$7,3)+B369</f>
        <v>7744.3819551880515</v>
      </c>
      <c r="N371">
        <f>2*B370-B369+Misc!$B$6*$Y$1^2</f>
        <v>7744.5251339705283</v>
      </c>
      <c r="O371">
        <f t="shared" si="82"/>
        <v>0</v>
      </c>
      <c r="P371">
        <f t="shared" si="83"/>
        <v>0</v>
      </c>
      <c r="Q371">
        <f t="shared" si="84"/>
        <v>0</v>
      </c>
      <c r="R371">
        <f t="shared" si="85"/>
        <v>0</v>
      </c>
      <c r="S371">
        <f t="shared" si="86"/>
        <v>1</v>
      </c>
      <c r="T371">
        <f>C371/Misc!$B$2*60/2/PI()</f>
        <v>3998.5527677008035</v>
      </c>
      <c r="U371">
        <f>C371/Misc!$B$2*60/2/PI()*VLOOKUP(E371,Gearing!$B$2:$F$7,5,FALSE)</f>
        <v>7999.9999999999864</v>
      </c>
      <c r="V371">
        <f ca="1">FORECAST(U371,OFFSET(Engine!$E$3:$E$26,MATCH(U371,Engine!$A$3:$A$26,1)-1,0,2),OFFSET(Engine!$A$3:$A$26,MATCH(U371,Engine!$A$3:$A$26,1)-1,0,2))</f>
        <v>590.28680526412995</v>
      </c>
    </row>
    <row r="372" spans="1:22" x14ac:dyDescent="0.25">
      <c r="A372">
        <f t="shared" si="78"/>
        <v>92.25</v>
      </c>
      <c r="B372">
        <f t="shared" si="89"/>
        <v>7775.7864483292897</v>
      </c>
      <c r="C372">
        <f t="shared" si="87"/>
        <v>125.61823999999979</v>
      </c>
      <c r="D372">
        <f t="shared" si="88"/>
        <v>2.1394803770817816E-3</v>
      </c>
      <c r="E372">
        <f>MIN(VLOOKUP(C371+0.01,Gearing!$A$2:$F$7,2,TRUE)+1,5)</f>
        <v>5</v>
      </c>
      <c r="F372">
        <f>Misc!$B$4*Misc!$B$5/Misc!$B$2*VLOOKUP(E372,Gearing!$B$2:$F$7,5,FALSE)</f>
        <v>3601.903197661552</v>
      </c>
      <c r="G372">
        <f t="shared" si="76"/>
        <v>4.8316496959812749</v>
      </c>
      <c r="H372">
        <f t="shared" si="77"/>
        <v>280.99999999999955</v>
      </c>
      <c r="I372">
        <f t="shared" si="79"/>
        <v>0.19223050000000003</v>
      </c>
      <c r="J372">
        <f t="shared" si="80"/>
        <v>3822.587169126446</v>
      </c>
      <c r="K372">
        <f t="shared" si="81"/>
        <v>-41560687.777517751</v>
      </c>
      <c r="L372">
        <f t="shared" si="90"/>
        <v>7775.8074089613774</v>
      </c>
      <c r="M372">
        <f>2*$Y$1*VLOOKUP(E371,Gearing!$B$3:$D$7,3)+B370</f>
        <v>7775.7864483292897</v>
      </c>
      <c r="N372">
        <f>2*B371-B370+Misc!$B$6*$Y$1^2</f>
        <v>7775.9298945468136</v>
      </c>
      <c r="O372">
        <f t="shared" si="82"/>
        <v>0</v>
      </c>
      <c r="P372">
        <f t="shared" si="83"/>
        <v>0</v>
      </c>
      <c r="Q372">
        <f t="shared" si="84"/>
        <v>0</v>
      </c>
      <c r="R372">
        <f t="shared" si="85"/>
        <v>0</v>
      </c>
      <c r="S372">
        <f t="shared" si="86"/>
        <v>1</v>
      </c>
      <c r="T372">
        <f>C372/Misc!$B$2*60/2/PI()</f>
        <v>3998.5527677008035</v>
      </c>
      <c r="U372">
        <f>C372/Misc!$B$2*60/2/PI()*VLOOKUP(E372,Gearing!$B$2:$F$7,5,FALSE)</f>
        <v>7999.9999999999864</v>
      </c>
      <c r="V372">
        <f ca="1">FORECAST(U372,OFFSET(Engine!$E$3:$E$26,MATCH(U372,Engine!$A$3:$A$26,1)-1,0,2),OFFSET(Engine!$A$3:$A$26,MATCH(U372,Engine!$A$3:$A$26,1)-1,0,2))</f>
        <v>590.28680526412995</v>
      </c>
    </row>
    <row r="373" spans="1:22" x14ac:dyDescent="0.25">
      <c r="A373">
        <f t="shared" si="78"/>
        <v>92.5</v>
      </c>
      <c r="B373">
        <f t="shared" si="89"/>
        <v>7807.1910751880514</v>
      </c>
      <c r="C373">
        <f t="shared" si="87"/>
        <v>125.61823999999979</v>
      </c>
      <c r="D373">
        <f t="shared" si="88"/>
        <v>-2.1394803770817816E-3</v>
      </c>
      <c r="E373">
        <f>MIN(VLOOKUP(C372+0.01,Gearing!$A$2:$F$7,2,TRUE)+1,5)</f>
        <v>5</v>
      </c>
      <c r="F373">
        <f>Misc!$B$4*Misc!$B$5/Misc!$B$2*VLOOKUP(E373,Gearing!$B$2:$F$7,5,FALSE)</f>
        <v>3601.903197661552</v>
      </c>
      <c r="G373">
        <f t="shared" si="76"/>
        <v>4.851163626414273</v>
      </c>
      <c r="H373">
        <f t="shared" si="77"/>
        <v>280.99999999999955</v>
      </c>
      <c r="I373">
        <f t="shared" si="79"/>
        <v>0.19223050000000003</v>
      </c>
      <c r="J373">
        <f t="shared" si="80"/>
        <v>3810.5133662888725</v>
      </c>
      <c r="K373">
        <f t="shared" si="81"/>
        <v>-41680546.422781482</v>
      </c>
      <c r="L373">
        <f t="shared" si="90"/>
        <v>7807.2117693317414</v>
      </c>
      <c r="M373">
        <f>2*$Y$1*VLOOKUP(E372,Gearing!$B$3:$D$7,3)+B371</f>
        <v>7807.1910751880514</v>
      </c>
      <c r="N373">
        <f>2*B372-B371+Misc!$B$6*$Y$1^2</f>
        <v>7807.3342539705282</v>
      </c>
      <c r="O373">
        <f t="shared" si="82"/>
        <v>0</v>
      </c>
      <c r="P373">
        <f t="shared" si="83"/>
        <v>0</v>
      </c>
      <c r="Q373">
        <f t="shared" si="84"/>
        <v>0</v>
      </c>
      <c r="R373">
        <f t="shared" si="85"/>
        <v>0</v>
      </c>
      <c r="S373">
        <f t="shared" si="86"/>
        <v>1</v>
      </c>
      <c r="T373">
        <f>C373/Misc!$B$2*60/2/PI()</f>
        <v>3998.5527677008035</v>
      </c>
      <c r="U373">
        <f>C373/Misc!$B$2*60/2/PI()*VLOOKUP(E373,Gearing!$B$2:$F$7,5,FALSE)</f>
        <v>7999.9999999999864</v>
      </c>
      <c r="V373">
        <f ca="1">FORECAST(U373,OFFSET(Engine!$E$3:$E$26,MATCH(U373,Engine!$A$3:$A$26,1)-1,0,2),OFFSET(Engine!$A$3:$A$26,MATCH(U373,Engine!$A$3:$A$26,1)-1,0,2))</f>
        <v>590.28680526412995</v>
      </c>
    </row>
    <row r="374" spans="1:22" x14ac:dyDescent="0.25">
      <c r="A374">
        <f t="shared" si="78"/>
        <v>92.75</v>
      </c>
      <c r="B374">
        <f t="shared" si="89"/>
        <v>7838.5955683292896</v>
      </c>
      <c r="C374">
        <f t="shared" si="87"/>
        <v>125.61823999999979</v>
      </c>
      <c r="D374">
        <f t="shared" si="88"/>
        <v>2.1394803770817816E-3</v>
      </c>
      <c r="E374">
        <f>MIN(VLOOKUP(C373+0.01,Gearing!$A$2:$F$7,2,TRUE)+1,5)</f>
        <v>5</v>
      </c>
      <c r="F374">
        <f>Misc!$B$4*Misc!$B$5/Misc!$B$2*VLOOKUP(E374,Gearing!$B$2:$F$7,5,FALSE)</f>
        <v>3601.903197661552</v>
      </c>
      <c r="G374">
        <f t="shared" si="76"/>
        <v>4.870677473759053</v>
      </c>
      <c r="H374">
        <f t="shared" si="77"/>
        <v>280.99999999999955</v>
      </c>
      <c r="I374">
        <f t="shared" si="79"/>
        <v>0.19223050000000003</v>
      </c>
      <c r="J374">
        <f t="shared" si="80"/>
        <v>3798.4395120421264</v>
      </c>
      <c r="K374">
        <f t="shared" si="81"/>
        <v>-41800022.767188109</v>
      </c>
      <c r="L374">
        <f t="shared" si="90"/>
        <v>7838.6165289613782</v>
      </c>
      <c r="M374">
        <f>2*$Y$1*VLOOKUP(E373,Gearing!$B$3:$D$7,3)+B372</f>
        <v>7838.5955683292896</v>
      </c>
      <c r="N374">
        <f>2*B373-B372+Misc!$B$6*$Y$1^2</f>
        <v>7838.7390145468135</v>
      </c>
      <c r="O374">
        <f t="shared" si="82"/>
        <v>0</v>
      </c>
      <c r="P374">
        <f t="shared" si="83"/>
        <v>0</v>
      </c>
      <c r="Q374">
        <f t="shared" si="84"/>
        <v>0</v>
      </c>
      <c r="R374">
        <f t="shared" si="85"/>
        <v>0</v>
      </c>
      <c r="S374">
        <f t="shared" si="86"/>
        <v>1</v>
      </c>
      <c r="T374">
        <f>C374/Misc!$B$2*60/2/PI()</f>
        <v>3998.5527677008035</v>
      </c>
      <c r="U374">
        <f>C374/Misc!$B$2*60/2/PI()*VLOOKUP(E374,Gearing!$B$2:$F$7,5,FALSE)</f>
        <v>7999.9999999999864</v>
      </c>
      <c r="V374">
        <f ca="1">FORECAST(U374,OFFSET(Engine!$E$3:$E$26,MATCH(U374,Engine!$A$3:$A$26,1)-1,0,2),OFFSET(Engine!$A$3:$A$26,MATCH(U374,Engine!$A$3:$A$26,1)-1,0,2))</f>
        <v>590.28680526412995</v>
      </c>
    </row>
    <row r="375" spans="1:22" x14ac:dyDescent="0.25">
      <c r="A375">
        <f t="shared" si="78"/>
        <v>93</v>
      </c>
      <c r="B375">
        <f t="shared" si="89"/>
        <v>7870.0001951880513</v>
      </c>
      <c r="C375">
        <f t="shared" si="87"/>
        <v>125.61823999999979</v>
      </c>
      <c r="D375">
        <f t="shared" si="88"/>
        <v>-2.1394803770817816E-3</v>
      </c>
      <c r="E375">
        <f>MIN(VLOOKUP(C374+0.01,Gearing!$A$2:$F$7,2,TRUE)+1,5)</f>
        <v>5</v>
      </c>
      <c r="F375">
        <f>Misc!$B$4*Misc!$B$5/Misc!$B$2*VLOOKUP(E375,Gearing!$B$2:$F$7,5,FALSE)</f>
        <v>3601.903197661552</v>
      </c>
      <c r="G375">
        <f t="shared" si="76"/>
        <v>4.8901914041920502</v>
      </c>
      <c r="H375">
        <f t="shared" si="77"/>
        <v>280.99999999999955</v>
      </c>
      <c r="I375">
        <f t="shared" si="79"/>
        <v>0.19223050000000003</v>
      </c>
      <c r="J375">
        <f t="shared" si="80"/>
        <v>3786.3657092045528</v>
      </c>
      <c r="K375">
        <f t="shared" si="81"/>
        <v>-41919123.067520559</v>
      </c>
      <c r="L375">
        <f t="shared" si="90"/>
        <v>7870.0208893317404</v>
      </c>
      <c r="M375">
        <f>2*$Y$1*VLOOKUP(E374,Gearing!$B$3:$D$7,3)+B373</f>
        <v>7870.0001951880513</v>
      </c>
      <c r="N375">
        <f>2*B374-B373+Misc!$B$6*$Y$1^2</f>
        <v>7870.143373970528</v>
      </c>
      <c r="O375">
        <f t="shared" si="82"/>
        <v>0</v>
      </c>
      <c r="P375">
        <f t="shared" si="83"/>
        <v>0</v>
      </c>
      <c r="Q375">
        <f t="shared" si="84"/>
        <v>0</v>
      </c>
      <c r="R375">
        <f t="shared" si="85"/>
        <v>0</v>
      </c>
      <c r="S375">
        <f t="shared" si="86"/>
        <v>1</v>
      </c>
      <c r="T375">
        <f>C375/Misc!$B$2*60/2/PI()</f>
        <v>3998.5527677008035</v>
      </c>
      <c r="U375">
        <f>C375/Misc!$B$2*60/2/PI()*VLOOKUP(E375,Gearing!$B$2:$F$7,5,FALSE)</f>
        <v>7999.9999999999864</v>
      </c>
      <c r="V375">
        <f ca="1">FORECAST(U375,OFFSET(Engine!$E$3:$E$26,MATCH(U375,Engine!$A$3:$A$26,1)-1,0,2),OFFSET(Engine!$A$3:$A$26,MATCH(U375,Engine!$A$3:$A$26,1)-1,0,2))</f>
        <v>590.28680526412995</v>
      </c>
    </row>
    <row r="376" spans="1:22" x14ac:dyDescent="0.25">
      <c r="A376">
        <f t="shared" si="78"/>
        <v>93.25</v>
      </c>
      <c r="B376">
        <f t="shared" si="89"/>
        <v>7901.4046883292895</v>
      </c>
      <c r="C376">
        <f t="shared" si="87"/>
        <v>125.61823999999979</v>
      </c>
      <c r="D376">
        <f t="shared" si="88"/>
        <v>2.1394803770817816E-3</v>
      </c>
      <c r="E376">
        <f>MIN(VLOOKUP(C375+0.01,Gearing!$A$2:$F$7,2,TRUE)+1,5)</f>
        <v>5</v>
      </c>
      <c r="F376">
        <f>Misc!$B$4*Misc!$B$5/Misc!$B$2*VLOOKUP(E376,Gearing!$B$2:$F$7,5,FALSE)</f>
        <v>3601.903197661552</v>
      </c>
      <c r="G376">
        <f t="shared" si="76"/>
        <v>4.9097052515368302</v>
      </c>
      <c r="H376">
        <f t="shared" si="77"/>
        <v>280.99999999999955</v>
      </c>
      <c r="I376">
        <f t="shared" si="79"/>
        <v>0.19223050000000003</v>
      </c>
      <c r="J376">
        <f t="shared" si="80"/>
        <v>3774.2918549578062</v>
      </c>
      <c r="K376">
        <f t="shared" si="81"/>
        <v>-42037841.063766941</v>
      </c>
      <c r="L376">
        <f t="shared" si="90"/>
        <v>7901.4256489613772</v>
      </c>
      <c r="M376">
        <f>2*$Y$1*VLOOKUP(E375,Gearing!$B$3:$D$7,3)+B374</f>
        <v>7901.4046883292895</v>
      </c>
      <c r="N376">
        <f>2*B375-B374+Misc!$B$6*$Y$1^2</f>
        <v>7901.5481345468133</v>
      </c>
      <c r="O376">
        <f t="shared" si="82"/>
        <v>0</v>
      </c>
      <c r="P376">
        <f t="shared" si="83"/>
        <v>0</v>
      </c>
      <c r="Q376">
        <f t="shared" si="84"/>
        <v>0</v>
      </c>
      <c r="R376">
        <f t="shared" si="85"/>
        <v>0</v>
      </c>
      <c r="S376">
        <f t="shared" si="86"/>
        <v>1</v>
      </c>
      <c r="T376">
        <f>C376/Misc!$B$2*60/2/PI()</f>
        <v>3998.5527677008035</v>
      </c>
      <c r="U376">
        <f>C376/Misc!$B$2*60/2/PI()*VLOOKUP(E376,Gearing!$B$2:$F$7,5,FALSE)</f>
        <v>7999.9999999999864</v>
      </c>
      <c r="V376">
        <f ca="1">FORECAST(U376,OFFSET(Engine!$E$3:$E$26,MATCH(U376,Engine!$A$3:$A$26,1)-1,0,2),OFFSET(Engine!$A$3:$A$26,MATCH(U376,Engine!$A$3:$A$26,1)-1,0,2))</f>
        <v>590.28680526412995</v>
      </c>
    </row>
    <row r="377" spans="1:22" x14ac:dyDescent="0.25">
      <c r="A377">
        <f t="shared" si="78"/>
        <v>93.5</v>
      </c>
      <c r="B377">
        <f t="shared" si="89"/>
        <v>7932.8093151880512</v>
      </c>
      <c r="C377">
        <f t="shared" si="87"/>
        <v>125.61823999999979</v>
      </c>
      <c r="D377">
        <f t="shared" si="88"/>
        <v>-2.1394803770817816E-3</v>
      </c>
      <c r="E377">
        <f>MIN(VLOOKUP(C376+0.01,Gearing!$A$2:$F$7,2,TRUE)+1,5)</f>
        <v>5</v>
      </c>
      <c r="F377">
        <f>Misc!$B$4*Misc!$B$5/Misc!$B$2*VLOOKUP(E377,Gearing!$B$2:$F$7,5,FALSE)</f>
        <v>3601.903197661552</v>
      </c>
      <c r="G377">
        <f t="shared" si="76"/>
        <v>4.9292191819698283</v>
      </c>
      <c r="H377">
        <f t="shared" si="77"/>
        <v>280.99999999999955</v>
      </c>
      <c r="I377">
        <f t="shared" si="79"/>
        <v>0.19223050000000003</v>
      </c>
      <c r="J377">
        <f t="shared" si="80"/>
        <v>3762.2180521202326</v>
      </c>
      <c r="K377">
        <f t="shared" si="81"/>
        <v>-42156183.019168109</v>
      </c>
      <c r="L377">
        <f t="shared" si="90"/>
        <v>7932.8300093317403</v>
      </c>
      <c r="M377">
        <f>2*$Y$1*VLOOKUP(E376,Gearing!$B$3:$D$7,3)+B375</f>
        <v>7932.8093151880512</v>
      </c>
      <c r="N377">
        <f>2*B376-B375+Misc!$B$6*$Y$1^2</f>
        <v>7932.9524939705279</v>
      </c>
      <c r="O377">
        <f t="shared" si="82"/>
        <v>0</v>
      </c>
      <c r="P377">
        <f t="shared" si="83"/>
        <v>0</v>
      </c>
      <c r="Q377">
        <f t="shared" si="84"/>
        <v>0</v>
      </c>
      <c r="R377">
        <f t="shared" si="85"/>
        <v>0</v>
      </c>
      <c r="S377">
        <f t="shared" si="86"/>
        <v>1</v>
      </c>
      <c r="T377">
        <f>C377/Misc!$B$2*60/2/PI()</f>
        <v>3998.5527677008035</v>
      </c>
      <c r="U377">
        <f>C377/Misc!$B$2*60/2/PI()*VLOOKUP(E377,Gearing!$B$2:$F$7,5,FALSE)</f>
        <v>7999.9999999999864</v>
      </c>
      <c r="V377">
        <f ca="1">FORECAST(U377,OFFSET(Engine!$E$3:$E$26,MATCH(U377,Engine!$A$3:$A$26,1)-1,0,2),OFFSET(Engine!$A$3:$A$26,MATCH(U377,Engine!$A$3:$A$26,1)-1,0,2))</f>
        <v>590.28680526412995</v>
      </c>
    </row>
    <row r="378" spans="1:22" x14ac:dyDescent="0.25">
      <c r="A378">
        <f t="shared" si="78"/>
        <v>93.75</v>
      </c>
      <c r="B378">
        <f t="shared" si="89"/>
        <v>7964.2138083292893</v>
      </c>
      <c r="C378">
        <f t="shared" si="87"/>
        <v>125.61823999999979</v>
      </c>
      <c r="D378">
        <f t="shared" si="88"/>
        <v>2.1394803770817816E-3</v>
      </c>
      <c r="E378">
        <f>MIN(VLOOKUP(C377+0.01,Gearing!$A$2:$F$7,2,TRUE)+1,5)</f>
        <v>5</v>
      </c>
      <c r="F378">
        <f>Misc!$B$4*Misc!$B$5/Misc!$B$2*VLOOKUP(E378,Gearing!$B$2:$F$7,5,FALSE)</f>
        <v>3601.903197661552</v>
      </c>
      <c r="G378">
        <f t="shared" si="76"/>
        <v>4.9487330293146083</v>
      </c>
      <c r="H378">
        <f t="shared" si="77"/>
        <v>280.99999999999955</v>
      </c>
      <c r="I378">
        <f t="shared" si="79"/>
        <v>0.19223050000000003</v>
      </c>
      <c r="J378">
        <f t="shared" si="80"/>
        <v>3750.1441978734861</v>
      </c>
      <c r="K378">
        <f t="shared" si="81"/>
        <v>-42274142.667254239</v>
      </c>
      <c r="L378">
        <f t="shared" si="90"/>
        <v>7964.2347689613771</v>
      </c>
      <c r="M378">
        <f>2*$Y$1*VLOOKUP(E377,Gearing!$B$3:$D$7,3)+B376</f>
        <v>7964.2138083292893</v>
      </c>
      <c r="N378">
        <f>2*B377-B376+Misc!$B$6*$Y$1^2</f>
        <v>7964.3572545468132</v>
      </c>
      <c r="O378">
        <f t="shared" si="82"/>
        <v>0</v>
      </c>
      <c r="P378">
        <f t="shared" si="83"/>
        <v>0</v>
      </c>
      <c r="Q378">
        <f t="shared" si="84"/>
        <v>0</v>
      </c>
      <c r="R378">
        <f t="shared" si="85"/>
        <v>0</v>
      </c>
      <c r="S378">
        <f t="shared" si="86"/>
        <v>1</v>
      </c>
      <c r="T378">
        <f>C378/Misc!$B$2*60/2/PI()</f>
        <v>3998.5527677008035</v>
      </c>
      <c r="U378">
        <f>C378/Misc!$B$2*60/2/PI()*VLOOKUP(E378,Gearing!$B$2:$F$7,5,FALSE)</f>
        <v>7999.9999999999864</v>
      </c>
      <c r="V378">
        <f ca="1">FORECAST(U378,OFFSET(Engine!$E$3:$E$26,MATCH(U378,Engine!$A$3:$A$26,1)-1,0,2),OFFSET(Engine!$A$3:$A$26,MATCH(U378,Engine!$A$3:$A$26,1)-1,0,2))</f>
        <v>590.28680526412995</v>
      </c>
    </row>
    <row r="379" spans="1:22" x14ac:dyDescent="0.25">
      <c r="A379">
        <f t="shared" si="78"/>
        <v>94</v>
      </c>
      <c r="B379">
        <f t="shared" si="89"/>
        <v>7995.6184351880511</v>
      </c>
      <c r="C379">
        <f t="shared" si="87"/>
        <v>125.61823999999979</v>
      </c>
      <c r="D379">
        <f t="shared" si="88"/>
        <v>-2.1394803770817816E-3</v>
      </c>
      <c r="E379">
        <f>MIN(VLOOKUP(C378+0.01,Gearing!$A$2:$F$7,2,TRUE)+1,5)</f>
        <v>5</v>
      </c>
      <c r="F379">
        <f>Misc!$B$4*Misc!$B$5/Misc!$B$2*VLOOKUP(E379,Gearing!$B$2:$F$7,5,FALSE)</f>
        <v>3601.903197661552</v>
      </c>
      <c r="G379">
        <f t="shared" si="76"/>
        <v>4.9682469597476064</v>
      </c>
      <c r="H379">
        <f t="shared" si="77"/>
        <v>280.99999999999955</v>
      </c>
      <c r="I379">
        <f t="shared" si="79"/>
        <v>0.19223050000000003</v>
      </c>
      <c r="J379">
        <f t="shared" si="80"/>
        <v>3738.0703950359125</v>
      </c>
      <c r="K379">
        <f t="shared" si="81"/>
        <v>-42391726.277724124</v>
      </c>
      <c r="L379">
        <f t="shared" si="90"/>
        <v>7995.6391293317411</v>
      </c>
      <c r="M379">
        <f>2*$Y$1*VLOOKUP(E378,Gearing!$B$3:$D$7,3)+B377</f>
        <v>7995.6184351880511</v>
      </c>
      <c r="N379">
        <f>2*B378-B377+Misc!$B$6*$Y$1^2</f>
        <v>7995.7616139705278</v>
      </c>
      <c r="O379">
        <f t="shared" si="82"/>
        <v>0</v>
      </c>
      <c r="P379">
        <f t="shared" si="83"/>
        <v>0</v>
      </c>
      <c r="Q379">
        <f t="shared" si="84"/>
        <v>0</v>
      </c>
      <c r="R379">
        <f t="shared" si="85"/>
        <v>0</v>
      </c>
      <c r="S379">
        <f t="shared" si="86"/>
        <v>1</v>
      </c>
      <c r="T379">
        <f>C379/Misc!$B$2*60/2/PI()</f>
        <v>3998.5527677008035</v>
      </c>
      <c r="U379">
        <f>C379/Misc!$B$2*60/2/PI()*VLOOKUP(E379,Gearing!$B$2:$F$7,5,FALSE)</f>
        <v>7999.9999999999864</v>
      </c>
      <c r="V379">
        <f ca="1">FORECAST(U379,OFFSET(Engine!$E$3:$E$26,MATCH(U379,Engine!$A$3:$A$26,1)-1,0,2),OFFSET(Engine!$A$3:$A$26,MATCH(U379,Engine!$A$3:$A$26,1)-1,0,2))</f>
        <v>590.28680526412995</v>
      </c>
    </row>
    <row r="380" spans="1:22" x14ac:dyDescent="0.25">
      <c r="A380">
        <f t="shared" si="78"/>
        <v>94.25</v>
      </c>
      <c r="B380">
        <f t="shared" si="89"/>
        <v>8027.0229283292892</v>
      </c>
      <c r="C380">
        <f t="shared" si="87"/>
        <v>125.61823999999979</v>
      </c>
      <c r="D380">
        <f t="shared" si="88"/>
        <v>2.1394803770817816E-3</v>
      </c>
      <c r="E380">
        <f>MIN(VLOOKUP(C379+0.01,Gearing!$A$2:$F$7,2,TRUE)+1,5)</f>
        <v>5</v>
      </c>
      <c r="F380">
        <f>Misc!$B$4*Misc!$B$5/Misc!$B$2*VLOOKUP(E380,Gearing!$B$2:$F$7,5,FALSE)</f>
        <v>3601.903197661552</v>
      </c>
      <c r="G380">
        <f t="shared" si="76"/>
        <v>4.9877608070923865</v>
      </c>
      <c r="H380">
        <f t="shared" si="77"/>
        <v>280.99999999999955</v>
      </c>
      <c r="I380">
        <f t="shared" si="79"/>
        <v>0.19223050000000003</v>
      </c>
      <c r="J380">
        <f t="shared" si="80"/>
        <v>3725.9965407891664</v>
      </c>
      <c r="K380">
        <f t="shared" si="81"/>
        <v>-42508927.577650018</v>
      </c>
      <c r="L380">
        <f t="shared" si="90"/>
        <v>8027.0438889613779</v>
      </c>
      <c r="M380">
        <f>2*$Y$1*VLOOKUP(E379,Gearing!$B$3:$D$7,3)+B378</f>
        <v>8027.0229283292892</v>
      </c>
      <c r="N380">
        <f>2*B379-B378+Misc!$B$6*$Y$1^2</f>
        <v>8027.1663745468131</v>
      </c>
      <c r="O380">
        <f t="shared" si="82"/>
        <v>0</v>
      </c>
      <c r="P380">
        <f t="shared" si="83"/>
        <v>0</v>
      </c>
      <c r="Q380">
        <f t="shared" si="84"/>
        <v>0</v>
      </c>
      <c r="R380">
        <f t="shared" si="85"/>
        <v>0</v>
      </c>
      <c r="S380">
        <f t="shared" si="86"/>
        <v>1</v>
      </c>
      <c r="T380">
        <f>C380/Misc!$B$2*60/2/PI()</f>
        <v>3998.5527677008035</v>
      </c>
      <c r="U380">
        <f>C380/Misc!$B$2*60/2/PI()*VLOOKUP(E380,Gearing!$B$2:$F$7,5,FALSE)</f>
        <v>7999.9999999999864</v>
      </c>
      <c r="V380">
        <f ca="1">FORECAST(U380,OFFSET(Engine!$E$3:$E$26,MATCH(U380,Engine!$A$3:$A$26,1)-1,0,2),OFFSET(Engine!$A$3:$A$26,MATCH(U380,Engine!$A$3:$A$26,1)-1,0,2))</f>
        <v>590.28680526412995</v>
      </c>
    </row>
    <row r="381" spans="1:22" x14ac:dyDescent="0.25">
      <c r="A381">
        <f t="shared" si="78"/>
        <v>94.5</v>
      </c>
      <c r="B381">
        <f t="shared" si="89"/>
        <v>8058.427555188051</v>
      </c>
      <c r="C381">
        <f t="shared" si="87"/>
        <v>125.61823999999979</v>
      </c>
      <c r="D381">
        <f t="shared" si="88"/>
        <v>-2.1394803770817816E-3</v>
      </c>
      <c r="E381">
        <f>MIN(VLOOKUP(C380+0.01,Gearing!$A$2:$F$7,2,TRUE)+1,5)</f>
        <v>5</v>
      </c>
      <c r="F381">
        <f>Misc!$B$4*Misc!$B$5/Misc!$B$2*VLOOKUP(E381,Gearing!$B$2:$F$7,5,FALSE)</f>
        <v>3601.903197661552</v>
      </c>
      <c r="G381">
        <f t="shared" si="76"/>
        <v>5.0072747375253837</v>
      </c>
      <c r="H381">
        <f t="shared" si="77"/>
        <v>280.99999999999955</v>
      </c>
      <c r="I381">
        <f t="shared" si="79"/>
        <v>0.19223050000000003</v>
      </c>
      <c r="J381">
        <f t="shared" si="80"/>
        <v>3713.9227379515928</v>
      </c>
      <c r="K381">
        <f t="shared" si="81"/>
        <v>-42625752.843188621</v>
      </c>
      <c r="L381">
        <f t="shared" si="90"/>
        <v>8058.44824933174</v>
      </c>
      <c r="M381">
        <f>2*$Y$1*VLOOKUP(E380,Gearing!$B$3:$D$7,3)+B379</f>
        <v>8058.427555188051</v>
      </c>
      <c r="N381">
        <f>2*B380-B379+Misc!$B$6*$Y$1^2</f>
        <v>8058.5707339705277</v>
      </c>
      <c r="O381">
        <f t="shared" si="82"/>
        <v>0</v>
      </c>
      <c r="P381">
        <f t="shared" si="83"/>
        <v>0</v>
      </c>
      <c r="Q381">
        <f t="shared" si="84"/>
        <v>0</v>
      </c>
      <c r="R381">
        <f t="shared" si="85"/>
        <v>0</v>
      </c>
      <c r="S381">
        <f t="shared" si="86"/>
        <v>0</v>
      </c>
      <c r="T381">
        <f>C381/Misc!$B$2*60/2/PI()</f>
        <v>3998.5527677008035</v>
      </c>
      <c r="U381">
        <f>C381/Misc!$B$2*60/2/PI()*VLOOKUP(E381,Gearing!$B$2:$F$7,5,FALSE)</f>
        <v>7999.9999999999864</v>
      </c>
      <c r="V381">
        <f ca="1">FORECAST(U381,OFFSET(Engine!$E$3:$E$26,MATCH(U381,Engine!$A$3:$A$26,1)-1,0,2),OFFSET(Engine!$A$3:$A$26,MATCH(U381,Engine!$A$3:$A$26,1)-1,0,2))</f>
        <v>590.28680526412995</v>
      </c>
    </row>
    <row r="382" spans="1:22" x14ac:dyDescent="0.25">
      <c r="A382">
        <f t="shared" si="78"/>
        <v>94.75</v>
      </c>
      <c r="B382">
        <f t="shared" si="89"/>
        <v>8089.8320483292891</v>
      </c>
      <c r="C382">
        <f t="shared" si="87"/>
        <v>125.61823999999979</v>
      </c>
      <c r="D382">
        <f t="shared" si="88"/>
        <v>2.1394803770817816E-3</v>
      </c>
      <c r="E382">
        <f>MIN(VLOOKUP(C381+0.01,Gearing!$A$2:$F$7,2,TRUE)+1,5)</f>
        <v>5</v>
      </c>
      <c r="F382">
        <f>Misc!$B$4*Misc!$B$5/Misc!$B$2*VLOOKUP(E382,Gearing!$B$2:$F$7,5,FALSE)</f>
        <v>3601.903197661552</v>
      </c>
      <c r="G382">
        <f t="shared" si="76"/>
        <v>5.0267885848701637</v>
      </c>
      <c r="H382">
        <f t="shared" si="77"/>
        <v>280.99999999999955</v>
      </c>
      <c r="I382">
        <f t="shared" si="79"/>
        <v>0.19223050000000003</v>
      </c>
      <c r="J382">
        <f t="shared" si="80"/>
        <v>3701.8488837048462</v>
      </c>
      <c r="K382">
        <f t="shared" si="81"/>
        <v>-42742195.794954263</v>
      </c>
      <c r="L382">
        <f t="shared" si="90"/>
        <v>8089.8530089613769</v>
      </c>
      <c r="M382">
        <f>2*$Y$1*VLOOKUP(E381,Gearing!$B$3:$D$7,3)+B380</f>
        <v>8089.8320483292891</v>
      </c>
      <c r="N382">
        <f>2*B381-B380+Misc!$B$6*$Y$1^2</f>
        <v>8089.975494546813</v>
      </c>
      <c r="O382">
        <f t="shared" si="82"/>
        <v>0</v>
      </c>
      <c r="P382">
        <f t="shared" si="83"/>
        <v>0</v>
      </c>
      <c r="Q382">
        <f t="shared" si="84"/>
        <v>0</v>
      </c>
      <c r="R382">
        <f t="shared" si="85"/>
        <v>0</v>
      </c>
      <c r="S382">
        <f t="shared" si="86"/>
        <v>0</v>
      </c>
      <c r="T382">
        <f>C382/Misc!$B$2*60/2/PI()</f>
        <v>3998.5527677008035</v>
      </c>
      <c r="U382">
        <f>C382/Misc!$B$2*60/2/PI()*VLOOKUP(E382,Gearing!$B$2:$F$7,5,FALSE)</f>
        <v>7999.9999999999864</v>
      </c>
      <c r="V382">
        <f ca="1">FORECAST(U382,OFFSET(Engine!$E$3:$E$26,MATCH(U382,Engine!$A$3:$A$26,1)-1,0,2),OFFSET(Engine!$A$3:$A$26,MATCH(U382,Engine!$A$3:$A$26,1)-1,0,2))</f>
        <v>590.28680526412995</v>
      </c>
    </row>
    <row r="383" spans="1:22" x14ac:dyDescent="0.25">
      <c r="A383">
        <f t="shared" si="78"/>
        <v>95</v>
      </c>
      <c r="B383">
        <f t="shared" si="89"/>
        <v>8121.2366751880509</v>
      </c>
      <c r="C383">
        <f t="shared" si="87"/>
        <v>125.61823999999979</v>
      </c>
      <c r="D383">
        <f t="shared" si="88"/>
        <v>-2.1394803770817816E-3</v>
      </c>
      <c r="E383">
        <f>MIN(VLOOKUP(C382+0.01,Gearing!$A$2:$F$7,2,TRUE)+1,5)</f>
        <v>5</v>
      </c>
      <c r="F383">
        <f>Misc!$B$4*Misc!$B$5/Misc!$B$2*VLOOKUP(E383,Gearing!$B$2:$F$7,5,FALSE)</f>
        <v>3601.903197661552</v>
      </c>
      <c r="G383">
        <f t="shared" si="76"/>
        <v>5.0463025153031618</v>
      </c>
      <c r="H383">
        <f t="shared" si="77"/>
        <v>280.99999999999955</v>
      </c>
      <c r="I383">
        <f t="shared" si="79"/>
        <v>0.19223050000000003</v>
      </c>
      <c r="J383">
        <f t="shared" si="80"/>
        <v>3689.7750808672727</v>
      </c>
      <c r="K383">
        <f t="shared" si="81"/>
        <v>-42858262.715561591</v>
      </c>
      <c r="L383">
        <f t="shared" si="90"/>
        <v>8121.2573693317408</v>
      </c>
      <c r="M383">
        <f>2*$Y$1*VLOOKUP(E382,Gearing!$B$3:$D$7,3)+B381</f>
        <v>8121.2366751880509</v>
      </c>
      <c r="N383">
        <f>2*B382-B381+Misc!$B$6*$Y$1^2</f>
        <v>8121.3798539705276</v>
      </c>
      <c r="O383">
        <f t="shared" si="82"/>
        <v>0</v>
      </c>
      <c r="P383">
        <f t="shared" si="83"/>
        <v>0</v>
      </c>
      <c r="Q383">
        <f t="shared" si="84"/>
        <v>0</v>
      </c>
      <c r="R383">
        <f t="shared" si="85"/>
        <v>0</v>
      </c>
      <c r="S383">
        <f t="shared" si="86"/>
        <v>0</v>
      </c>
      <c r="T383">
        <f>C383/Misc!$B$2*60/2/PI()</f>
        <v>3998.5527677008035</v>
      </c>
      <c r="U383">
        <f>C383/Misc!$B$2*60/2/PI()*VLOOKUP(E383,Gearing!$B$2:$F$7,5,FALSE)</f>
        <v>7999.9999999999864</v>
      </c>
      <c r="V383">
        <f ca="1">FORECAST(U383,OFFSET(Engine!$E$3:$E$26,MATCH(U383,Engine!$A$3:$A$26,1)-1,0,2),OFFSET(Engine!$A$3:$A$26,MATCH(U383,Engine!$A$3:$A$26,1)-1,0,2))</f>
        <v>590.28680526412995</v>
      </c>
    </row>
    <row r="384" spans="1:22" x14ac:dyDescent="0.25">
      <c r="A384">
        <f t="shared" si="78"/>
        <v>95.25</v>
      </c>
      <c r="B384">
        <f t="shared" si="89"/>
        <v>8152.641168329289</v>
      </c>
      <c r="C384">
        <f t="shared" si="87"/>
        <v>125.61823999999979</v>
      </c>
      <c r="D384">
        <f t="shared" si="88"/>
        <v>2.1394803770817816E-3</v>
      </c>
      <c r="E384">
        <f>MIN(VLOOKUP(C383+0.01,Gearing!$A$2:$F$7,2,TRUE)+1,5)</f>
        <v>5</v>
      </c>
      <c r="F384">
        <f>Misc!$B$4*Misc!$B$5/Misc!$B$2*VLOOKUP(E384,Gearing!$B$2:$F$7,5,FALSE)</f>
        <v>3601.903197661552</v>
      </c>
      <c r="G384">
        <f t="shared" si="76"/>
        <v>5.0658163626479418</v>
      </c>
      <c r="H384">
        <f t="shared" si="77"/>
        <v>280.99999999999955</v>
      </c>
      <c r="I384">
        <f t="shared" si="79"/>
        <v>0.19223050000000003</v>
      </c>
      <c r="J384">
        <f t="shared" si="80"/>
        <v>3677.7012266205265</v>
      </c>
      <c r="K384">
        <f t="shared" si="81"/>
        <v>-42973947.319166981</v>
      </c>
      <c r="L384">
        <f t="shared" si="90"/>
        <v>8152.6621289613777</v>
      </c>
      <c r="M384">
        <f>2*$Y$1*VLOOKUP(E383,Gearing!$B$3:$D$7,3)+B382</f>
        <v>8152.641168329289</v>
      </c>
      <c r="N384">
        <f>2*B383-B382+Misc!$B$6*$Y$1^2</f>
        <v>8152.7846145468129</v>
      </c>
      <c r="O384">
        <f t="shared" si="82"/>
        <v>0</v>
      </c>
      <c r="P384">
        <f t="shared" si="83"/>
        <v>0</v>
      </c>
      <c r="Q384">
        <f t="shared" si="84"/>
        <v>0</v>
      </c>
      <c r="R384">
        <f t="shared" si="85"/>
        <v>0</v>
      </c>
      <c r="S384">
        <f t="shared" si="86"/>
        <v>0</v>
      </c>
      <c r="T384">
        <f>C384/Misc!$B$2*60/2/PI()</f>
        <v>3998.5527677008035</v>
      </c>
      <c r="U384">
        <f>C384/Misc!$B$2*60/2/PI()*VLOOKUP(E384,Gearing!$B$2:$F$7,5,FALSE)</f>
        <v>7999.9999999999864</v>
      </c>
      <c r="V384">
        <f ca="1">FORECAST(U384,OFFSET(Engine!$E$3:$E$26,MATCH(U384,Engine!$A$3:$A$26,1)-1,0,2),OFFSET(Engine!$A$3:$A$26,MATCH(U384,Engine!$A$3:$A$26,1)-1,0,2))</f>
        <v>590.28680526412995</v>
      </c>
    </row>
    <row r="385" spans="1:22" x14ac:dyDescent="0.25">
      <c r="A385">
        <f t="shared" si="78"/>
        <v>95.5</v>
      </c>
      <c r="B385">
        <f t="shared" si="89"/>
        <v>8184.0457951880508</v>
      </c>
      <c r="C385">
        <f t="shared" si="87"/>
        <v>125.61824000000161</v>
      </c>
      <c r="D385">
        <f t="shared" si="88"/>
        <v>-2.1394803625298664E-3</v>
      </c>
      <c r="E385">
        <f>MIN(VLOOKUP(C384+0.01,Gearing!$A$2:$F$7,2,TRUE)+1,5)</f>
        <v>5</v>
      </c>
      <c r="F385">
        <f>Misc!$B$4*Misc!$B$5/Misc!$B$2*VLOOKUP(E385,Gearing!$B$2:$F$7,5,FALSE)</f>
        <v>3601.903197661552</v>
      </c>
      <c r="G385">
        <f t="shared" si="76"/>
        <v>5.085330293080939</v>
      </c>
      <c r="H385">
        <f t="shared" si="77"/>
        <v>281.00000000000358</v>
      </c>
      <c r="I385">
        <f t="shared" si="79"/>
        <v>0.19223050000000003</v>
      </c>
      <c r="J385">
        <f t="shared" si="80"/>
        <v>3665.627423782953</v>
      </c>
      <c r="K385">
        <f t="shared" si="81"/>
        <v>-43089255.89484302</v>
      </c>
      <c r="L385">
        <f t="shared" si="90"/>
        <v>8184.0664893317398</v>
      </c>
      <c r="M385">
        <f>2*$Y$1*VLOOKUP(E384,Gearing!$B$3:$D$7,3)+B383</f>
        <v>8184.0457951880508</v>
      </c>
      <c r="N385">
        <f>2*B384-B383+Misc!$B$6*$Y$1^2</f>
        <v>8184.1889739705275</v>
      </c>
      <c r="O385">
        <f t="shared" si="82"/>
        <v>0</v>
      </c>
      <c r="P385">
        <f t="shared" si="83"/>
        <v>0</v>
      </c>
      <c r="Q385">
        <f t="shared" si="84"/>
        <v>0</v>
      </c>
      <c r="R385">
        <f t="shared" si="85"/>
        <v>0</v>
      </c>
      <c r="S385">
        <f t="shared" si="86"/>
        <v>0</v>
      </c>
      <c r="T385">
        <f>C385/Misc!$B$2*60/2/PI()</f>
        <v>3998.5527677008618</v>
      </c>
      <c r="U385">
        <f>C385/Misc!$B$2*60/2/PI()*VLOOKUP(E385,Gearing!$B$2:$F$7,5,FALSE)</f>
        <v>8000.0000000001028</v>
      </c>
      <c r="V385">
        <f ca="1">FORECAST(U385,OFFSET(Engine!$E$3:$E$26,MATCH(U385,Engine!$A$3:$A$26,1)-1,0,2),OFFSET(Engine!$A$3:$A$26,MATCH(U385,Engine!$A$3:$A$26,1)-1,0,2))</f>
        <v>590.28680526412563</v>
      </c>
    </row>
    <row r="386" spans="1:22" x14ac:dyDescent="0.25">
      <c r="A386">
        <f t="shared" si="78"/>
        <v>95.75</v>
      </c>
      <c r="B386">
        <f t="shared" si="89"/>
        <v>8215.4502883292898</v>
      </c>
      <c r="C386">
        <f t="shared" si="87"/>
        <v>125.61823999999979</v>
      </c>
      <c r="D386">
        <f t="shared" si="88"/>
        <v>2.1394803479779512E-3</v>
      </c>
      <c r="E386">
        <f>MIN(VLOOKUP(C385+0.01,Gearing!$A$2:$F$7,2,TRUE)+1,5)</f>
        <v>5</v>
      </c>
      <c r="F386">
        <f>Misc!$B$4*Misc!$B$5/Misc!$B$2*VLOOKUP(E386,Gearing!$B$2:$F$7,5,FALSE)</f>
        <v>3601.903197661552</v>
      </c>
      <c r="G386">
        <f t="shared" si="76"/>
        <v>5.1048441404257199</v>
      </c>
      <c r="H386">
        <f t="shared" si="77"/>
        <v>280.99999999999955</v>
      </c>
      <c r="I386">
        <f t="shared" si="79"/>
        <v>0.19223050000000003</v>
      </c>
      <c r="J386">
        <f t="shared" si="80"/>
        <v>3653.5535695362064</v>
      </c>
      <c r="K386">
        <f t="shared" si="81"/>
        <v>-43204182.150288187</v>
      </c>
      <c r="L386">
        <f t="shared" si="90"/>
        <v>8215.4712489613757</v>
      </c>
      <c r="M386">
        <f>2*$Y$1*VLOOKUP(E385,Gearing!$B$3:$D$7,3)+B384</f>
        <v>8215.4502883292898</v>
      </c>
      <c r="N386">
        <f>2*B385-B384+Misc!$B$6*$Y$1^2</f>
        <v>8215.5937345468119</v>
      </c>
      <c r="O386">
        <f t="shared" si="82"/>
        <v>0</v>
      </c>
      <c r="P386">
        <f t="shared" si="83"/>
        <v>0</v>
      </c>
      <c r="Q386">
        <f t="shared" si="84"/>
        <v>0</v>
      </c>
      <c r="R386">
        <f t="shared" si="85"/>
        <v>0</v>
      </c>
      <c r="S386">
        <f t="shared" si="86"/>
        <v>0</v>
      </c>
      <c r="T386">
        <f>C386/Misc!$B$2*60/2/PI()</f>
        <v>3998.5527677008035</v>
      </c>
      <c r="U386">
        <f>C386/Misc!$B$2*60/2/PI()*VLOOKUP(E386,Gearing!$B$2:$F$7,5,FALSE)</f>
        <v>7999.9999999999864</v>
      </c>
      <c r="V386">
        <f ca="1">FORECAST(U386,OFFSET(Engine!$E$3:$E$26,MATCH(U386,Engine!$A$3:$A$26,1)-1,0,2),OFFSET(Engine!$A$3:$A$26,MATCH(U386,Engine!$A$3:$A$26,1)-1,0,2))</f>
        <v>590.28680526412995</v>
      </c>
    </row>
    <row r="387" spans="1:22" x14ac:dyDescent="0.25">
      <c r="A387">
        <f t="shared" si="78"/>
        <v>96</v>
      </c>
      <c r="B387">
        <f t="shared" si="89"/>
        <v>8246.8549151880507</v>
      </c>
      <c r="C387">
        <f t="shared" si="87"/>
        <v>125.61823999999979</v>
      </c>
      <c r="D387">
        <f t="shared" si="88"/>
        <v>-2.1394803479779512E-3</v>
      </c>
      <c r="E387">
        <f>MIN(VLOOKUP(C386+0.01,Gearing!$A$2:$F$7,2,TRUE)+1,5)</f>
        <v>5</v>
      </c>
      <c r="F387">
        <f>Misc!$B$4*Misc!$B$5/Misc!$B$2*VLOOKUP(E387,Gearing!$B$2:$F$7,5,FALSE)</f>
        <v>3601.903197661552</v>
      </c>
      <c r="G387">
        <f t="shared" ref="G387:G450" si="91">CONVERT(B387,$B$1,$G$1)</f>
        <v>5.1243580708587162</v>
      </c>
      <c r="H387">
        <f t="shared" ref="H387:H450" si="92">CONVERT(C387,$C$1,$H$1)</f>
        <v>280.99999999999955</v>
      </c>
      <c r="I387">
        <f t="shared" si="79"/>
        <v>0.19223050000000003</v>
      </c>
      <c r="J387">
        <f t="shared" si="80"/>
        <v>3641.4797666986324</v>
      </c>
      <c r="K387">
        <f t="shared" si="81"/>
        <v>-43318732.381032929</v>
      </c>
      <c r="L387">
        <f t="shared" si="90"/>
        <v>8246.8756093317425</v>
      </c>
      <c r="M387">
        <f>2*$Y$1*VLOOKUP(E386,Gearing!$B$3:$D$7,3)+B385</f>
        <v>8246.8549151880507</v>
      </c>
      <c r="N387">
        <f>2*B386-B385+Misc!$B$6*$Y$1^2</f>
        <v>8246.9980939705292</v>
      </c>
      <c r="O387">
        <f t="shared" si="82"/>
        <v>0</v>
      </c>
      <c r="P387">
        <f t="shared" si="83"/>
        <v>0</v>
      </c>
      <c r="Q387">
        <f t="shared" si="84"/>
        <v>0</v>
      </c>
      <c r="R387">
        <f t="shared" si="85"/>
        <v>0</v>
      </c>
      <c r="S387">
        <f t="shared" si="86"/>
        <v>0</v>
      </c>
      <c r="T387">
        <f>C387/Misc!$B$2*60/2/PI()</f>
        <v>3998.5527677008035</v>
      </c>
      <c r="U387">
        <f>C387/Misc!$B$2*60/2/PI()*VLOOKUP(E387,Gearing!$B$2:$F$7,5,FALSE)</f>
        <v>7999.9999999999864</v>
      </c>
      <c r="V387">
        <f ca="1">FORECAST(U387,OFFSET(Engine!$E$3:$E$26,MATCH(U387,Engine!$A$3:$A$26,1)-1,0,2),OFFSET(Engine!$A$3:$A$26,MATCH(U387,Engine!$A$3:$A$26,1)-1,0,2))</f>
        <v>590.28680526412995</v>
      </c>
    </row>
    <row r="388" spans="1:22" x14ac:dyDescent="0.25">
      <c r="A388">
        <f t="shared" ref="A388:A451" si="93">A387+$Y$1</f>
        <v>96.25</v>
      </c>
      <c r="B388">
        <f t="shared" si="89"/>
        <v>8278.2594083292897</v>
      </c>
      <c r="C388">
        <f t="shared" si="87"/>
        <v>125.61823999999979</v>
      </c>
      <c r="D388">
        <f t="shared" si="88"/>
        <v>2.1394803479779512E-3</v>
      </c>
      <c r="E388">
        <f>MIN(VLOOKUP(C387+0.01,Gearing!$A$2:$F$7,2,TRUE)+1,5)</f>
        <v>5</v>
      </c>
      <c r="F388">
        <f>Misc!$B$4*Misc!$B$5/Misc!$B$2*VLOOKUP(E388,Gearing!$B$2:$F$7,5,FALSE)</f>
        <v>3601.903197661552</v>
      </c>
      <c r="G388">
        <f t="shared" si="91"/>
        <v>5.1438719182034971</v>
      </c>
      <c r="H388">
        <f t="shared" si="92"/>
        <v>280.99999999999955</v>
      </c>
      <c r="I388">
        <f t="shared" ref="I388:I451" si="94">$Y$3</f>
        <v>0.19223050000000003</v>
      </c>
      <c r="J388">
        <f t="shared" ref="J388:J451" si="95">(4*$Y$2-2*$Y$3*B387)</f>
        <v>3629.4059124518863</v>
      </c>
      <c r="K388">
        <f t="shared" ref="K388:K451" si="96">4*$Y$2*(B387-2*B388)+$Y$3*B387*B387-4*F388*$Y$1*$Y$1</f>
        <v>-43432900.288317852</v>
      </c>
      <c r="L388">
        <f t="shared" si="90"/>
        <v>8278.2803689613775</v>
      </c>
      <c r="M388">
        <f>2*$Y$1*VLOOKUP(E387,Gearing!$B$3:$D$7,3)+B386</f>
        <v>8278.2594083292897</v>
      </c>
      <c r="N388">
        <f>2*B387-B386+Misc!$B$6*$Y$1^2</f>
        <v>8278.4028545468118</v>
      </c>
      <c r="O388">
        <f t="shared" ref="O388:O451" si="97">IF(AND(E388=1,G388&lt;=5),1,0)</f>
        <v>0</v>
      </c>
      <c r="P388">
        <f t="shared" ref="P388:P451" si="98">IF(AND(E388=2,G388&lt;=5),1,0)</f>
        <v>0</v>
      </c>
      <c r="Q388">
        <f t="shared" ref="Q388:Q451" si="99">IF(AND(E388=3,G388&lt;=5),1,0)</f>
        <v>0</v>
      </c>
      <c r="R388">
        <f t="shared" ref="R388:R451" si="100">IF(AND(E388=4,G388&lt;=5),1,0)</f>
        <v>0</v>
      </c>
      <c r="S388">
        <f t="shared" ref="S388:S451" si="101">IF(AND(E388=5,G388&lt;=5),1,0)</f>
        <v>0</v>
      </c>
      <c r="T388">
        <f>C388/Misc!$B$2*60/2/PI()</f>
        <v>3998.5527677008035</v>
      </c>
      <c r="U388">
        <f>C388/Misc!$B$2*60/2/PI()*VLOOKUP(E388,Gearing!$B$2:$F$7,5,FALSE)</f>
        <v>7999.9999999999864</v>
      </c>
      <c r="V388">
        <f ca="1">FORECAST(U388,OFFSET(Engine!$E$3:$E$26,MATCH(U388,Engine!$A$3:$A$26,1)-1,0,2),OFFSET(Engine!$A$3:$A$26,MATCH(U388,Engine!$A$3:$A$26,1)-1,0,2))</f>
        <v>590.28680526412995</v>
      </c>
    </row>
    <row r="389" spans="1:22" x14ac:dyDescent="0.25">
      <c r="A389">
        <f t="shared" si="93"/>
        <v>96.5</v>
      </c>
      <c r="B389">
        <f t="shared" si="89"/>
        <v>8309.6640351880505</v>
      </c>
      <c r="C389">
        <f t="shared" ref="C389:C452" si="102">(B390-B388)/2/$Y$1</f>
        <v>125.61823999999979</v>
      </c>
      <c r="D389">
        <f t="shared" ref="D389:D452" si="103">(B390-2*B389+B388)/$Y$1^2</f>
        <v>-2.1394803479779512E-3</v>
      </c>
      <c r="E389">
        <f>MIN(VLOOKUP(C388+0.01,Gearing!$A$2:$F$7,2,TRUE)+1,5)</f>
        <v>5</v>
      </c>
      <c r="F389">
        <f>Misc!$B$4*Misc!$B$5/Misc!$B$2*VLOOKUP(E389,Gearing!$B$2:$F$7,5,FALSE)</f>
        <v>3601.903197661552</v>
      </c>
      <c r="G389">
        <f t="shared" si="91"/>
        <v>5.1633858486364943</v>
      </c>
      <c r="H389">
        <f t="shared" si="92"/>
        <v>280.99999999999955</v>
      </c>
      <c r="I389">
        <f t="shared" si="94"/>
        <v>0.19223050000000003</v>
      </c>
      <c r="J389">
        <f t="shared" si="95"/>
        <v>3617.3321096143127</v>
      </c>
      <c r="K389">
        <f t="shared" si="96"/>
        <v>-43546692.174131311</v>
      </c>
      <c r="L389">
        <f t="shared" si="90"/>
        <v>8309.6847293317423</v>
      </c>
      <c r="M389">
        <f>2*$Y$1*VLOOKUP(E388,Gearing!$B$3:$D$7,3)+B387</f>
        <v>8309.6640351880505</v>
      </c>
      <c r="N389">
        <f>2*B388-B387+Misc!$B$6*$Y$1^2</f>
        <v>8309.8072139705291</v>
      </c>
      <c r="O389">
        <f t="shared" si="97"/>
        <v>0</v>
      </c>
      <c r="P389">
        <f t="shared" si="98"/>
        <v>0</v>
      </c>
      <c r="Q389">
        <f t="shared" si="99"/>
        <v>0</v>
      </c>
      <c r="R389">
        <f t="shared" si="100"/>
        <v>0</v>
      </c>
      <c r="S389">
        <f t="shared" si="101"/>
        <v>0</v>
      </c>
      <c r="T389">
        <f>C389/Misc!$B$2*60/2/PI()</f>
        <v>3998.5527677008035</v>
      </c>
      <c r="U389">
        <f>C389/Misc!$B$2*60/2/PI()*VLOOKUP(E389,Gearing!$B$2:$F$7,5,FALSE)</f>
        <v>7999.9999999999864</v>
      </c>
      <c r="V389">
        <f ca="1">FORECAST(U389,OFFSET(Engine!$E$3:$E$26,MATCH(U389,Engine!$A$3:$A$26,1)-1,0,2),OFFSET(Engine!$A$3:$A$26,MATCH(U389,Engine!$A$3:$A$26,1)-1,0,2))</f>
        <v>590.28680526412995</v>
      </c>
    </row>
    <row r="390" spans="1:22" x14ac:dyDescent="0.25">
      <c r="A390">
        <f t="shared" si="93"/>
        <v>96.75</v>
      </c>
      <c r="B390">
        <f t="shared" ref="B390:B453" si="104">MIN(L390:N390)</f>
        <v>8341.0685283292896</v>
      </c>
      <c r="C390">
        <f t="shared" si="102"/>
        <v>125.61823999999979</v>
      </c>
      <c r="D390">
        <f t="shared" si="103"/>
        <v>2.1394803479779512E-3</v>
      </c>
      <c r="E390">
        <f>MIN(VLOOKUP(C389+0.01,Gearing!$A$2:$F$7,2,TRUE)+1,5)</f>
        <v>5</v>
      </c>
      <c r="F390">
        <f>Misc!$B$4*Misc!$B$5/Misc!$B$2*VLOOKUP(E390,Gearing!$B$2:$F$7,5,FALSE)</f>
        <v>3601.903197661552</v>
      </c>
      <c r="G390">
        <f t="shared" si="91"/>
        <v>5.1828996959812752</v>
      </c>
      <c r="H390">
        <f t="shared" si="92"/>
        <v>280.99999999999955</v>
      </c>
      <c r="I390">
        <f t="shared" si="94"/>
        <v>0.19223050000000003</v>
      </c>
      <c r="J390">
        <f t="shared" si="95"/>
        <v>3605.2582553675666</v>
      </c>
      <c r="K390">
        <f t="shared" si="96"/>
        <v>-43660101.733255982</v>
      </c>
      <c r="L390">
        <f t="shared" ref="L390:L453" si="105">(-J389+SQRT(J389^2-4*I389*K389))/2/I389</f>
        <v>8341.0894889613774</v>
      </c>
      <c r="M390">
        <f>2*$Y$1*VLOOKUP(E389,Gearing!$B$3:$D$7,3)+B388</f>
        <v>8341.0685283292896</v>
      </c>
      <c r="N390">
        <f>2*B389-B388+Misc!$B$6*$Y$1^2</f>
        <v>8341.2119745468117</v>
      </c>
      <c r="O390">
        <f t="shared" si="97"/>
        <v>0</v>
      </c>
      <c r="P390">
        <f t="shared" si="98"/>
        <v>0</v>
      </c>
      <c r="Q390">
        <f t="shared" si="99"/>
        <v>0</v>
      </c>
      <c r="R390">
        <f t="shared" si="100"/>
        <v>0</v>
      </c>
      <c r="S390">
        <f t="shared" si="101"/>
        <v>0</v>
      </c>
      <c r="T390">
        <f>C390/Misc!$B$2*60/2/PI()</f>
        <v>3998.5527677008035</v>
      </c>
      <c r="U390">
        <f>C390/Misc!$B$2*60/2/PI()*VLOOKUP(E390,Gearing!$B$2:$F$7,5,FALSE)</f>
        <v>7999.9999999999864</v>
      </c>
      <c r="V390">
        <f ca="1">FORECAST(U390,OFFSET(Engine!$E$3:$E$26,MATCH(U390,Engine!$A$3:$A$26,1)-1,0,2),OFFSET(Engine!$A$3:$A$26,MATCH(U390,Engine!$A$3:$A$26,1)-1,0,2))</f>
        <v>590.28680526412995</v>
      </c>
    </row>
    <row r="391" spans="1:22" x14ac:dyDescent="0.25">
      <c r="A391">
        <f t="shared" si="93"/>
        <v>97</v>
      </c>
      <c r="B391">
        <f t="shared" si="104"/>
        <v>8372.4731551880504</v>
      </c>
      <c r="C391">
        <f t="shared" si="102"/>
        <v>125.61823999999979</v>
      </c>
      <c r="D391">
        <f t="shared" si="103"/>
        <v>-2.1394803479779512E-3</v>
      </c>
      <c r="E391">
        <f>MIN(VLOOKUP(C390+0.01,Gearing!$A$2:$F$7,2,TRUE)+1,5)</f>
        <v>5</v>
      </c>
      <c r="F391">
        <f>Misc!$B$4*Misc!$B$5/Misc!$B$2*VLOOKUP(E391,Gearing!$B$2:$F$7,5,FALSE)</f>
        <v>3601.903197661552</v>
      </c>
      <c r="G391">
        <f t="shared" si="91"/>
        <v>5.2024136264142715</v>
      </c>
      <c r="H391">
        <f t="shared" si="92"/>
        <v>280.99999999999955</v>
      </c>
      <c r="I391">
        <f t="shared" si="94"/>
        <v>0.19223050000000003</v>
      </c>
      <c r="J391">
        <f t="shared" si="95"/>
        <v>3593.1844525299925</v>
      </c>
      <c r="K391">
        <f t="shared" si="96"/>
        <v>-43773135.274138168</v>
      </c>
      <c r="L391">
        <f t="shared" si="105"/>
        <v>8372.4938493317422</v>
      </c>
      <c r="M391">
        <f>2*$Y$1*VLOOKUP(E390,Gearing!$B$3:$D$7,3)+B389</f>
        <v>8372.4731551880504</v>
      </c>
      <c r="N391">
        <f>2*B390-B389+Misc!$B$6*$Y$1^2</f>
        <v>8372.616333970529</v>
      </c>
      <c r="O391">
        <f t="shared" si="97"/>
        <v>0</v>
      </c>
      <c r="P391">
        <f t="shared" si="98"/>
        <v>0</v>
      </c>
      <c r="Q391">
        <f t="shared" si="99"/>
        <v>0</v>
      </c>
      <c r="R391">
        <f t="shared" si="100"/>
        <v>0</v>
      </c>
      <c r="S391">
        <f t="shared" si="101"/>
        <v>0</v>
      </c>
      <c r="T391">
        <f>C391/Misc!$B$2*60/2/PI()</f>
        <v>3998.5527677008035</v>
      </c>
      <c r="U391">
        <f>C391/Misc!$B$2*60/2/PI()*VLOOKUP(E391,Gearing!$B$2:$F$7,5,FALSE)</f>
        <v>7999.9999999999864</v>
      </c>
      <c r="V391">
        <f ca="1">FORECAST(U391,OFFSET(Engine!$E$3:$E$26,MATCH(U391,Engine!$A$3:$A$26,1)-1,0,2),OFFSET(Engine!$A$3:$A$26,MATCH(U391,Engine!$A$3:$A$26,1)-1,0,2))</f>
        <v>590.28680526412995</v>
      </c>
    </row>
    <row r="392" spans="1:22" x14ac:dyDescent="0.25">
      <c r="A392">
        <f t="shared" si="93"/>
        <v>97.25</v>
      </c>
      <c r="B392">
        <f t="shared" si="104"/>
        <v>8403.8776483292895</v>
      </c>
      <c r="C392">
        <f t="shared" si="102"/>
        <v>125.61823999999979</v>
      </c>
      <c r="D392">
        <f t="shared" si="103"/>
        <v>2.1394803479779512E-3</v>
      </c>
      <c r="E392">
        <f>MIN(VLOOKUP(C391+0.01,Gearing!$A$2:$F$7,2,TRUE)+1,5)</f>
        <v>5</v>
      </c>
      <c r="F392">
        <f>Misc!$B$4*Misc!$B$5/Misc!$B$2*VLOOKUP(E392,Gearing!$B$2:$F$7,5,FALSE)</f>
        <v>3601.903197661552</v>
      </c>
      <c r="G392">
        <f t="shared" si="91"/>
        <v>5.2219274737590524</v>
      </c>
      <c r="H392">
        <f t="shared" si="92"/>
        <v>280.99999999999955</v>
      </c>
      <c r="I392">
        <f t="shared" si="94"/>
        <v>0.19223050000000003</v>
      </c>
      <c r="J392">
        <f t="shared" si="95"/>
        <v>3581.1105982832464</v>
      </c>
      <c r="K392">
        <f t="shared" si="96"/>
        <v>-43885786.485102594</v>
      </c>
      <c r="L392">
        <f t="shared" si="105"/>
        <v>8403.8986089613772</v>
      </c>
      <c r="M392">
        <f>2*$Y$1*VLOOKUP(E391,Gearing!$B$3:$D$7,3)+B390</f>
        <v>8403.8776483292895</v>
      </c>
      <c r="N392">
        <f>2*B391-B390+Misc!$B$6*$Y$1^2</f>
        <v>8404.0210945468116</v>
      </c>
      <c r="O392">
        <f t="shared" si="97"/>
        <v>0</v>
      </c>
      <c r="P392">
        <f t="shared" si="98"/>
        <v>0</v>
      </c>
      <c r="Q392">
        <f t="shared" si="99"/>
        <v>0</v>
      </c>
      <c r="R392">
        <f t="shared" si="100"/>
        <v>0</v>
      </c>
      <c r="S392">
        <f t="shared" si="101"/>
        <v>0</v>
      </c>
      <c r="T392">
        <f>C392/Misc!$B$2*60/2/PI()</f>
        <v>3998.5527677008035</v>
      </c>
      <c r="U392">
        <f>C392/Misc!$B$2*60/2/PI()*VLOOKUP(E392,Gearing!$B$2:$F$7,5,FALSE)</f>
        <v>7999.9999999999864</v>
      </c>
      <c r="V392">
        <f ca="1">FORECAST(U392,OFFSET(Engine!$E$3:$E$26,MATCH(U392,Engine!$A$3:$A$26,1)-1,0,2),OFFSET(Engine!$A$3:$A$26,MATCH(U392,Engine!$A$3:$A$26,1)-1,0,2))</f>
        <v>590.28680526412995</v>
      </c>
    </row>
    <row r="393" spans="1:22" x14ac:dyDescent="0.25">
      <c r="A393">
        <f t="shared" si="93"/>
        <v>97.5</v>
      </c>
      <c r="B393">
        <f t="shared" si="104"/>
        <v>8435.2822751880503</v>
      </c>
      <c r="C393">
        <f t="shared" si="102"/>
        <v>125.61823999999979</v>
      </c>
      <c r="D393">
        <f t="shared" si="103"/>
        <v>-2.1394803479779512E-3</v>
      </c>
      <c r="E393">
        <f>MIN(VLOOKUP(C392+0.01,Gearing!$A$2:$F$7,2,TRUE)+1,5)</f>
        <v>5</v>
      </c>
      <c r="F393">
        <f>Misc!$B$4*Misc!$B$5/Misc!$B$2*VLOOKUP(E393,Gearing!$B$2:$F$7,5,FALSE)</f>
        <v>3601.903197661552</v>
      </c>
      <c r="G393">
        <f t="shared" si="91"/>
        <v>5.2414414041920496</v>
      </c>
      <c r="H393">
        <f t="shared" si="92"/>
        <v>280.99999999999955</v>
      </c>
      <c r="I393">
        <f t="shared" si="94"/>
        <v>0.19223050000000003</v>
      </c>
      <c r="J393">
        <f t="shared" si="95"/>
        <v>3569.0367954456724</v>
      </c>
      <c r="K393">
        <f t="shared" si="96"/>
        <v>-43998061.681053489</v>
      </c>
      <c r="L393">
        <f t="shared" si="105"/>
        <v>8435.3029693317421</v>
      </c>
      <c r="M393">
        <f>2*$Y$1*VLOOKUP(E392,Gearing!$B$3:$D$7,3)+B391</f>
        <v>8435.2822751880503</v>
      </c>
      <c r="N393">
        <f>2*B392-B391+Misc!$B$6*$Y$1^2</f>
        <v>8435.4254539705289</v>
      </c>
      <c r="O393">
        <f t="shared" si="97"/>
        <v>0</v>
      </c>
      <c r="P393">
        <f t="shared" si="98"/>
        <v>0</v>
      </c>
      <c r="Q393">
        <f t="shared" si="99"/>
        <v>0</v>
      </c>
      <c r="R393">
        <f t="shared" si="100"/>
        <v>0</v>
      </c>
      <c r="S393">
        <f t="shared" si="101"/>
        <v>0</v>
      </c>
      <c r="T393">
        <f>C393/Misc!$B$2*60/2/PI()</f>
        <v>3998.5527677008035</v>
      </c>
      <c r="U393">
        <f>C393/Misc!$B$2*60/2/PI()*VLOOKUP(E393,Gearing!$B$2:$F$7,5,FALSE)</f>
        <v>7999.9999999999864</v>
      </c>
      <c r="V393">
        <f ca="1">FORECAST(U393,OFFSET(Engine!$E$3:$E$26,MATCH(U393,Engine!$A$3:$A$26,1)-1,0,2),OFFSET(Engine!$A$3:$A$26,MATCH(U393,Engine!$A$3:$A$26,1)-1,0,2))</f>
        <v>590.28680526412995</v>
      </c>
    </row>
    <row r="394" spans="1:22" x14ac:dyDescent="0.25">
      <c r="A394">
        <f t="shared" si="93"/>
        <v>97.75</v>
      </c>
      <c r="B394">
        <f t="shared" si="104"/>
        <v>8466.6867683292894</v>
      </c>
      <c r="C394">
        <f t="shared" si="102"/>
        <v>125.61823999999979</v>
      </c>
      <c r="D394">
        <f t="shared" si="103"/>
        <v>2.1394803479779512E-3</v>
      </c>
      <c r="E394">
        <f>MIN(VLOOKUP(C393+0.01,Gearing!$A$2:$F$7,2,TRUE)+1,5)</f>
        <v>5</v>
      </c>
      <c r="F394">
        <f>Misc!$B$4*Misc!$B$5/Misc!$B$2*VLOOKUP(E394,Gearing!$B$2:$F$7,5,FALSE)</f>
        <v>3601.903197661552</v>
      </c>
      <c r="G394">
        <f t="shared" si="91"/>
        <v>5.2609552515368305</v>
      </c>
      <c r="H394">
        <f t="shared" si="92"/>
        <v>280.99999999999955</v>
      </c>
      <c r="I394">
        <f t="shared" si="94"/>
        <v>0.19223050000000003</v>
      </c>
      <c r="J394">
        <f t="shared" si="95"/>
        <v>3556.9629411989267</v>
      </c>
      <c r="K394">
        <f t="shared" si="96"/>
        <v>-44109954.543857671</v>
      </c>
      <c r="L394">
        <f t="shared" si="105"/>
        <v>8466.7077289613771</v>
      </c>
      <c r="M394">
        <f>2*$Y$1*VLOOKUP(E393,Gearing!$B$3:$D$7,3)+B392</f>
        <v>8466.6867683292894</v>
      </c>
      <c r="N394">
        <f>2*B393-B392+Misc!$B$6*$Y$1^2</f>
        <v>8466.8302145468115</v>
      </c>
      <c r="O394">
        <f t="shared" si="97"/>
        <v>0</v>
      </c>
      <c r="P394">
        <f t="shared" si="98"/>
        <v>0</v>
      </c>
      <c r="Q394">
        <f t="shared" si="99"/>
        <v>0</v>
      </c>
      <c r="R394">
        <f t="shared" si="100"/>
        <v>0</v>
      </c>
      <c r="S394">
        <f t="shared" si="101"/>
        <v>0</v>
      </c>
      <c r="T394">
        <f>C394/Misc!$B$2*60/2/PI()</f>
        <v>3998.5527677008035</v>
      </c>
      <c r="U394">
        <f>C394/Misc!$B$2*60/2/PI()*VLOOKUP(E394,Gearing!$B$2:$F$7,5,FALSE)</f>
        <v>7999.9999999999864</v>
      </c>
      <c r="V394">
        <f ca="1">FORECAST(U394,OFFSET(Engine!$E$3:$E$26,MATCH(U394,Engine!$A$3:$A$26,1)-1,0,2),OFFSET(Engine!$A$3:$A$26,MATCH(U394,Engine!$A$3:$A$26,1)-1,0,2))</f>
        <v>590.28680526412995</v>
      </c>
    </row>
    <row r="395" spans="1:22" x14ac:dyDescent="0.25">
      <c r="A395">
        <f t="shared" si="93"/>
        <v>98</v>
      </c>
      <c r="B395">
        <f t="shared" si="104"/>
        <v>8498.0913951880502</v>
      </c>
      <c r="C395">
        <f t="shared" si="102"/>
        <v>125.61823999999979</v>
      </c>
      <c r="D395">
        <f t="shared" si="103"/>
        <v>-2.1394803479779512E-3</v>
      </c>
      <c r="E395">
        <f>MIN(VLOOKUP(C394+0.01,Gearing!$A$2:$F$7,2,TRUE)+1,5)</f>
        <v>5</v>
      </c>
      <c r="F395">
        <f>Misc!$B$4*Misc!$B$5/Misc!$B$2*VLOOKUP(E395,Gearing!$B$2:$F$7,5,FALSE)</f>
        <v>3601.903197661552</v>
      </c>
      <c r="G395">
        <f t="shared" si="91"/>
        <v>5.2804691819698277</v>
      </c>
      <c r="H395">
        <f t="shared" si="92"/>
        <v>280.99999999999955</v>
      </c>
      <c r="I395">
        <f t="shared" si="94"/>
        <v>0.19223050000000003</v>
      </c>
      <c r="J395">
        <f t="shared" si="95"/>
        <v>3544.8891383613527</v>
      </c>
      <c r="K395">
        <f t="shared" si="96"/>
        <v>-44221471.394877292</v>
      </c>
      <c r="L395">
        <f t="shared" si="105"/>
        <v>8498.112089331742</v>
      </c>
      <c r="M395">
        <f>2*$Y$1*VLOOKUP(E394,Gearing!$B$3:$D$7,3)+B393</f>
        <v>8498.0913951880502</v>
      </c>
      <c r="N395">
        <f>2*B394-B393+Misc!$B$6*$Y$1^2</f>
        <v>8498.2345739705288</v>
      </c>
      <c r="O395">
        <f t="shared" si="97"/>
        <v>0</v>
      </c>
      <c r="P395">
        <f t="shared" si="98"/>
        <v>0</v>
      </c>
      <c r="Q395">
        <f t="shared" si="99"/>
        <v>0</v>
      </c>
      <c r="R395">
        <f t="shared" si="100"/>
        <v>0</v>
      </c>
      <c r="S395">
        <f t="shared" si="101"/>
        <v>0</v>
      </c>
      <c r="T395">
        <f>C395/Misc!$B$2*60/2/PI()</f>
        <v>3998.5527677008035</v>
      </c>
      <c r="U395">
        <f>C395/Misc!$B$2*60/2/PI()*VLOOKUP(E395,Gearing!$B$2:$F$7,5,FALSE)</f>
        <v>7999.9999999999864</v>
      </c>
      <c r="V395">
        <f ca="1">FORECAST(U395,OFFSET(Engine!$E$3:$E$26,MATCH(U395,Engine!$A$3:$A$26,1)-1,0,2),OFFSET(Engine!$A$3:$A$26,MATCH(U395,Engine!$A$3:$A$26,1)-1,0,2))</f>
        <v>590.28680526412995</v>
      </c>
    </row>
    <row r="396" spans="1:22" x14ac:dyDescent="0.25">
      <c r="A396">
        <f t="shared" si="93"/>
        <v>98.25</v>
      </c>
      <c r="B396">
        <f t="shared" si="104"/>
        <v>8529.4958883292893</v>
      </c>
      <c r="C396">
        <f t="shared" si="102"/>
        <v>125.61823999999979</v>
      </c>
      <c r="D396">
        <f t="shared" si="103"/>
        <v>2.1394803479779512E-3</v>
      </c>
      <c r="E396">
        <f>MIN(VLOOKUP(C395+0.01,Gearing!$A$2:$F$7,2,TRUE)+1,5)</f>
        <v>5</v>
      </c>
      <c r="F396">
        <f>Misc!$B$4*Misc!$B$5/Misc!$B$2*VLOOKUP(E396,Gearing!$B$2:$F$7,5,FALSE)</f>
        <v>3601.903197661552</v>
      </c>
      <c r="G396">
        <f t="shared" si="91"/>
        <v>5.2999830293146086</v>
      </c>
      <c r="H396">
        <f t="shared" si="92"/>
        <v>280.99999999999955</v>
      </c>
      <c r="I396">
        <f t="shared" si="94"/>
        <v>0.19223050000000003</v>
      </c>
      <c r="J396">
        <f t="shared" si="95"/>
        <v>3532.8152841146066</v>
      </c>
      <c r="K396">
        <f t="shared" si="96"/>
        <v>-44332605.90952123</v>
      </c>
      <c r="L396">
        <f t="shared" si="105"/>
        <v>8529.516848961377</v>
      </c>
      <c r="M396">
        <f>2*$Y$1*VLOOKUP(E395,Gearing!$B$3:$D$7,3)+B394</f>
        <v>8529.4958883292893</v>
      </c>
      <c r="N396">
        <f>2*B395-B394+Misc!$B$6*$Y$1^2</f>
        <v>8529.6393345468114</v>
      </c>
      <c r="O396">
        <f t="shared" si="97"/>
        <v>0</v>
      </c>
      <c r="P396">
        <f t="shared" si="98"/>
        <v>0</v>
      </c>
      <c r="Q396">
        <f t="shared" si="99"/>
        <v>0</v>
      </c>
      <c r="R396">
        <f t="shared" si="100"/>
        <v>0</v>
      </c>
      <c r="S396">
        <f t="shared" si="101"/>
        <v>0</v>
      </c>
      <c r="T396">
        <f>C396/Misc!$B$2*60/2/PI()</f>
        <v>3998.5527677008035</v>
      </c>
      <c r="U396">
        <f>C396/Misc!$B$2*60/2/PI()*VLOOKUP(E396,Gearing!$B$2:$F$7,5,FALSE)</f>
        <v>7999.9999999999864</v>
      </c>
      <c r="V396">
        <f ca="1">FORECAST(U396,OFFSET(Engine!$E$3:$E$26,MATCH(U396,Engine!$A$3:$A$26,1)-1,0,2),OFFSET(Engine!$A$3:$A$26,MATCH(U396,Engine!$A$3:$A$26,1)-1,0,2))</f>
        <v>590.28680526412995</v>
      </c>
    </row>
    <row r="397" spans="1:22" x14ac:dyDescent="0.25">
      <c r="A397">
        <f t="shared" si="93"/>
        <v>98.5</v>
      </c>
      <c r="B397">
        <f t="shared" si="104"/>
        <v>8560.9005151880501</v>
      </c>
      <c r="C397">
        <f t="shared" si="102"/>
        <v>125.61823999999979</v>
      </c>
      <c r="D397">
        <f t="shared" si="103"/>
        <v>-2.1394803479779512E-3</v>
      </c>
      <c r="E397">
        <f>MIN(VLOOKUP(C396+0.01,Gearing!$A$2:$F$7,2,TRUE)+1,5)</f>
        <v>5</v>
      </c>
      <c r="F397">
        <f>Misc!$B$4*Misc!$B$5/Misc!$B$2*VLOOKUP(E397,Gearing!$B$2:$F$7,5,FALSE)</f>
        <v>3601.903197661552</v>
      </c>
      <c r="G397">
        <f t="shared" si="91"/>
        <v>5.3194969597476049</v>
      </c>
      <c r="H397">
        <f t="shared" si="92"/>
        <v>280.99999999999955</v>
      </c>
      <c r="I397">
        <f t="shared" si="94"/>
        <v>0.19223050000000003</v>
      </c>
      <c r="J397">
        <f t="shared" si="95"/>
        <v>3520.7414812770326</v>
      </c>
      <c r="K397">
        <f t="shared" si="96"/>
        <v>-44443364.415609561</v>
      </c>
      <c r="L397">
        <f t="shared" si="105"/>
        <v>8560.9212093317437</v>
      </c>
      <c r="M397">
        <f>2*$Y$1*VLOOKUP(E396,Gearing!$B$3:$D$7,3)+B395</f>
        <v>8560.9005151880501</v>
      </c>
      <c r="N397">
        <f>2*B396-B395+Misc!$B$6*$Y$1^2</f>
        <v>8561.0436939705287</v>
      </c>
      <c r="O397">
        <f t="shared" si="97"/>
        <v>0</v>
      </c>
      <c r="P397">
        <f t="shared" si="98"/>
        <v>0</v>
      </c>
      <c r="Q397">
        <f t="shared" si="99"/>
        <v>0</v>
      </c>
      <c r="R397">
        <f t="shared" si="100"/>
        <v>0</v>
      </c>
      <c r="S397">
        <f t="shared" si="101"/>
        <v>0</v>
      </c>
      <c r="T397">
        <f>C397/Misc!$B$2*60/2/PI()</f>
        <v>3998.5527677008035</v>
      </c>
      <c r="U397">
        <f>C397/Misc!$B$2*60/2/PI()*VLOOKUP(E397,Gearing!$B$2:$F$7,5,FALSE)</f>
        <v>7999.9999999999864</v>
      </c>
      <c r="V397">
        <f ca="1">FORECAST(U397,OFFSET(Engine!$E$3:$E$26,MATCH(U397,Engine!$A$3:$A$26,1)-1,0,2),OFFSET(Engine!$A$3:$A$26,MATCH(U397,Engine!$A$3:$A$26,1)-1,0,2))</f>
        <v>590.28680526412995</v>
      </c>
    </row>
    <row r="398" spans="1:22" x14ac:dyDescent="0.25">
      <c r="A398">
        <f t="shared" si="93"/>
        <v>98.75</v>
      </c>
      <c r="B398">
        <f t="shared" si="104"/>
        <v>8592.3050083292892</v>
      </c>
      <c r="C398">
        <f t="shared" si="102"/>
        <v>125.61823999999979</v>
      </c>
      <c r="D398">
        <f t="shared" si="103"/>
        <v>2.1394803479779512E-3</v>
      </c>
      <c r="E398">
        <f>MIN(VLOOKUP(C397+0.01,Gearing!$A$2:$F$7,2,TRUE)+1,5)</f>
        <v>5</v>
      </c>
      <c r="F398">
        <f>Misc!$B$4*Misc!$B$5/Misc!$B$2*VLOOKUP(E398,Gearing!$B$2:$F$7,5,FALSE)</f>
        <v>3601.903197661552</v>
      </c>
      <c r="G398">
        <f t="shared" si="91"/>
        <v>5.3390108070923858</v>
      </c>
      <c r="H398">
        <f t="shared" si="92"/>
        <v>280.99999999999955</v>
      </c>
      <c r="I398">
        <f t="shared" si="94"/>
        <v>0.19223050000000003</v>
      </c>
      <c r="J398">
        <f t="shared" si="95"/>
        <v>3508.6676270302864</v>
      </c>
      <c r="K398">
        <f t="shared" si="96"/>
        <v>-44553740.582093246</v>
      </c>
      <c r="L398">
        <f t="shared" si="105"/>
        <v>8592.3259689613769</v>
      </c>
      <c r="M398">
        <f>2*$Y$1*VLOOKUP(E397,Gearing!$B$3:$D$7,3)+B396</f>
        <v>8592.3050083292892</v>
      </c>
      <c r="N398">
        <f>2*B397-B396+Misc!$B$6*$Y$1^2</f>
        <v>8592.4484545468113</v>
      </c>
      <c r="O398">
        <f t="shared" si="97"/>
        <v>0</v>
      </c>
      <c r="P398">
        <f t="shared" si="98"/>
        <v>0</v>
      </c>
      <c r="Q398">
        <f t="shared" si="99"/>
        <v>0</v>
      </c>
      <c r="R398">
        <f t="shared" si="100"/>
        <v>0</v>
      </c>
      <c r="S398">
        <f t="shared" si="101"/>
        <v>0</v>
      </c>
      <c r="T398">
        <f>C398/Misc!$B$2*60/2/PI()</f>
        <v>3998.5527677008035</v>
      </c>
      <c r="U398">
        <f>C398/Misc!$B$2*60/2/PI()*VLOOKUP(E398,Gearing!$B$2:$F$7,5,FALSE)</f>
        <v>7999.9999999999864</v>
      </c>
      <c r="V398">
        <f ca="1">FORECAST(U398,OFFSET(Engine!$E$3:$E$26,MATCH(U398,Engine!$A$3:$A$26,1)-1,0,2),OFFSET(Engine!$A$3:$A$26,MATCH(U398,Engine!$A$3:$A$26,1)-1,0,2))</f>
        <v>590.28680526412995</v>
      </c>
    </row>
    <row r="399" spans="1:22" x14ac:dyDescent="0.25">
      <c r="A399">
        <f t="shared" si="93"/>
        <v>99</v>
      </c>
      <c r="B399">
        <f t="shared" si="104"/>
        <v>8623.70963518805</v>
      </c>
      <c r="C399">
        <f t="shared" si="102"/>
        <v>125.61823999999979</v>
      </c>
      <c r="D399">
        <f t="shared" si="103"/>
        <v>-2.1394803479779512E-3</v>
      </c>
      <c r="E399">
        <f>MIN(VLOOKUP(C398+0.01,Gearing!$A$2:$F$7,2,TRUE)+1,5)</f>
        <v>5</v>
      </c>
      <c r="F399">
        <f>Misc!$B$4*Misc!$B$5/Misc!$B$2*VLOOKUP(E399,Gearing!$B$2:$F$7,5,FALSE)</f>
        <v>3601.903197661552</v>
      </c>
      <c r="G399">
        <f t="shared" si="91"/>
        <v>5.3585247375253831</v>
      </c>
      <c r="H399">
        <f t="shared" si="92"/>
        <v>280.99999999999955</v>
      </c>
      <c r="I399">
        <f t="shared" si="94"/>
        <v>0.19223050000000003</v>
      </c>
      <c r="J399">
        <f t="shared" si="95"/>
        <v>3496.5938241927129</v>
      </c>
      <c r="K399">
        <f t="shared" si="96"/>
        <v>-44663740.743250303</v>
      </c>
      <c r="L399">
        <f t="shared" si="105"/>
        <v>8623.7303293317418</v>
      </c>
      <c r="M399">
        <f>2*$Y$1*VLOOKUP(E398,Gearing!$B$3:$D$7,3)+B397</f>
        <v>8623.70963518805</v>
      </c>
      <c r="N399">
        <f>2*B398-B397+Misc!$B$6*$Y$1^2</f>
        <v>8623.8528139705286</v>
      </c>
      <c r="O399">
        <f t="shared" si="97"/>
        <v>0</v>
      </c>
      <c r="P399">
        <f t="shared" si="98"/>
        <v>0</v>
      </c>
      <c r="Q399">
        <f t="shared" si="99"/>
        <v>0</v>
      </c>
      <c r="R399">
        <f t="shared" si="100"/>
        <v>0</v>
      </c>
      <c r="S399">
        <f t="shared" si="101"/>
        <v>0</v>
      </c>
      <c r="T399">
        <f>C399/Misc!$B$2*60/2/PI()</f>
        <v>3998.5527677008035</v>
      </c>
      <c r="U399">
        <f>C399/Misc!$B$2*60/2/PI()*VLOOKUP(E399,Gearing!$B$2:$F$7,5,FALSE)</f>
        <v>7999.9999999999864</v>
      </c>
      <c r="V399">
        <f ca="1">FORECAST(U399,OFFSET(Engine!$E$3:$E$26,MATCH(U399,Engine!$A$3:$A$26,1)-1,0,2),OFFSET(Engine!$A$3:$A$26,MATCH(U399,Engine!$A$3:$A$26,1)-1,0,2))</f>
        <v>590.28680526412995</v>
      </c>
    </row>
    <row r="400" spans="1:22" x14ac:dyDescent="0.25">
      <c r="A400">
        <f t="shared" si="93"/>
        <v>99.25</v>
      </c>
      <c r="B400">
        <f t="shared" si="104"/>
        <v>8655.1141283292891</v>
      </c>
      <c r="C400">
        <f t="shared" si="102"/>
        <v>125.61823999999979</v>
      </c>
      <c r="D400">
        <f t="shared" si="103"/>
        <v>2.1394803479779512E-3</v>
      </c>
      <c r="E400">
        <f>MIN(VLOOKUP(C399+0.01,Gearing!$A$2:$F$7,2,TRUE)+1,5)</f>
        <v>5</v>
      </c>
      <c r="F400">
        <f>Misc!$B$4*Misc!$B$5/Misc!$B$2*VLOOKUP(E400,Gearing!$B$2:$F$7,5,FALSE)</f>
        <v>3601.903197661552</v>
      </c>
      <c r="G400">
        <f t="shared" si="91"/>
        <v>5.378038584870164</v>
      </c>
      <c r="H400">
        <f t="shared" si="92"/>
        <v>280.99999999999955</v>
      </c>
      <c r="I400">
        <f t="shared" si="94"/>
        <v>0.19223050000000003</v>
      </c>
      <c r="J400">
        <f t="shared" si="95"/>
        <v>3484.5199699459667</v>
      </c>
      <c r="K400">
        <f t="shared" si="96"/>
        <v>-44773358.561573744</v>
      </c>
      <c r="L400">
        <f t="shared" si="105"/>
        <v>8655.135088961375</v>
      </c>
      <c r="M400">
        <f>2*$Y$1*VLOOKUP(E399,Gearing!$B$3:$D$7,3)+B398</f>
        <v>8655.1141283292891</v>
      </c>
      <c r="N400">
        <f>2*B399-B398+Misc!$B$6*$Y$1^2</f>
        <v>8655.2575745468112</v>
      </c>
      <c r="O400">
        <f t="shared" si="97"/>
        <v>0</v>
      </c>
      <c r="P400">
        <f t="shared" si="98"/>
        <v>0</v>
      </c>
      <c r="Q400">
        <f t="shared" si="99"/>
        <v>0</v>
      </c>
      <c r="R400">
        <f t="shared" si="100"/>
        <v>0</v>
      </c>
      <c r="S400">
        <f t="shared" si="101"/>
        <v>0</v>
      </c>
      <c r="T400">
        <f>C400/Misc!$B$2*60/2/PI()</f>
        <v>3998.5527677008035</v>
      </c>
      <c r="U400">
        <f>C400/Misc!$B$2*60/2/PI()*VLOOKUP(E400,Gearing!$B$2:$F$7,5,FALSE)</f>
        <v>7999.9999999999864</v>
      </c>
      <c r="V400">
        <f ca="1">FORECAST(U400,OFFSET(Engine!$E$3:$E$26,MATCH(U400,Engine!$A$3:$A$26,1)-1,0,2),OFFSET(Engine!$A$3:$A$26,MATCH(U400,Engine!$A$3:$A$26,1)-1,0,2))</f>
        <v>590.28680526412995</v>
      </c>
    </row>
    <row r="401" spans="1:22" x14ac:dyDescent="0.25">
      <c r="A401">
        <f t="shared" si="93"/>
        <v>99.5</v>
      </c>
      <c r="B401">
        <f t="shared" si="104"/>
        <v>8686.5187551880499</v>
      </c>
      <c r="C401">
        <f t="shared" si="102"/>
        <v>125.61823999999979</v>
      </c>
      <c r="D401">
        <f t="shared" si="103"/>
        <v>-2.1394803479779512E-3</v>
      </c>
      <c r="E401">
        <f>MIN(VLOOKUP(C400+0.01,Gearing!$A$2:$F$7,2,TRUE)+1,5)</f>
        <v>5</v>
      </c>
      <c r="F401">
        <f>Misc!$B$4*Misc!$B$5/Misc!$B$2*VLOOKUP(E401,Gearing!$B$2:$F$7,5,FALSE)</f>
        <v>3601.903197661552</v>
      </c>
      <c r="G401">
        <f t="shared" si="91"/>
        <v>5.3975525153031612</v>
      </c>
      <c r="H401">
        <f t="shared" si="92"/>
        <v>280.99999999999955</v>
      </c>
      <c r="I401">
        <f t="shared" si="94"/>
        <v>0.19223050000000003</v>
      </c>
      <c r="J401">
        <f t="shared" si="95"/>
        <v>3472.4461671083927</v>
      </c>
      <c r="K401">
        <f t="shared" si="96"/>
        <v>-44882600.377799518</v>
      </c>
      <c r="L401">
        <f t="shared" si="105"/>
        <v>8686.5394493317399</v>
      </c>
      <c r="M401">
        <f>2*$Y$1*VLOOKUP(E400,Gearing!$B$3:$D$7,3)+B399</f>
        <v>8686.5187551880499</v>
      </c>
      <c r="N401">
        <f>2*B400-B399+Misc!$B$6*$Y$1^2</f>
        <v>8686.6619339705285</v>
      </c>
      <c r="O401">
        <f t="shared" si="97"/>
        <v>0</v>
      </c>
      <c r="P401">
        <f t="shared" si="98"/>
        <v>0</v>
      </c>
      <c r="Q401">
        <f t="shared" si="99"/>
        <v>0</v>
      </c>
      <c r="R401">
        <f t="shared" si="100"/>
        <v>0</v>
      </c>
      <c r="S401">
        <f t="shared" si="101"/>
        <v>0</v>
      </c>
      <c r="T401">
        <f>C401/Misc!$B$2*60/2/PI()</f>
        <v>3998.5527677008035</v>
      </c>
      <c r="U401">
        <f>C401/Misc!$B$2*60/2/PI()*VLOOKUP(E401,Gearing!$B$2:$F$7,5,FALSE)</f>
        <v>7999.9999999999864</v>
      </c>
      <c r="V401">
        <f ca="1">FORECAST(U401,OFFSET(Engine!$E$3:$E$26,MATCH(U401,Engine!$A$3:$A$26,1)-1,0,2),OFFSET(Engine!$A$3:$A$26,MATCH(U401,Engine!$A$3:$A$26,1)-1,0,2))</f>
        <v>590.28680526412995</v>
      </c>
    </row>
    <row r="402" spans="1:22" x14ac:dyDescent="0.25">
      <c r="A402">
        <f t="shared" si="93"/>
        <v>99.75</v>
      </c>
      <c r="B402">
        <f t="shared" si="104"/>
        <v>8717.923248329289</v>
      </c>
      <c r="C402">
        <f t="shared" si="102"/>
        <v>125.61823999999979</v>
      </c>
      <c r="D402">
        <f t="shared" si="103"/>
        <v>2.1394803479779512E-3</v>
      </c>
      <c r="E402">
        <f>MIN(VLOOKUP(C401+0.01,Gearing!$A$2:$F$7,2,TRUE)+1,5)</f>
        <v>5</v>
      </c>
      <c r="F402">
        <f>Misc!$B$4*Misc!$B$5/Misc!$B$2*VLOOKUP(E402,Gearing!$B$2:$F$7,5,FALSE)</f>
        <v>3601.903197661552</v>
      </c>
      <c r="G402">
        <f t="shared" si="91"/>
        <v>5.4170663626479421</v>
      </c>
      <c r="H402">
        <f t="shared" si="92"/>
        <v>280.99999999999955</v>
      </c>
      <c r="I402">
        <f t="shared" si="94"/>
        <v>0.19223050000000003</v>
      </c>
      <c r="J402">
        <f t="shared" si="95"/>
        <v>3460.3723128616466</v>
      </c>
      <c r="K402">
        <f t="shared" si="96"/>
        <v>-44991459.847962707</v>
      </c>
      <c r="L402">
        <f t="shared" si="105"/>
        <v>8717.9442089613767</v>
      </c>
      <c r="M402">
        <f>2*$Y$1*VLOOKUP(E401,Gearing!$B$3:$D$7,3)+B400</f>
        <v>8717.923248329289</v>
      </c>
      <c r="N402">
        <f>2*B401-B400+Misc!$B$6*$Y$1^2</f>
        <v>8718.066694546811</v>
      </c>
      <c r="O402">
        <f t="shared" si="97"/>
        <v>0</v>
      </c>
      <c r="P402">
        <f t="shared" si="98"/>
        <v>0</v>
      </c>
      <c r="Q402">
        <f t="shared" si="99"/>
        <v>0</v>
      </c>
      <c r="R402">
        <f t="shared" si="100"/>
        <v>0</v>
      </c>
      <c r="S402">
        <f t="shared" si="101"/>
        <v>0</v>
      </c>
      <c r="T402">
        <f>C402/Misc!$B$2*60/2/PI()</f>
        <v>3998.5527677008035</v>
      </c>
      <c r="U402">
        <f>C402/Misc!$B$2*60/2/PI()*VLOOKUP(E402,Gearing!$B$2:$F$7,5,FALSE)</f>
        <v>7999.9999999999864</v>
      </c>
      <c r="V402">
        <f ca="1">FORECAST(U402,OFFSET(Engine!$E$3:$E$26,MATCH(U402,Engine!$A$3:$A$26,1)-1,0,2),OFFSET(Engine!$A$3:$A$26,MATCH(U402,Engine!$A$3:$A$26,1)-1,0,2))</f>
        <v>590.28680526412995</v>
      </c>
    </row>
    <row r="403" spans="1:22" x14ac:dyDescent="0.25">
      <c r="A403">
        <f t="shared" si="93"/>
        <v>100</v>
      </c>
      <c r="B403">
        <f t="shared" si="104"/>
        <v>8749.3278751880498</v>
      </c>
      <c r="C403">
        <f t="shared" si="102"/>
        <v>125.61823999999979</v>
      </c>
      <c r="D403">
        <f t="shared" si="103"/>
        <v>-2.1394803479779512E-3</v>
      </c>
      <c r="E403">
        <f>MIN(VLOOKUP(C402+0.01,Gearing!$A$2:$F$7,2,TRUE)+1,5)</f>
        <v>5</v>
      </c>
      <c r="F403">
        <f>Misc!$B$4*Misc!$B$5/Misc!$B$2*VLOOKUP(E403,Gearing!$B$2:$F$7,5,FALSE)</f>
        <v>3601.903197661552</v>
      </c>
      <c r="G403">
        <f t="shared" si="91"/>
        <v>5.4365802930809384</v>
      </c>
      <c r="H403">
        <f t="shared" si="92"/>
        <v>280.99999999999955</v>
      </c>
      <c r="I403">
        <f t="shared" si="94"/>
        <v>0.19223050000000003</v>
      </c>
      <c r="J403">
        <f t="shared" si="95"/>
        <v>3448.2985100240726</v>
      </c>
      <c r="K403">
        <f t="shared" si="96"/>
        <v>-45099943.3192572</v>
      </c>
      <c r="L403">
        <f t="shared" si="105"/>
        <v>8749.3485693317398</v>
      </c>
      <c r="M403">
        <f>2*$Y$1*VLOOKUP(E402,Gearing!$B$3:$D$7,3)+B401</f>
        <v>8749.3278751880498</v>
      </c>
      <c r="N403">
        <f>2*B402-B401+Misc!$B$6*$Y$1^2</f>
        <v>8749.4710539705284</v>
      </c>
      <c r="O403">
        <f t="shared" si="97"/>
        <v>0</v>
      </c>
      <c r="P403">
        <f t="shared" si="98"/>
        <v>0</v>
      </c>
      <c r="Q403">
        <f t="shared" si="99"/>
        <v>0</v>
      </c>
      <c r="R403">
        <f t="shared" si="100"/>
        <v>0</v>
      </c>
      <c r="S403">
        <f t="shared" si="101"/>
        <v>0</v>
      </c>
      <c r="T403">
        <f>C403/Misc!$B$2*60/2/PI()</f>
        <v>3998.5527677008035</v>
      </c>
      <c r="U403">
        <f>C403/Misc!$B$2*60/2/PI()*VLOOKUP(E403,Gearing!$B$2:$F$7,5,FALSE)</f>
        <v>7999.9999999999864</v>
      </c>
      <c r="V403">
        <f ca="1">FORECAST(U403,OFFSET(Engine!$E$3:$E$26,MATCH(U403,Engine!$A$3:$A$26,1)-1,0,2),OFFSET(Engine!$A$3:$A$26,MATCH(U403,Engine!$A$3:$A$26,1)-1,0,2))</f>
        <v>590.28680526412995</v>
      </c>
    </row>
    <row r="404" spans="1:22" x14ac:dyDescent="0.25">
      <c r="A404">
        <f t="shared" si="93"/>
        <v>100.25</v>
      </c>
      <c r="B404">
        <f t="shared" si="104"/>
        <v>8780.7323683292889</v>
      </c>
      <c r="C404">
        <f t="shared" si="102"/>
        <v>125.61823999999979</v>
      </c>
      <c r="D404">
        <f t="shared" si="103"/>
        <v>2.1394803479779512E-3</v>
      </c>
      <c r="E404">
        <f>MIN(VLOOKUP(C403+0.01,Gearing!$A$2:$F$7,2,TRUE)+1,5)</f>
        <v>5</v>
      </c>
      <c r="F404">
        <f>Misc!$B$4*Misc!$B$5/Misc!$B$2*VLOOKUP(E404,Gearing!$B$2:$F$7,5,FALSE)</f>
        <v>3601.903197661552</v>
      </c>
      <c r="G404">
        <f t="shared" si="91"/>
        <v>5.4560941404257193</v>
      </c>
      <c r="H404">
        <f t="shared" si="92"/>
        <v>280.99999999999955</v>
      </c>
      <c r="I404">
        <f t="shared" si="94"/>
        <v>0.19223050000000003</v>
      </c>
      <c r="J404">
        <f t="shared" si="95"/>
        <v>3436.2246557773269</v>
      </c>
      <c r="K404">
        <f t="shared" si="96"/>
        <v>-45208044.441260152</v>
      </c>
      <c r="L404">
        <f t="shared" si="105"/>
        <v>8780.7533289613748</v>
      </c>
      <c r="M404">
        <f>2*$Y$1*VLOOKUP(E403,Gearing!$B$3:$D$7,3)+B402</f>
        <v>8780.7323683292889</v>
      </c>
      <c r="N404">
        <f>2*B403-B402+Misc!$B$6*$Y$1^2</f>
        <v>8780.8758145468109</v>
      </c>
      <c r="O404">
        <f t="shared" si="97"/>
        <v>0</v>
      </c>
      <c r="P404">
        <f t="shared" si="98"/>
        <v>0</v>
      </c>
      <c r="Q404">
        <f t="shared" si="99"/>
        <v>0</v>
      </c>
      <c r="R404">
        <f t="shared" si="100"/>
        <v>0</v>
      </c>
      <c r="S404">
        <f t="shared" si="101"/>
        <v>0</v>
      </c>
      <c r="T404">
        <f>C404/Misc!$B$2*60/2/PI()</f>
        <v>3998.5527677008035</v>
      </c>
      <c r="U404">
        <f>C404/Misc!$B$2*60/2/PI()*VLOOKUP(E404,Gearing!$B$2:$F$7,5,FALSE)</f>
        <v>7999.9999999999864</v>
      </c>
      <c r="V404">
        <f ca="1">FORECAST(U404,OFFSET(Engine!$E$3:$E$26,MATCH(U404,Engine!$A$3:$A$26,1)-1,0,2),OFFSET(Engine!$A$3:$A$26,MATCH(U404,Engine!$A$3:$A$26,1)-1,0,2))</f>
        <v>590.28680526412995</v>
      </c>
    </row>
    <row r="405" spans="1:22" x14ac:dyDescent="0.25">
      <c r="A405">
        <f t="shared" si="93"/>
        <v>100.5</v>
      </c>
      <c r="B405">
        <f t="shared" si="104"/>
        <v>8812.1369951880497</v>
      </c>
      <c r="C405">
        <f t="shared" si="102"/>
        <v>125.61823999999979</v>
      </c>
      <c r="D405">
        <f t="shared" si="103"/>
        <v>-2.1394803479779512E-3</v>
      </c>
      <c r="E405">
        <f>MIN(VLOOKUP(C404+0.01,Gearing!$A$2:$F$7,2,TRUE)+1,5)</f>
        <v>5</v>
      </c>
      <c r="F405">
        <f>Misc!$B$4*Misc!$B$5/Misc!$B$2*VLOOKUP(E405,Gearing!$B$2:$F$7,5,FALSE)</f>
        <v>3601.903197661552</v>
      </c>
      <c r="G405">
        <f t="shared" si="91"/>
        <v>5.4756080708587165</v>
      </c>
      <c r="H405">
        <f t="shared" si="92"/>
        <v>280.99999999999955</v>
      </c>
      <c r="I405">
        <f t="shared" si="94"/>
        <v>0.19223050000000003</v>
      </c>
      <c r="J405">
        <f t="shared" si="95"/>
        <v>3424.1508529397529</v>
      </c>
      <c r="K405">
        <f t="shared" si="96"/>
        <v>-45315769.567623369</v>
      </c>
      <c r="L405">
        <f t="shared" si="105"/>
        <v>8812.1576893317379</v>
      </c>
      <c r="M405">
        <f>2*$Y$1*VLOOKUP(E404,Gearing!$B$3:$D$7,3)+B403</f>
        <v>8812.1369951880497</v>
      </c>
      <c r="N405">
        <f>2*B404-B403+Misc!$B$6*$Y$1^2</f>
        <v>8812.2801739705283</v>
      </c>
      <c r="O405">
        <f t="shared" si="97"/>
        <v>0</v>
      </c>
      <c r="P405">
        <f t="shared" si="98"/>
        <v>0</v>
      </c>
      <c r="Q405">
        <f t="shared" si="99"/>
        <v>0</v>
      </c>
      <c r="R405">
        <f t="shared" si="100"/>
        <v>0</v>
      </c>
      <c r="S405">
        <f t="shared" si="101"/>
        <v>0</v>
      </c>
      <c r="T405">
        <f>C405/Misc!$B$2*60/2/PI()</f>
        <v>3998.5527677008035</v>
      </c>
      <c r="U405">
        <f>C405/Misc!$B$2*60/2/PI()*VLOOKUP(E405,Gearing!$B$2:$F$7,5,FALSE)</f>
        <v>7999.9999999999864</v>
      </c>
      <c r="V405">
        <f ca="1">FORECAST(U405,OFFSET(Engine!$E$3:$E$26,MATCH(U405,Engine!$A$3:$A$26,1)-1,0,2),OFFSET(Engine!$A$3:$A$26,MATCH(U405,Engine!$A$3:$A$26,1)-1,0,2))</f>
        <v>590.28680526412995</v>
      </c>
    </row>
    <row r="406" spans="1:22" x14ac:dyDescent="0.25">
      <c r="A406">
        <f t="shared" si="93"/>
        <v>100.75</v>
      </c>
      <c r="B406">
        <f t="shared" si="104"/>
        <v>8843.5414883292888</v>
      </c>
      <c r="C406">
        <f t="shared" si="102"/>
        <v>125.61823999999979</v>
      </c>
      <c r="D406">
        <f t="shared" si="103"/>
        <v>2.1394803479779512E-3</v>
      </c>
      <c r="E406">
        <f>MIN(VLOOKUP(C405+0.01,Gearing!$A$2:$F$7,2,TRUE)+1,5)</f>
        <v>5</v>
      </c>
      <c r="F406">
        <f>Misc!$B$4*Misc!$B$5/Misc!$B$2*VLOOKUP(E406,Gearing!$B$2:$F$7,5,FALSE)</f>
        <v>3601.903197661552</v>
      </c>
      <c r="G406">
        <f t="shared" si="91"/>
        <v>5.4951219182034974</v>
      </c>
      <c r="H406">
        <f t="shared" si="92"/>
        <v>280.99999999999955</v>
      </c>
      <c r="I406">
        <f t="shared" si="94"/>
        <v>0.19223050000000003</v>
      </c>
      <c r="J406">
        <f t="shared" si="95"/>
        <v>3412.0769986930068</v>
      </c>
      <c r="K406">
        <f t="shared" si="96"/>
        <v>-45423112.341466069</v>
      </c>
      <c r="L406">
        <f t="shared" si="105"/>
        <v>8843.5624489613765</v>
      </c>
      <c r="M406">
        <f>2*$Y$1*VLOOKUP(E405,Gearing!$B$3:$D$7,3)+B404</f>
        <v>8843.5414883292888</v>
      </c>
      <c r="N406">
        <f>2*B405-B404+Misc!$B$6*$Y$1^2</f>
        <v>8843.6849345468108</v>
      </c>
      <c r="O406">
        <f t="shared" si="97"/>
        <v>0</v>
      </c>
      <c r="P406">
        <f t="shared" si="98"/>
        <v>0</v>
      </c>
      <c r="Q406">
        <f t="shared" si="99"/>
        <v>0</v>
      </c>
      <c r="R406">
        <f t="shared" si="100"/>
        <v>0</v>
      </c>
      <c r="S406">
        <f t="shared" si="101"/>
        <v>0</v>
      </c>
      <c r="T406">
        <f>C406/Misc!$B$2*60/2/PI()</f>
        <v>3998.5527677008035</v>
      </c>
      <c r="U406">
        <f>C406/Misc!$B$2*60/2/PI()*VLOOKUP(E406,Gearing!$B$2:$F$7,5,FALSE)</f>
        <v>7999.9999999999864</v>
      </c>
      <c r="V406">
        <f ca="1">FORECAST(U406,OFFSET(Engine!$E$3:$E$26,MATCH(U406,Engine!$A$3:$A$26,1)-1,0,2),OFFSET(Engine!$A$3:$A$26,MATCH(U406,Engine!$A$3:$A$26,1)-1,0,2))</f>
        <v>590.28680526412995</v>
      </c>
    </row>
    <row r="407" spans="1:22" x14ac:dyDescent="0.25">
      <c r="A407">
        <f t="shared" si="93"/>
        <v>101</v>
      </c>
      <c r="B407">
        <f t="shared" si="104"/>
        <v>8874.9461151880496</v>
      </c>
      <c r="C407">
        <f t="shared" si="102"/>
        <v>125.61823999999979</v>
      </c>
      <c r="D407">
        <f t="shared" si="103"/>
        <v>-2.1394803479779512E-3</v>
      </c>
      <c r="E407">
        <f>MIN(VLOOKUP(C406+0.01,Gearing!$A$2:$F$7,2,TRUE)+1,5)</f>
        <v>5</v>
      </c>
      <c r="F407">
        <f>Misc!$B$4*Misc!$B$5/Misc!$B$2*VLOOKUP(E407,Gearing!$B$2:$F$7,5,FALSE)</f>
        <v>3601.903197661552</v>
      </c>
      <c r="G407">
        <f t="shared" si="91"/>
        <v>5.5146358486364937</v>
      </c>
      <c r="H407">
        <f t="shared" si="92"/>
        <v>280.99999999999955</v>
      </c>
      <c r="I407">
        <f t="shared" si="94"/>
        <v>0.19223050000000003</v>
      </c>
      <c r="J407">
        <f t="shared" si="95"/>
        <v>3400.0031958554328</v>
      </c>
      <c r="K407">
        <f t="shared" si="96"/>
        <v>-45530079.12289799</v>
      </c>
      <c r="L407">
        <f t="shared" si="105"/>
        <v>8874.9668093317432</v>
      </c>
      <c r="M407">
        <f>2*$Y$1*VLOOKUP(E406,Gearing!$B$3:$D$7,3)+B405</f>
        <v>8874.9461151880496</v>
      </c>
      <c r="N407">
        <f>2*B406-B405+Misc!$B$6*$Y$1^2</f>
        <v>8875.0892939705282</v>
      </c>
      <c r="O407">
        <f t="shared" si="97"/>
        <v>0</v>
      </c>
      <c r="P407">
        <f t="shared" si="98"/>
        <v>0</v>
      </c>
      <c r="Q407">
        <f t="shared" si="99"/>
        <v>0</v>
      </c>
      <c r="R407">
        <f t="shared" si="100"/>
        <v>0</v>
      </c>
      <c r="S407">
        <f t="shared" si="101"/>
        <v>0</v>
      </c>
      <c r="T407">
        <f>C407/Misc!$B$2*60/2/PI()</f>
        <v>3998.5527677008035</v>
      </c>
      <c r="U407">
        <f>C407/Misc!$B$2*60/2/PI()*VLOOKUP(E407,Gearing!$B$2:$F$7,5,FALSE)</f>
        <v>7999.9999999999864</v>
      </c>
      <c r="V407">
        <f ca="1">FORECAST(U407,OFFSET(Engine!$E$3:$E$26,MATCH(U407,Engine!$A$3:$A$26,1)-1,0,2),OFFSET(Engine!$A$3:$A$26,MATCH(U407,Engine!$A$3:$A$26,1)-1,0,2))</f>
        <v>590.28680526412995</v>
      </c>
    </row>
    <row r="408" spans="1:22" x14ac:dyDescent="0.25">
      <c r="A408">
        <f t="shared" si="93"/>
        <v>101.25</v>
      </c>
      <c r="B408">
        <f t="shared" si="104"/>
        <v>8906.3506083292887</v>
      </c>
      <c r="C408">
        <f t="shared" si="102"/>
        <v>125.61823999999979</v>
      </c>
      <c r="D408">
        <f t="shared" si="103"/>
        <v>2.1394803479779512E-3</v>
      </c>
      <c r="E408">
        <f>MIN(VLOOKUP(C407+0.01,Gearing!$A$2:$F$7,2,TRUE)+1,5)</f>
        <v>5</v>
      </c>
      <c r="F408">
        <f>Misc!$B$4*Misc!$B$5/Misc!$B$2*VLOOKUP(E408,Gearing!$B$2:$F$7,5,FALSE)</f>
        <v>3601.903197661552</v>
      </c>
      <c r="G408">
        <f t="shared" si="91"/>
        <v>5.5341496959812746</v>
      </c>
      <c r="H408">
        <f t="shared" si="92"/>
        <v>280.99999999999955</v>
      </c>
      <c r="I408">
        <f t="shared" si="94"/>
        <v>0.19223050000000003</v>
      </c>
      <c r="J408">
        <f t="shared" si="95"/>
        <v>3387.9293416086866</v>
      </c>
      <c r="K408">
        <f t="shared" si="96"/>
        <v>-45636663.548580445</v>
      </c>
      <c r="L408">
        <f t="shared" si="105"/>
        <v>8906.3715689613746</v>
      </c>
      <c r="M408">
        <f>2*$Y$1*VLOOKUP(E407,Gearing!$B$3:$D$7,3)+B406</f>
        <v>8906.3506083292887</v>
      </c>
      <c r="N408">
        <f>2*B407-B406+Misc!$B$6*$Y$1^2</f>
        <v>8906.4940545468107</v>
      </c>
      <c r="O408">
        <f t="shared" si="97"/>
        <v>0</v>
      </c>
      <c r="P408">
        <f t="shared" si="98"/>
        <v>0</v>
      </c>
      <c r="Q408">
        <f t="shared" si="99"/>
        <v>0</v>
      </c>
      <c r="R408">
        <f t="shared" si="100"/>
        <v>0</v>
      </c>
      <c r="S408">
        <f t="shared" si="101"/>
        <v>0</v>
      </c>
      <c r="T408">
        <f>C408/Misc!$B$2*60/2/PI()</f>
        <v>3998.5527677008035</v>
      </c>
      <c r="U408">
        <f>C408/Misc!$B$2*60/2/PI()*VLOOKUP(E408,Gearing!$B$2:$F$7,5,FALSE)</f>
        <v>7999.9999999999864</v>
      </c>
      <c r="V408">
        <f ca="1">FORECAST(U408,OFFSET(Engine!$E$3:$E$26,MATCH(U408,Engine!$A$3:$A$26,1)-1,0,2),OFFSET(Engine!$A$3:$A$26,MATCH(U408,Engine!$A$3:$A$26,1)-1,0,2))</f>
        <v>590.28680526412995</v>
      </c>
    </row>
    <row r="409" spans="1:22" x14ac:dyDescent="0.25">
      <c r="A409">
        <f t="shared" si="93"/>
        <v>101.5</v>
      </c>
      <c r="B409">
        <f t="shared" si="104"/>
        <v>8937.7552351880495</v>
      </c>
      <c r="C409">
        <f t="shared" si="102"/>
        <v>125.61823999999979</v>
      </c>
      <c r="D409">
        <f t="shared" si="103"/>
        <v>-2.1394803479779512E-3</v>
      </c>
      <c r="E409">
        <f>MIN(VLOOKUP(C408+0.01,Gearing!$A$2:$F$7,2,TRUE)+1,5)</f>
        <v>5</v>
      </c>
      <c r="F409">
        <f>Misc!$B$4*Misc!$B$5/Misc!$B$2*VLOOKUP(E409,Gearing!$B$2:$F$7,5,FALSE)</f>
        <v>3601.903197661552</v>
      </c>
      <c r="G409">
        <f t="shared" si="91"/>
        <v>5.5536636264142718</v>
      </c>
      <c r="H409">
        <f t="shared" si="92"/>
        <v>280.99999999999955</v>
      </c>
      <c r="I409">
        <f t="shared" si="94"/>
        <v>0.19223050000000003</v>
      </c>
      <c r="J409">
        <f t="shared" si="95"/>
        <v>3375.8555387711131</v>
      </c>
      <c r="K409">
        <f t="shared" si="96"/>
        <v>-45742871.985081099</v>
      </c>
      <c r="L409">
        <f t="shared" si="105"/>
        <v>8937.7759293317395</v>
      </c>
      <c r="M409">
        <f>2*$Y$1*VLOOKUP(E408,Gearing!$B$3:$D$7,3)+B407</f>
        <v>8937.7552351880495</v>
      </c>
      <c r="N409">
        <f>2*B408-B407+Misc!$B$6*$Y$1^2</f>
        <v>8937.8984139705281</v>
      </c>
      <c r="O409">
        <f t="shared" si="97"/>
        <v>0</v>
      </c>
      <c r="P409">
        <f t="shared" si="98"/>
        <v>0</v>
      </c>
      <c r="Q409">
        <f t="shared" si="99"/>
        <v>0</v>
      </c>
      <c r="R409">
        <f t="shared" si="100"/>
        <v>0</v>
      </c>
      <c r="S409">
        <f t="shared" si="101"/>
        <v>0</v>
      </c>
      <c r="T409">
        <f>C409/Misc!$B$2*60/2/PI()</f>
        <v>3998.5527677008035</v>
      </c>
      <c r="U409">
        <f>C409/Misc!$B$2*60/2/PI()*VLOOKUP(E409,Gearing!$B$2:$F$7,5,FALSE)</f>
        <v>7999.9999999999864</v>
      </c>
      <c r="V409">
        <f ca="1">FORECAST(U409,OFFSET(Engine!$E$3:$E$26,MATCH(U409,Engine!$A$3:$A$26,1)-1,0,2),OFFSET(Engine!$A$3:$A$26,MATCH(U409,Engine!$A$3:$A$26,1)-1,0,2))</f>
        <v>590.28680526412995</v>
      </c>
    </row>
    <row r="410" spans="1:22" x14ac:dyDescent="0.25">
      <c r="A410">
        <f t="shared" si="93"/>
        <v>101.75</v>
      </c>
      <c r="B410">
        <f t="shared" si="104"/>
        <v>8969.1597283292886</v>
      </c>
      <c r="C410">
        <f t="shared" si="102"/>
        <v>125.61823999999979</v>
      </c>
      <c r="D410">
        <f t="shared" si="103"/>
        <v>2.1394803479779512E-3</v>
      </c>
      <c r="E410">
        <f>MIN(VLOOKUP(C409+0.01,Gearing!$A$2:$F$7,2,TRUE)+1,5)</f>
        <v>5</v>
      </c>
      <c r="F410">
        <f>Misc!$B$4*Misc!$B$5/Misc!$B$2*VLOOKUP(E410,Gearing!$B$2:$F$7,5,FALSE)</f>
        <v>3601.903197661552</v>
      </c>
      <c r="G410">
        <f t="shared" si="91"/>
        <v>5.5731774737590527</v>
      </c>
      <c r="H410">
        <f t="shared" si="92"/>
        <v>280.99999999999955</v>
      </c>
      <c r="I410">
        <f t="shared" si="94"/>
        <v>0.19223050000000003</v>
      </c>
      <c r="J410">
        <f t="shared" si="95"/>
        <v>3363.7816845243669</v>
      </c>
      <c r="K410">
        <f t="shared" si="96"/>
        <v>-45848698.06260331</v>
      </c>
      <c r="L410">
        <f t="shared" si="105"/>
        <v>8969.1806889613763</v>
      </c>
      <c r="M410">
        <f>2*$Y$1*VLOOKUP(E409,Gearing!$B$3:$D$7,3)+B408</f>
        <v>8969.1597283292886</v>
      </c>
      <c r="N410">
        <f>2*B409-B408+Misc!$B$6*$Y$1^2</f>
        <v>8969.3031745468106</v>
      </c>
      <c r="O410">
        <f t="shared" si="97"/>
        <v>0</v>
      </c>
      <c r="P410">
        <f t="shared" si="98"/>
        <v>0</v>
      </c>
      <c r="Q410">
        <f t="shared" si="99"/>
        <v>0</v>
      </c>
      <c r="R410">
        <f t="shared" si="100"/>
        <v>0</v>
      </c>
      <c r="S410">
        <f t="shared" si="101"/>
        <v>0</v>
      </c>
      <c r="T410">
        <f>C410/Misc!$B$2*60/2/PI()</f>
        <v>3998.5527677008035</v>
      </c>
      <c r="U410">
        <f>C410/Misc!$B$2*60/2/PI()*VLOOKUP(E410,Gearing!$B$2:$F$7,5,FALSE)</f>
        <v>7999.9999999999864</v>
      </c>
      <c r="V410">
        <f ca="1">FORECAST(U410,OFFSET(Engine!$E$3:$E$26,MATCH(U410,Engine!$A$3:$A$26,1)-1,0,2),OFFSET(Engine!$A$3:$A$26,MATCH(U410,Engine!$A$3:$A$26,1)-1,0,2))</f>
        <v>590.28680526412995</v>
      </c>
    </row>
    <row r="411" spans="1:22" x14ac:dyDescent="0.25">
      <c r="A411">
        <f t="shared" si="93"/>
        <v>102</v>
      </c>
      <c r="B411">
        <f t="shared" si="104"/>
        <v>9000.5643551880494</v>
      </c>
      <c r="C411">
        <f t="shared" si="102"/>
        <v>125.61823999999979</v>
      </c>
      <c r="D411">
        <f t="shared" si="103"/>
        <v>-2.1394803479779512E-3</v>
      </c>
      <c r="E411">
        <f>MIN(VLOOKUP(C410+0.01,Gearing!$A$2:$F$7,2,TRUE)+1,5)</f>
        <v>5</v>
      </c>
      <c r="F411">
        <f>Misc!$B$4*Misc!$B$5/Misc!$B$2*VLOOKUP(E411,Gearing!$B$2:$F$7,5,FALSE)</f>
        <v>3601.903197661552</v>
      </c>
      <c r="G411">
        <f t="shared" si="91"/>
        <v>5.5926914041920499</v>
      </c>
      <c r="H411">
        <f t="shared" si="92"/>
        <v>280.99999999999955</v>
      </c>
      <c r="I411">
        <f t="shared" si="94"/>
        <v>0.19223050000000003</v>
      </c>
      <c r="J411">
        <f t="shared" si="95"/>
        <v>3351.7078816867929</v>
      </c>
      <c r="K411">
        <f t="shared" si="96"/>
        <v>-45954148.154172666</v>
      </c>
      <c r="L411">
        <f t="shared" si="105"/>
        <v>9000.585049331743</v>
      </c>
      <c r="M411">
        <f>2*$Y$1*VLOOKUP(E410,Gearing!$B$3:$D$7,3)+B409</f>
        <v>9000.5643551880494</v>
      </c>
      <c r="N411">
        <f>2*B410-B409+Misc!$B$6*$Y$1^2</f>
        <v>9000.7075339705279</v>
      </c>
      <c r="O411">
        <f t="shared" si="97"/>
        <v>0</v>
      </c>
      <c r="P411">
        <f t="shared" si="98"/>
        <v>0</v>
      </c>
      <c r="Q411">
        <f t="shared" si="99"/>
        <v>0</v>
      </c>
      <c r="R411">
        <f t="shared" si="100"/>
        <v>0</v>
      </c>
      <c r="S411">
        <f t="shared" si="101"/>
        <v>0</v>
      </c>
      <c r="T411">
        <f>C411/Misc!$B$2*60/2/PI()</f>
        <v>3998.5527677008035</v>
      </c>
      <c r="U411">
        <f>C411/Misc!$B$2*60/2/PI()*VLOOKUP(E411,Gearing!$B$2:$F$7,5,FALSE)</f>
        <v>7999.9999999999864</v>
      </c>
      <c r="V411">
        <f ca="1">FORECAST(U411,OFFSET(Engine!$E$3:$E$26,MATCH(U411,Engine!$A$3:$A$26,1)-1,0,2),OFFSET(Engine!$A$3:$A$26,MATCH(U411,Engine!$A$3:$A$26,1)-1,0,2))</f>
        <v>590.28680526412995</v>
      </c>
    </row>
    <row r="412" spans="1:22" x14ac:dyDescent="0.25">
      <c r="A412">
        <f t="shared" si="93"/>
        <v>102.25</v>
      </c>
      <c r="B412">
        <f t="shared" si="104"/>
        <v>9031.9688483292884</v>
      </c>
      <c r="C412">
        <f t="shared" si="102"/>
        <v>125.61823999999979</v>
      </c>
      <c r="D412">
        <f t="shared" si="103"/>
        <v>2.1394803479779512E-3</v>
      </c>
      <c r="E412">
        <f>MIN(VLOOKUP(C411+0.01,Gearing!$A$2:$F$7,2,TRUE)+1,5)</f>
        <v>5</v>
      </c>
      <c r="F412">
        <f>Misc!$B$4*Misc!$B$5/Misc!$B$2*VLOOKUP(E412,Gearing!$B$2:$F$7,5,FALSE)</f>
        <v>3601.903197661552</v>
      </c>
      <c r="G412">
        <f t="shared" si="91"/>
        <v>5.6122052515368308</v>
      </c>
      <c r="H412">
        <f t="shared" si="92"/>
        <v>280.99999999999955</v>
      </c>
      <c r="I412">
        <f t="shared" si="94"/>
        <v>0.19223050000000003</v>
      </c>
      <c r="J412">
        <f t="shared" si="95"/>
        <v>3339.6340274400468</v>
      </c>
      <c r="K412">
        <f t="shared" si="96"/>
        <v>-46059215.883534633</v>
      </c>
      <c r="L412">
        <f t="shared" si="105"/>
        <v>9031.9898089613744</v>
      </c>
      <c r="M412">
        <f>2*$Y$1*VLOOKUP(E411,Gearing!$B$3:$D$7,3)+B410</f>
        <v>9031.9688483292884</v>
      </c>
      <c r="N412">
        <f>2*B411-B410+Misc!$B$6*$Y$1^2</f>
        <v>9032.1122945468105</v>
      </c>
      <c r="O412">
        <f t="shared" si="97"/>
        <v>0</v>
      </c>
      <c r="P412">
        <f t="shared" si="98"/>
        <v>0</v>
      </c>
      <c r="Q412">
        <f t="shared" si="99"/>
        <v>0</v>
      </c>
      <c r="R412">
        <f t="shared" si="100"/>
        <v>0</v>
      </c>
      <c r="S412">
        <f t="shared" si="101"/>
        <v>0</v>
      </c>
      <c r="T412">
        <f>C412/Misc!$B$2*60/2/PI()</f>
        <v>3998.5527677008035</v>
      </c>
      <c r="U412">
        <f>C412/Misc!$B$2*60/2/PI()*VLOOKUP(E412,Gearing!$B$2:$F$7,5,FALSE)</f>
        <v>7999.9999999999864</v>
      </c>
      <c r="V412">
        <f ca="1">FORECAST(U412,OFFSET(Engine!$E$3:$E$26,MATCH(U412,Engine!$A$3:$A$26,1)-1,0,2),OFFSET(Engine!$A$3:$A$26,MATCH(U412,Engine!$A$3:$A$26,1)-1,0,2))</f>
        <v>590.28680526412995</v>
      </c>
    </row>
    <row r="413" spans="1:22" x14ac:dyDescent="0.25">
      <c r="A413">
        <f t="shared" si="93"/>
        <v>102.5</v>
      </c>
      <c r="B413">
        <f t="shared" si="104"/>
        <v>9063.3734751880493</v>
      </c>
      <c r="C413">
        <f t="shared" si="102"/>
        <v>125.61823999999979</v>
      </c>
      <c r="D413">
        <f t="shared" si="103"/>
        <v>-2.1394803479779512E-3</v>
      </c>
      <c r="E413">
        <f>MIN(VLOOKUP(C412+0.01,Gearing!$A$2:$F$7,2,TRUE)+1,5)</f>
        <v>5</v>
      </c>
      <c r="F413">
        <f>Misc!$B$4*Misc!$B$5/Misc!$B$2*VLOOKUP(E413,Gearing!$B$2:$F$7,5,FALSE)</f>
        <v>3601.903197661552</v>
      </c>
      <c r="G413">
        <f t="shared" si="91"/>
        <v>5.6317191819698271</v>
      </c>
      <c r="H413">
        <f t="shared" si="92"/>
        <v>280.99999999999955</v>
      </c>
      <c r="I413">
        <f t="shared" si="94"/>
        <v>0.19223050000000003</v>
      </c>
      <c r="J413">
        <f t="shared" si="95"/>
        <v>3327.5602246024728</v>
      </c>
      <c r="K413">
        <f t="shared" si="96"/>
        <v>-46163907.630172722</v>
      </c>
      <c r="L413">
        <f t="shared" si="105"/>
        <v>9063.3941693317411</v>
      </c>
      <c r="M413">
        <f>2*$Y$1*VLOOKUP(E412,Gearing!$B$3:$D$7,3)+B411</f>
        <v>9063.3734751880493</v>
      </c>
      <c r="N413">
        <f>2*B412-B411+Misc!$B$6*$Y$1^2</f>
        <v>9063.5166539705278</v>
      </c>
      <c r="O413">
        <f t="shared" si="97"/>
        <v>0</v>
      </c>
      <c r="P413">
        <f t="shared" si="98"/>
        <v>0</v>
      </c>
      <c r="Q413">
        <f t="shared" si="99"/>
        <v>0</v>
      </c>
      <c r="R413">
        <f t="shared" si="100"/>
        <v>0</v>
      </c>
      <c r="S413">
        <f t="shared" si="101"/>
        <v>0</v>
      </c>
      <c r="T413">
        <f>C413/Misc!$B$2*60/2/PI()</f>
        <v>3998.5527677008035</v>
      </c>
      <c r="U413">
        <f>C413/Misc!$B$2*60/2/PI()*VLOOKUP(E413,Gearing!$B$2:$F$7,5,FALSE)</f>
        <v>7999.9999999999864</v>
      </c>
      <c r="V413">
        <f ca="1">FORECAST(U413,OFFSET(Engine!$E$3:$E$26,MATCH(U413,Engine!$A$3:$A$26,1)-1,0,2),OFFSET(Engine!$A$3:$A$26,MATCH(U413,Engine!$A$3:$A$26,1)-1,0,2))</f>
        <v>590.28680526412995</v>
      </c>
    </row>
    <row r="414" spans="1:22" x14ac:dyDescent="0.25">
      <c r="A414">
        <f t="shared" si="93"/>
        <v>102.75</v>
      </c>
      <c r="B414">
        <f t="shared" si="104"/>
        <v>9094.7779683292883</v>
      </c>
      <c r="C414">
        <f t="shared" si="102"/>
        <v>125.61823999999979</v>
      </c>
      <c r="D414">
        <f t="shared" si="103"/>
        <v>2.1394803479779512E-3</v>
      </c>
      <c r="E414">
        <f>MIN(VLOOKUP(C413+0.01,Gearing!$A$2:$F$7,2,TRUE)+1,5)</f>
        <v>5</v>
      </c>
      <c r="F414">
        <f>Misc!$B$4*Misc!$B$5/Misc!$B$2*VLOOKUP(E414,Gearing!$B$2:$F$7,5,FALSE)</f>
        <v>3601.903197661552</v>
      </c>
      <c r="G414">
        <f t="shared" si="91"/>
        <v>5.651233029314608</v>
      </c>
      <c r="H414">
        <f t="shared" si="92"/>
        <v>280.99999999999955</v>
      </c>
      <c r="I414">
        <f t="shared" si="94"/>
        <v>0.19223050000000003</v>
      </c>
      <c r="J414">
        <f t="shared" si="95"/>
        <v>3315.4863703557271</v>
      </c>
      <c r="K414">
        <f t="shared" si="96"/>
        <v>-46268217.011374436</v>
      </c>
      <c r="L414">
        <f t="shared" si="105"/>
        <v>9094.7989289613761</v>
      </c>
      <c r="M414">
        <f>2*$Y$1*VLOOKUP(E413,Gearing!$B$3:$D$7,3)+B412</f>
        <v>9094.7779683292883</v>
      </c>
      <c r="N414">
        <f>2*B413-B412+Misc!$B$6*$Y$1^2</f>
        <v>9094.9214145468104</v>
      </c>
      <c r="O414">
        <f t="shared" si="97"/>
        <v>0</v>
      </c>
      <c r="P414">
        <f t="shared" si="98"/>
        <v>0</v>
      </c>
      <c r="Q414">
        <f t="shared" si="99"/>
        <v>0</v>
      </c>
      <c r="R414">
        <f t="shared" si="100"/>
        <v>0</v>
      </c>
      <c r="S414">
        <f t="shared" si="101"/>
        <v>0</v>
      </c>
      <c r="T414">
        <f>C414/Misc!$B$2*60/2/PI()</f>
        <v>3998.5527677008035</v>
      </c>
      <c r="U414">
        <f>C414/Misc!$B$2*60/2/PI()*VLOOKUP(E414,Gearing!$B$2:$F$7,5,FALSE)</f>
        <v>7999.9999999999864</v>
      </c>
      <c r="V414">
        <f ca="1">FORECAST(U414,OFFSET(Engine!$E$3:$E$26,MATCH(U414,Engine!$A$3:$A$26,1)-1,0,2),OFFSET(Engine!$A$3:$A$26,MATCH(U414,Engine!$A$3:$A$26,1)-1,0,2))</f>
        <v>590.28680526412995</v>
      </c>
    </row>
    <row r="415" spans="1:22" x14ac:dyDescent="0.25">
      <c r="A415">
        <f t="shared" si="93"/>
        <v>103</v>
      </c>
      <c r="B415">
        <f t="shared" si="104"/>
        <v>9126.1825951880492</v>
      </c>
      <c r="C415">
        <f t="shared" si="102"/>
        <v>125.61823999999979</v>
      </c>
      <c r="D415">
        <f t="shared" si="103"/>
        <v>-2.1394803479779512E-3</v>
      </c>
      <c r="E415">
        <f>MIN(VLOOKUP(C414+0.01,Gearing!$A$2:$F$7,2,TRUE)+1,5)</f>
        <v>5</v>
      </c>
      <c r="F415">
        <f>Misc!$B$4*Misc!$B$5/Misc!$B$2*VLOOKUP(E415,Gearing!$B$2:$F$7,5,FALSE)</f>
        <v>3601.903197661552</v>
      </c>
      <c r="G415">
        <f t="shared" si="91"/>
        <v>5.6707469597476043</v>
      </c>
      <c r="H415">
        <f t="shared" si="92"/>
        <v>280.99999999999955</v>
      </c>
      <c r="I415">
        <f t="shared" si="94"/>
        <v>0.19223050000000003</v>
      </c>
      <c r="J415">
        <f t="shared" si="95"/>
        <v>3303.4125675181531</v>
      </c>
      <c r="K415">
        <f t="shared" si="96"/>
        <v>-46372150.413081244</v>
      </c>
      <c r="L415">
        <f t="shared" si="105"/>
        <v>9126.2032893317373</v>
      </c>
      <c r="M415">
        <f>2*$Y$1*VLOOKUP(E414,Gearing!$B$3:$D$7,3)+B413</f>
        <v>9126.1825951880492</v>
      </c>
      <c r="N415">
        <f>2*B414-B413+Misc!$B$6*$Y$1^2</f>
        <v>9126.3257739705277</v>
      </c>
      <c r="O415">
        <f t="shared" si="97"/>
        <v>0</v>
      </c>
      <c r="P415">
        <f t="shared" si="98"/>
        <v>0</v>
      </c>
      <c r="Q415">
        <f t="shared" si="99"/>
        <v>0</v>
      </c>
      <c r="R415">
        <f t="shared" si="100"/>
        <v>0</v>
      </c>
      <c r="S415">
        <f t="shared" si="101"/>
        <v>0</v>
      </c>
      <c r="T415">
        <f>C415/Misc!$B$2*60/2/PI()</f>
        <v>3998.5527677008035</v>
      </c>
      <c r="U415">
        <f>C415/Misc!$B$2*60/2/PI()*VLOOKUP(E415,Gearing!$B$2:$F$7,5,FALSE)</f>
        <v>7999.9999999999864</v>
      </c>
      <c r="V415">
        <f ca="1">FORECAST(U415,OFFSET(Engine!$E$3:$E$26,MATCH(U415,Engine!$A$3:$A$26,1)-1,0,2),OFFSET(Engine!$A$3:$A$26,MATCH(U415,Engine!$A$3:$A$26,1)-1,0,2))</f>
        <v>590.28680526412995</v>
      </c>
    </row>
    <row r="416" spans="1:22" x14ac:dyDescent="0.25">
      <c r="A416">
        <f t="shared" si="93"/>
        <v>103.25</v>
      </c>
      <c r="B416">
        <f t="shared" si="104"/>
        <v>9157.5870883292882</v>
      </c>
      <c r="C416">
        <f t="shared" si="102"/>
        <v>125.61823999999979</v>
      </c>
      <c r="D416">
        <f t="shared" si="103"/>
        <v>2.1394803479779512E-3</v>
      </c>
      <c r="E416">
        <f>MIN(VLOOKUP(C415+0.01,Gearing!$A$2:$F$7,2,TRUE)+1,5)</f>
        <v>5</v>
      </c>
      <c r="F416">
        <f>Misc!$B$4*Misc!$B$5/Misc!$B$2*VLOOKUP(E416,Gearing!$B$2:$F$7,5,FALSE)</f>
        <v>3601.903197661552</v>
      </c>
      <c r="G416">
        <f t="shared" si="91"/>
        <v>5.6902608070923852</v>
      </c>
      <c r="H416">
        <f t="shared" si="92"/>
        <v>280.99999999999955</v>
      </c>
      <c r="I416">
        <f t="shared" si="94"/>
        <v>0.19223050000000003</v>
      </c>
      <c r="J416">
        <f t="shared" si="95"/>
        <v>3291.338713271407</v>
      </c>
      <c r="K416">
        <f t="shared" si="96"/>
        <v>-46475701.446122706</v>
      </c>
      <c r="L416">
        <f t="shared" si="105"/>
        <v>9157.608048961376</v>
      </c>
      <c r="M416">
        <f>2*$Y$1*VLOOKUP(E415,Gearing!$B$3:$D$7,3)+B414</f>
        <v>9157.5870883292882</v>
      </c>
      <c r="N416">
        <f>2*B415-B414+Misc!$B$6*$Y$1^2</f>
        <v>9157.7305345468103</v>
      </c>
      <c r="O416">
        <f t="shared" si="97"/>
        <v>0</v>
      </c>
      <c r="P416">
        <f t="shared" si="98"/>
        <v>0</v>
      </c>
      <c r="Q416">
        <f t="shared" si="99"/>
        <v>0</v>
      </c>
      <c r="R416">
        <f t="shared" si="100"/>
        <v>0</v>
      </c>
      <c r="S416">
        <f t="shared" si="101"/>
        <v>0</v>
      </c>
      <c r="T416">
        <f>C416/Misc!$B$2*60/2/PI()</f>
        <v>3998.5527677008035</v>
      </c>
      <c r="U416">
        <f>C416/Misc!$B$2*60/2/PI()*VLOOKUP(E416,Gearing!$B$2:$F$7,5,FALSE)</f>
        <v>7999.9999999999864</v>
      </c>
      <c r="V416">
        <f ca="1">FORECAST(U416,OFFSET(Engine!$E$3:$E$26,MATCH(U416,Engine!$A$3:$A$26,1)-1,0,2),OFFSET(Engine!$A$3:$A$26,MATCH(U416,Engine!$A$3:$A$26,1)-1,0,2))</f>
        <v>590.28680526412995</v>
      </c>
    </row>
    <row r="417" spans="1:22" x14ac:dyDescent="0.25">
      <c r="A417">
        <f t="shared" si="93"/>
        <v>103.5</v>
      </c>
      <c r="B417">
        <f t="shared" si="104"/>
        <v>9188.9917151880491</v>
      </c>
      <c r="C417">
        <f t="shared" si="102"/>
        <v>125.61823999999979</v>
      </c>
      <c r="D417">
        <f t="shared" si="103"/>
        <v>-2.1394803479779512E-3</v>
      </c>
      <c r="E417">
        <f>MIN(VLOOKUP(C416+0.01,Gearing!$A$2:$F$7,2,TRUE)+1,5)</f>
        <v>5</v>
      </c>
      <c r="F417">
        <f>Misc!$B$4*Misc!$B$5/Misc!$B$2*VLOOKUP(E417,Gearing!$B$2:$F$7,5,FALSE)</f>
        <v>3601.903197661552</v>
      </c>
      <c r="G417">
        <f t="shared" si="91"/>
        <v>5.7097747375253824</v>
      </c>
      <c r="H417">
        <f t="shared" si="92"/>
        <v>280.99999999999955</v>
      </c>
      <c r="I417">
        <f t="shared" si="94"/>
        <v>0.19223050000000003</v>
      </c>
      <c r="J417">
        <f t="shared" si="95"/>
        <v>3279.2649104338329</v>
      </c>
      <c r="K417">
        <f t="shared" si="96"/>
        <v>-46578876.502898231</v>
      </c>
      <c r="L417">
        <f t="shared" si="105"/>
        <v>9189.012409331739</v>
      </c>
      <c r="M417">
        <f>2*$Y$1*VLOOKUP(E416,Gearing!$B$3:$D$7,3)+B415</f>
        <v>9188.9917151880491</v>
      </c>
      <c r="N417">
        <f>2*B416-B415+Misc!$B$6*$Y$1^2</f>
        <v>9189.1348939705276</v>
      </c>
      <c r="O417">
        <f t="shared" si="97"/>
        <v>0</v>
      </c>
      <c r="P417">
        <f t="shared" si="98"/>
        <v>0</v>
      </c>
      <c r="Q417">
        <f t="shared" si="99"/>
        <v>0</v>
      </c>
      <c r="R417">
        <f t="shared" si="100"/>
        <v>0</v>
      </c>
      <c r="S417">
        <f t="shared" si="101"/>
        <v>0</v>
      </c>
      <c r="T417">
        <f>C417/Misc!$B$2*60/2/PI()</f>
        <v>3998.5527677008035</v>
      </c>
      <c r="U417">
        <f>C417/Misc!$B$2*60/2/PI()*VLOOKUP(E417,Gearing!$B$2:$F$7,5,FALSE)</f>
        <v>7999.9999999999864</v>
      </c>
      <c r="V417">
        <f ca="1">FORECAST(U417,OFFSET(Engine!$E$3:$E$26,MATCH(U417,Engine!$A$3:$A$26,1)-1,0,2),OFFSET(Engine!$A$3:$A$26,MATCH(U417,Engine!$A$3:$A$26,1)-1,0,2))</f>
        <v>590.28680526412995</v>
      </c>
    </row>
    <row r="418" spans="1:22" x14ac:dyDescent="0.25">
      <c r="A418">
        <f t="shared" si="93"/>
        <v>103.75</v>
      </c>
      <c r="B418">
        <f t="shared" si="104"/>
        <v>9220.3962083292881</v>
      </c>
      <c r="C418">
        <f t="shared" si="102"/>
        <v>125.61823999999979</v>
      </c>
      <c r="D418">
        <f t="shared" si="103"/>
        <v>2.1394803479779512E-3</v>
      </c>
      <c r="E418">
        <f>MIN(VLOOKUP(C417+0.01,Gearing!$A$2:$F$7,2,TRUE)+1,5)</f>
        <v>5</v>
      </c>
      <c r="F418">
        <f>Misc!$B$4*Misc!$B$5/Misc!$B$2*VLOOKUP(E418,Gearing!$B$2:$F$7,5,FALSE)</f>
        <v>3601.903197661552</v>
      </c>
      <c r="G418">
        <f t="shared" si="91"/>
        <v>5.7292885848701633</v>
      </c>
      <c r="H418">
        <f t="shared" si="92"/>
        <v>280.99999999999955</v>
      </c>
      <c r="I418">
        <f t="shared" si="94"/>
        <v>0.19223050000000003</v>
      </c>
      <c r="J418">
        <f t="shared" si="95"/>
        <v>3267.1910561870868</v>
      </c>
      <c r="K418">
        <f t="shared" si="96"/>
        <v>-46681669.187779456</v>
      </c>
      <c r="L418">
        <f t="shared" si="105"/>
        <v>9220.417168961374</v>
      </c>
      <c r="M418">
        <f>2*$Y$1*VLOOKUP(E417,Gearing!$B$3:$D$7,3)+B416</f>
        <v>9220.3962083292881</v>
      </c>
      <c r="N418">
        <f>2*B417-B416+Misc!$B$6*$Y$1^2</f>
        <v>9220.5396545468102</v>
      </c>
      <c r="O418">
        <f t="shared" si="97"/>
        <v>0</v>
      </c>
      <c r="P418">
        <f t="shared" si="98"/>
        <v>0</v>
      </c>
      <c r="Q418">
        <f t="shared" si="99"/>
        <v>0</v>
      </c>
      <c r="R418">
        <f t="shared" si="100"/>
        <v>0</v>
      </c>
      <c r="S418">
        <f t="shared" si="101"/>
        <v>0</v>
      </c>
      <c r="T418">
        <f>C418/Misc!$B$2*60/2/PI()</f>
        <v>3998.5527677008035</v>
      </c>
      <c r="U418">
        <f>C418/Misc!$B$2*60/2/PI()*VLOOKUP(E418,Gearing!$B$2:$F$7,5,FALSE)</f>
        <v>7999.9999999999864</v>
      </c>
      <c r="V418">
        <f ca="1">FORECAST(U418,OFFSET(Engine!$E$3:$E$26,MATCH(U418,Engine!$A$3:$A$26,1)-1,0,2),OFFSET(Engine!$A$3:$A$26,MATCH(U418,Engine!$A$3:$A$26,1)-1,0,2))</f>
        <v>590.28680526412995</v>
      </c>
    </row>
    <row r="419" spans="1:22" x14ac:dyDescent="0.25">
      <c r="A419">
        <f t="shared" si="93"/>
        <v>104</v>
      </c>
      <c r="B419">
        <f t="shared" si="104"/>
        <v>9251.8008351880489</v>
      </c>
      <c r="C419">
        <f t="shared" si="102"/>
        <v>125.61823999999979</v>
      </c>
      <c r="D419">
        <f t="shared" si="103"/>
        <v>-2.1394803479779512E-3</v>
      </c>
      <c r="E419">
        <f>MIN(VLOOKUP(C418+0.01,Gearing!$A$2:$F$7,2,TRUE)+1,5)</f>
        <v>5</v>
      </c>
      <c r="F419">
        <f>Misc!$B$4*Misc!$B$5/Misc!$B$2*VLOOKUP(E419,Gearing!$B$2:$F$7,5,FALSE)</f>
        <v>3601.903197661552</v>
      </c>
      <c r="G419">
        <f t="shared" si="91"/>
        <v>5.7488025153031597</v>
      </c>
      <c r="H419">
        <f t="shared" si="92"/>
        <v>280.99999999999955</v>
      </c>
      <c r="I419">
        <f t="shared" si="94"/>
        <v>0.19223050000000003</v>
      </c>
      <c r="J419">
        <f t="shared" si="95"/>
        <v>3255.1172533495132</v>
      </c>
      <c r="K419">
        <f t="shared" si="96"/>
        <v>-46784085.899623699</v>
      </c>
      <c r="L419">
        <f t="shared" si="105"/>
        <v>9251.8215293317389</v>
      </c>
      <c r="M419">
        <f>2*$Y$1*VLOOKUP(E418,Gearing!$B$3:$D$7,3)+B417</f>
        <v>9251.8008351880489</v>
      </c>
      <c r="N419">
        <f>2*B418-B417+Misc!$B$6*$Y$1^2</f>
        <v>9251.9440139705275</v>
      </c>
      <c r="O419">
        <f t="shared" si="97"/>
        <v>0</v>
      </c>
      <c r="P419">
        <f t="shared" si="98"/>
        <v>0</v>
      </c>
      <c r="Q419">
        <f t="shared" si="99"/>
        <v>0</v>
      </c>
      <c r="R419">
        <f t="shared" si="100"/>
        <v>0</v>
      </c>
      <c r="S419">
        <f t="shared" si="101"/>
        <v>0</v>
      </c>
      <c r="T419">
        <f>C419/Misc!$B$2*60/2/PI()</f>
        <v>3998.5527677008035</v>
      </c>
      <c r="U419">
        <f>C419/Misc!$B$2*60/2/PI()*VLOOKUP(E419,Gearing!$B$2:$F$7,5,FALSE)</f>
        <v>7999.9999999999864</v>
      </c>
      <c r="V419">
        <f ca="1">FORECAST(U419,OFFSET(Engine!$E$3:$E$26,MATCH(U419,Engine!$A$3:$A$26,1)-1,0,2),OFFSET(Engine!$A$3:$A$26,MATCH(U419,Engine!$A$3:$A$26,1)-1,0,2))</f>
        <v>590.28680526412995</v>
      </c>
    </row>
    <row r="420" spans="1:22" x14ac:dyDescent="0.25">
      <c r="A420">
        <f t="shared" si="93"/>
        <v>104.25</v>
      </c>
      <c r="B420">
        <f t="shared" si="104"/>
        <v>9283.205328329288</v>
      </c>
      <c r="C420">
        <f t="shared" si="102"/>
        <v>125.61823999999979</v>
      </c>
      <c r="D420">
        <f t="shared" si="103"/>
        <v>2.1394803479779512E-3</v>
      </c>
      <c r="E420">
        <f>MIN(VLOOKUP(C419+0.01,Gearing!$A$2:$F$7,2,TRUE)+1,5)</f>
        <v>5</v>
      </c>
      <c r="F420">
        <f>Misc!$B$4*Misc!$B$5/Misc!$B$2*VLOOKUP(E420,Gearing!$B$2:$F$7,5,FALSE)</f>
        <v>3601.903197661552</v>
      </c>
      <c r="G420">
        <f t="shared" si="91"/>
        <v>5.7683163626479406</v>
      </c>
      <c r="H420">
        <f t="shared" si="92"/>
        <v>280.99999999999955</v>
      </c>
      <c r="I420">
        <f t="shared" si="94"/>
        <v>0.19223050000000003</v>
      </c>
      <c r="J420">
        <f t="shared" si="95"/>
        <v>3243.0433991027671</v>
      </c>
      <c r="K420">
        <f t="shared" si="96"/>
        <v>-46886120.236344673</v>
      </c>
      <c r="L420">
        <f t="shared" si="105"/>
        <v>9283.2262889613758</v>
      </c>
      <c r="M420">
        <f>2*$Y$1*VLOOKUP(E419,Gearing!$B$3:$D$7,3)+B418</f>
        <v>9283.205328329288</v>
      </c>
      <c r="N420">
        <f>2*B419-B418+Misc!$B$6*$Y$1^2</f>
        <v>9283.3487745468101</v>
      </c>
      <c r="O420">
        <f t="shared" si="97"/>
        <v>0</v>
      </c>
      <c r="P420">
        <f t="shared" si="98"/>
        <v>0</v>
      </c>
      <c r="Q420">
        <f t="shared" si="99"/>
        <v>0</v>
      </c>
      <c r="R420">
        <f t="shared" si="100"/>
        <v>0</v>
      </c>
      <c r="S420">
        <f t="shared" si="101"/>
        <v>0</v>
      </c>
      <c r="T420">
        <f>C420/Misc!$B$2*60/2/PI()</f>
        <v>3998.5527677008035</v>
      </c>
      <c r="U420">
        <f>C420/Misc!$B$2*60/2/PI()*VLOOKUP(E420,Gearing!$B$2:$F$7,5,FALSE)</f>
        <v>7999.9999999999864</v>
      </c>
      <c r="V420">
        <f ca="1">FORECAST(U420,OFFSET(Engine!$E$3:$E$26,MATCH(U420,Engine!$A$3:$A$26,1)-1,0,2),OFFSET(Engine!$A$3:$A$26,MATCH(U420,Engine!$A$3:$A$26,1)-1,0,2))</f>
        <v>590.28680526412995</v>
      </c>
    </row>
    <row r="421" spans="1:22" x14ac:dyDescent="0.25">
      <c r="A421">
        <f t="shared" si="93"/>
        <v>104.5</v>
      </c>
      <c r="B421">
        <f t="shared" si="104"/>
        <v>9314.6099551880488</v>
      </c>
      <c r="C421">
        <f t="shared" si="102"/>
        <v>125.61823999999979</v>
      </c>
      <c r="D421">
        <f t="shared" si="103"/>
        <v>-2.1394803479779512E-3</v>
      </c>
      <c r="E421">
        <f>MIN(VLOOKUP(C420+0.01,Gearing!$A$2:$F$7,2,TRUE)+1,5)</f>
        <v>5</v>
      </c>
      <c r="F421">
        <f>Misc!$B$4*Misc!$B$5/Misc!$B$2*VLOOKUP(E421,Gearing!$B$2:$F$7,5,FALSE)</f>
        <v>3601.903197661552</v>
      </c>
      <c r="G421">
        <f t="shared" si="91"/>
        <v>5.7878302930809378</v>
      </c>
      <c r="H421">
        <f t="shared" si="92"/>
        <v>280.99999999999955</v>
      </c>
      <c r="I421">
        <f t="shared" si="94"/>
        <v>0.19223050000000003</v>
      </c>
      <c r="J421">
        <f t="shared" si="95"/>
        <v>3230.9695962651931</v>
      </c>
      <c r="K421">
        <f t="shared" si="96"/>
        <v>-46987778.603257626</v>
      </c>
      <c r="L421">
        <f t="shared" si="105"/>
        <v>9314.6306493317406</v>
      </c>
      <c r="M421">
        <f>2*$Y$1*VLOOKUP(E420,Gearing!$B$3:$D$7,3)+B419</f>
        <v>9314.6099551880488</v>
      </c>
      <c r="N421">
        <f>2*B420-B419+Misc!$B$6*$Y$1^2</f>
        <v>9314.7531339705274</v>
      </c>
      <c r="O421">
        <f t="shared" si="97"/>
        <v>0</v>
      </c>
      <c r="P421">
        <f t="shared" si="98"/>
        <v>0</v>
      </c>
      <c r="Q421">
        <f t="shared" si="99"/>
        <v>0</v>
      </c>
      <c r="R421">
        <f t="shared" si="100"/>
        <v>0</v>
      </c>
      <c r="S421">
        <f t="shared" si="101"/>
        <v>0</v>
      </c>
      <c r="T421">
        <f>C421/Misc!$B$2*60/2/PI()</f>
        <v>3998.5527677008035</v>
      </c>
      <c r="U421">
        <f>C421/Misc!$B$2*60/2/PI()*VLOOKUP(E421,Gearing!$B$2:$F$7,5,FALSE)</f>
        <v>7999.9999999999864</v>
      </c>
      <c r="V421">
        <f ca="1">FORECAST(U421,OFFSET(Engine!$E$3:$E$26,MATCH(U421,Engine!$A$3:$A$26,1)-1,0,2),OFFSET(Engine!$A$3:$A$26,MATCH(U421,Engine!$A$3:$A$26,1)-1,0,2))</f>
        <v>590.28680526412995</v>
      </c>
    </row>
    <row r="422" spans="1:22" x14ac:dyDescent="0.25">
      <c r="A422">
        <f t="shared" si="93"/>
        <v>104.75</v>
      </c>
      <c r="B422">
        <f t="shared" si="104"/>
        <v>9346.0144483292879</v>
      </c>
      <c r="C422">
        <f t="shared" si="102"/>
        <v>125.61823999999979</v>
      </c>
      <c r="D422">
        <f t="shared" si="103"/>
        <v>2.1394803479779512E-3</v>
      </c>
      <c r="E422">
        <f>MIN(VLOOKUP(C421+0.01,Gearing!$A$2:$F$7,2,TRUE)+1,5)</f>
        <v>5</v>
      </c>
      <c r="F422">
        <f>Misc!$B$4*Misc!$B$5/Misc!$B$2*VLOOKUP(E422,Gearing!$B$2:$F$7,5,FALSE)</f>
        <v>3601.903197661552</v>
      </c>
      <c r="G422">
        <f t="shared" si="91"/>
        <v>5.8073441404257187</v>
      </c>
      <c r="H422">
        <f t="shared" si="92"/>
        <v>280.99999999999955</v>
      </c>
      <c r="I422">
        <f t="shared" si="94"/>
        <v>0.19223050000000003</v>
      </c>
      <c r="J422">
        <f t="shared" si="95"/>
        <v>3218.895742018447</v>
      </c>
      <c r="K422">
        <f t="shared" si="96"/>
        <v>-47089054.591818362</v>
      </c>
      <c r="L422">
        <f t="shared" si="105"/>
        <v>9346.0354089613757</v>
      </c>
      <c r="M422">
        <f>2*$Y$1*VLOOKUP(E421,Gearing!$B$3:$D$7,3)+B420</f>
        <v>9346.0144483292879</v>
      </c>
      <c r="N422">
        <f>2*B421-B420+Misc!$B$6*$Y$1^2</f>
        <v>9346.15789454681</v>
      </c>
      <c r="O422">
        <f t="shared" si="97"/>
        <v>0</v>
      </c>
      <c r="P422">
        <f t="shared" si="98"/>
        <v>0</v>
      </c>
      <c r="Q422">
        <f t="shared" si="99"/>
        <v>0</v>
      </c>
      <c r="R422">
        <f t="shared" si="100"/>
        <v>0</v>
      </c>
      <c r="S422">
        <f t="shared" si="101"/>
        <v>0</v>
      </c>
      <c r="T422">
        <f>C422/Misc!$B$2*60/2/PI()</f>
        <v>3998.5527677008035</v>
      </c>
      <c r="U422">
        <f>C422/Misc!$B$2*60/2/PI()*VLOOKUP(E422,Gearing!$B$2:$F$7,5,FALSE)</f>
        <v>7999.9999999999864</v>
      </c>
      <c r="V422">
        <f ca="1">FORECAST(U422,OFFSET(Engine!$E$3:$E$26,MATCH(U422,Engine!$A$3:$A$26,1)-1,0,2),OFFSET(Engine!$A$3:$A$26,MATCH(U422,Engine!$A$3:$A$26,1)-1,0,2))</f>
        <v>590.28680526412995</v>
      </c>
    </row>
    <row r="423" spans="1:22" x14ac:dyDescent="0.25">
      <c r="A423">
        <f t="shared" si="93"/>
        <v>105</v>
      </c>
      <c r="B423">
        <f t="shared" si="104"/>
        <v>9377.4190751880487</v>
      </c>
      <c r="C423">
        <f t="shared" si="102"/>
        <v>125.61823999999979</v>
      </c>
      <c r="D423">
        <f t="shared" si="103"/>
        <v>-2.1394803479779512E-3</v>
      </c>
      <c r="E423">
        <f>MIN(VLOOKUP(C422+0.01,Gearing!$A$2:$F$7,2,TRUE)+1,5)</f>
        <v>5</v>
      </c>
      <c r="F423">
        <f>Misc!$B$4*Misc!$B$5/Misc!$B$2*VLOOKUP(E423,Gearing!$B$2:$F$7,5,FALSE)</f>
        <v>3601.903197661552</v>
      </c>
      <c r="G423">
        <f t="shared" si="91"/>
        <v>5.826858070858715</v>
      </c>
      <c r="H423">
        <f t="shared" si="92"/>
        <v>280.99999999999955</v>
      </c>
      <c r="I423">
        <f t="shared" si="94"/>
        <v>0.19223050000000003</v>
      </c>
      <c r="J423">
        <f t="shared" si="95"/>
        <v>3206.821939180873</v>
      </c>
      <c r="K423">
        <f t="shared" si="96"/>
        <v>-47189954.613800041</v>
      </c>
      <c r="L423">
        <f t="shared" si="105"/>
        <v>9377.4397693317405</v>
      </c>
      <c r="M423">
        <f>2*$Y$1*VLOOKUP(E422,Gearing!$B$3:$D$7,3)+B421</f>
        <v>9377.4190751880487</v>
      </c>
      <c r="N423">
        <f>2*B422-B421+Misc!$B$6*$Y$1^2</f>
        <v>9377.5622539705273</v>
      </c>
      <c r="O423">
        <f t="shared" si="97"/>
        <v>0</v>
      </c>
      <c r="P423">
        <f t="shared" si="98"/>
        <v>0</v>
      </c>
      <c r="Q423">
        <f t="shared" si="99"/>
        <v>0</v>
      </c>
      <c r="R423">
        <f t="shared" si="100"/>
        <v>0</v>
      </c>
      <c r="S423">
        <f t="shared" si="101"/>
        <v>0</v>
      </c>
      <c r="T423">
        <f>C423/Misc!$B$2*60/2/PI()</f>
        <v>3998.5527677008035</v>
      </c>
      <c r="U423">
        <f>C423/Misc!$B$2*60/2/PI()*VLOOKUP(E423,Gearing!$B$2:$F$7,5,FALSE)</f>
        <v>7999.9999999999864</v>
      </c>
      <c r="V423">
        <f ca="1">FORECAST(U423,OFFSET(Engine!$E$3:$E$26,MATCH(U423,Engine!$A$3:$A$26,1)-1,0,2),OFFSET(Engine!$A$3:$A$26,MATCH(U423,Engine!$A$3:$A$26,1)-1,0,2))</f>
        <v>590.28680526412995</v>
      </c>
    </row>
    <row r="424" spans="1:22" x14ac:dyDescent="0.25">
      <c r="A424">
        <f t="shared" si="93"/>
        <v>105.25</v>
      </c>
      <c r="B424">
        <f t="shared" si="104"/>
        <v>9408.8235683292878</v>
      </c>
      <c r="C424">
        <f t="shared" si="102"/>
        <v>125.61823999999979</v>
      </c>
      <c r="D424">
        <f t="shared" si="103"/>
        <v>2.1394803479779512E-3</v>
      </c>
      <c r="E424">
        <f>MIN(VLOOKUP(C423+0.01,Gearing!$A$2:$F$7,2,TRUE)+1,5)</f>
        <v>5</v>
      </c>
      <c r="F424">
        <f>Misc!$B$4*Misc!$B$5/Misc!$B$2*VLOOKUP(E424,Gearing!$B$2:$F$7,5,FALSE)</f>
        <v>3601.903197661552</v>
      </c>
      <c r="G424">
        <f t="shared" si="91"/>
        <v>5.8463719182034959</v>
      </c>
      <c r="H424">
        <f t="shared" si="92"/>
        <v>280.99999999999955</v>
      </c>
      <c r="I424">
        <f t="shared" si="94"/>
        <v>0.19223050000000003</v>
      </c>
      <c r="J424">
        <f t="shared" si="95"/>
        <v>3194.7480849341273</v>
      </c>
      <c r="K424">
        <f t="shared" si="96"/>
        <v>-47290472.254200526</v>
      </c>
      <c r="L424">
        <f t="shared" si="105"/>
        <v>9408.8445289613755</v>
      </c>
      <c r="M424">
        <f>2*$Y$1*VLOOKUP(E423,Gearing!$B$3:$D$7,3)+B422</f>
        <v>9408.8235683292878</v>
      </c>
      <c r="N424">
        <f>2*B423-B422+Misc!$B$6*$Y$1^2</f>
        <v>9408.9670145468099</v>
      </c>
      <c r="O424">
        <f t="shared" si="97"/>
        <v>0</v>
      </c>
      <c r="P424">
        <f t="shared" si="98"/>
        <v>0</v>
      </c>
      <c r="Q424">
        <f t="shared" si="99"/>
        <v>0</v>
      </c>
      <c r="R424">
        <f t="shared" si="100"/>
        <v>0</v>
      </c>
      <c r="S424">
        <f t="shared" si="101"/>
        <v>0</v>
      </c>
      <c r="T424">
        <f>C424/Misc!$B$2*60/2/PI()</f>
        <v>3998.5527677008035</v>
      </c>
      <c r="U424">
        <f>C424/Misc!$B$2*60/2/PI()*VLOOKUP(E424,Gearing!$B$2:$F$7,5,FALSE)</f>
        <v>7999.9999999999864</v>
      </c>
      <c r="V424">
        <f ca="1">FORECAST(U424,OFFSET(Engine!$E$3:$E$26,MATCH(U424,Engine!$A$3:$A$26,1)-1,0,2),OFFSET(Engine!$A$3:$A$26,MATCH(U424,Engine!$A$3:$A$26,1)-1,0,2))</f>
        <v>590.28680526412995</v>
      </c>
    </row>
    <row r="425" spans="1:22" x14ac:dyDescent="0.25">
      <c r="A425">
        <f t="shared" si="93"/>
        <v>105.5</v>
      </c>
      <c r="B425">
        <f t="shared" si="104"/>
        <v>9440.2281951880486</v>
      </c>
      <c r="C425">
        <f t="shared" si="102"/>
        <v>125.61823999999979</v>
      </c>
      <c r="D425">
        <f t="shared" si="103"/>
        <v>-2.1394803479779512E-3</v>
      </c>
      <c r="E425">
        <f>MIN(VLOOKUP(C424+0.01,Gearing!$A$2:$F$7,2,TRUE)+1,5)</f>
        <v>5</v>
      </c>
      <c r="F425">
        <f>Misc!$B$4*Misc!$B$5/Misc!$B$2*VLOOKUP(E425,Gearing!$B$2:$F$7,5,FALSE)</f>
        <v>3601.903197661552</v>
      </c>
      <c r="G425">
        <f t="shared" si="91"/>
        <v>5.8658858486364931</v>
      </c>
      <c r="H425">
        <f t="shared" si="92"/>
        <v>280.99999999999955</v>
      </c>
      <c r="I425">
        <f t="shared" si="94"/>
        <v>0.19223050000000003</v>
      </c>
      <c r="J425">
        <f t="shared" si="95"/>
        <v>3182.6742820965533</v>
      </c>
      <c r="K425">
        <f t="shared" si="96"/>
        <v>-47390613.931250915</v>
      </c>
      <c r="L425">
        <f t="shared" si="105"/>
        <v>9440.2488893317422</v>
      </c>
      <c r="M425">
        <f>2*$Y$1*VLOOKUP(E424,Gearing!$B$3:$D$7,3)+B423</f>
        <v>9440.2281951880486</v>
      </c>
      <c r="N425">
        <f>2*B424-B423+Misc!$B$6*$Y$1^2</f>
        <v>9440.3713739705272</v>
      </c>
      <c r="O425">
        <f t="shared" si="97"/>
        <v>0</v>
      </c>
      <c r="P425">
        <f t="shared" si="98"/>
        <v>0</v>
      </c>
      <c r="Q425">
        <f t="shared" si="99"/>
        <v>0</v>
      </c>
      <c r="R425">
        <f t="shared" si="100"/>
        <v>0</v>
      </c>
      <c r="S425">
        <f t="shared" si="101"/>
        <v>0</v>
      </c>
      <c r="T425">
        <f>C425/Misc!$B$2*60/2/PI()</f>
        <v>3998.5527677008035</v>
      </c>
      <c r="U425">
        <f>C425/Misc!$B$2*60/2/PI()*VLOOKUP(E425,Gearing!$B$2:$F$7,5,FALSE)</f>
        <v>7999.9999999999864</v>
      </c>
      <c r="V425">
        <f ca="1">FORECAST(U425,OFFSET(Engine!$E$3:$E$26,MATCH(U425,Engine!$A$3:$A$26,1)-1,0,2),OFFSET(Engine!$A$3:$A$26,MATCH(U425,Engine!$A$3:$A$26,1)-1,0,2))</f>
        <v>590.28680526412995</v>
      </c>
    </row>
    <row r="426" spans="1:22" x14ac:dyDescent="0.25">
      <c r="A426">
        <f t="shared" si="93"/>
        <v>105.75</v>
      </c>
      <c r="B426">
        <f t="shared" si="104"/>
        <v>9471.6326883292877</v>
      </c>
      <c r="C426">
        <f t="shared" si="102"/>
        <v>125.61823999999979</v>
      </c>
      <c r="D426">
        <f t="shared" si="103"/>
        <v>2.1394803479779512E-3</v>
      </c>
      <c r="E426">
        <f>MIN(VLOOKUP(C425+0.01,Gearing!$A$2:$F$7,2,TRUE)+1,5)</f>
        <v>5</v>
      </c>
      <c r="F426">
        <f>Misc!$B$4*Misc!$B$5/Misc!$B$2*VLOOKUP(E426,Gearing!$B$2:$F$7,5,FALSE)</f>
        <v>3601.903197661552</v>
      </c>
      <c r="G426">
        <f t="shared" si="91"/>
        <v>5.885399695981274</v>
      </c>
      <c r="H426">
        <f t="shared" si="92"/>
        <v>280.99999999999955</v>
      </c>
      <c r="I426">
        <f t="shared" si="94"/>
        <v>0.19223050000000003</v>
      </c>
      <c r="J426">
        <f t="shared" si="95"/>
        <v>3170.6004278498071</v>
      </c>
      <c r="K426">
        <f t="shared" si="96"/>
        <v>-47490373.223491155</v>
      </c>
      <c r="L426">
        <f t="shared" si="105"/>
        <v>9471.6536489613736</v>
      </c>
      <c r="M426">
        <f>2*$Y$1*VLOOKUP(E425,Gearing!$B$3:$D$7,3)+B424</f>
        <v>9471.6326883292877</v>
      </c>
      <c r="N426">
        <f>2*B425-B424+Misc!$B$6*$Y$1^2</f>
        <v>9471.7761345468098</v>
      </c>
      <c r="O426">
        <f t="shared" si="97"/>
        <v>0</v>
      </c>
      <c r="P426">
        <f t="shared" si="98"/>
        <v>0</v>
      </c>
      <c r="Q426">
        <f t="shared" si="99"/>
        <v>0</v>
      </c>
      <c r="R426">
        <f t="shared" si="100"/>
        <v>0</v>
      </c>
      <c r="S426">
        <f t="shared" si="101"/>
        <v>0</v>
      </c>
      <c r="T426">
        <f>C426/Misc!$B$2*60/2/PI()</f>
        <v>3998.5527677008035</v>
      </c>
      <c r="U426">
        <f>C426/Misc!$B$2*60/2/PI()*VLOOKUP(E426,Gearing!$B$2:$F$7,5,FALSE)</f>
        <v>7999.9999999999864</v>
      </c>
      <c r="V426">
        <f ca="1">FORECAST(U426,OFFSET(Engine!$E$3:$E$26,MATCH(U426,Engine!$A$3:$A$26,1)-1,0,2),OFFSET(Engine!$A$3:$A$26,MATCH(U426,Engine!$A$3:$A$26,1)-1,0,2))</f>
        <v>590.28680526412995</v>
      </c>
    </row>
    <row r="427" spans="1:22" x14ac:dyDescent="0.25">
      <c r="A427">
        <f t="shared" si="93"/>
        <v>106</v>
      </c>
      <c r="B427">
        <f t="shared" si="104"/>
        <v>9503.0373151880485</v>
      </c>
      <c r="C427">
        <f t="shared" si="102"/>
        <v>125.61823999999979</v>
      </c>
      <c r="D427">
        <f t="shared" si="103"/>
        <v>-2.1394803479779512E-3</v>
      </c>
      <c r="E427">
        <f>MIN(VLOOKUP(C426+0.01,Gearing!$A$2:$F$7,2,TRUE)+1,5)</f>
        <v>5</v>
      </c>
      <c r="F427">
        <f>Misc!$B$4*Misc!$B$5/Misc!$B$2*VLOOKUP(E427,Gearing!$B$2:$F$7,5,FALSE)</f>
        <v>3601.903197661552</v>
      </c>
      <c r="G427">
        <f t="shared" si="91"/>
        <v>5.9049136264142712</v>
      </c>
      <c r="H427">
        <f t="shared" si="92"/>
        <v>280.99999999999955</v>
      </c>
      <c r="I427">
        <f t="shared" si="94"/>
        <v>0.19223050000000003</v>
      </c>
      <c r="J427">
        <f t="shared" si="95"/>
        <v>3158.5266250122331</v>
      </c>
      <c r="K427">
        <f t="shared" si="96"/>
        <v>-47589756.555610269</v>
      </c>
      <c r="L427">
        <f t="shared" si="105"/>
        <v>9503.0580093317403</v>
      </c>
      <c r="M427">
        <f>2*$Y$1*VLOOKUP(E426,Gearing!$B$3:$D$7,3)+B425</f>
        <v>9503.0373151880485</v>
      </c>
      <c r="N427">
        <f>2*B426-B425+Misc!$B$6*$Y$1^2</f>
        <v>9503.1804939705271</v>
      </c>
      <c r="O427">
        <f t="shared" si="97"/>
        <v>0</v>
      </c>
      <c r="P427">
        <f t="shared" si="98"/>
        <v>0</v>
      </c>
      <c r="Q427">
        <f t="shared" si="99"/>
        <v>0</v>
      </c>
      <c r="R427">
        <f t="shared" si="100"/>
        <v>0</v>
      </c>
      <c r="S427">
        <f t="shared" si="101"/>
        <v>0</v>
      </c>
      <c r="T427">
        <f>C427/Misc!$B$2*60/2/PI()</f>
        <v>3998.5527677008035</v>
      </c>
      <c r="U427">
        <f>C427/Misc!$B$2*60/2/PI()*VLOOKUP(E427,Gearing!$B$2:$F$7,5,FALSE)</f>
        <v>7999.9999999999864</v>
      </c>
      <c r="V427">
        <f ca="1">FORECAST(U427,OFFSET(Engine!$E$3:$E$26,MATCH(U427,Engine!$A$3:$A$26,1)-1,0,2),OFFSET(Engine!$A$3:$A$26,MATCH(U427,Engine!$A$3:$A$26,1)-1,0,2))</f>
        <v>590.28680526412995</v>
      </c>
    </row>
    <row r="428" spans="1:22" x14ac:dyDescent="0.25">
      <c r="A428">
        <f t="shared" si="93"/>
        <v>106.25</v>
      </c>
      <c r="B428">
        <f t="shared" si="104"/>
        <v>9534.4418083292876</v>
      </c>
      <c r="C428">
        <f t="shared" si="102"/>
        <v>125.61823999999979</v>
      </c>
      <c r="D428">
        <f t="shared" si="103"/>
        <v>2.1394803479779512E-3</v>
      </c>
      <c r="E428">
        <f>MIN(VLOOKUP(C427+0.01,Gearing!$A$2:$F$7,2,TRUE)+1,5)</f>
        <v>5</v>
      </c>
      <c r="F428">
        <f>Misc!$B$4*Misc!$B$5/Misc!$B$2*VLOOKUP(E428,Gearing!$B$2:$F$7,5,FALSE)</f>
        <v>3601.903197661552</v>
      </c>
      <c r="G428">
        <f t="shared" si="91"/>
        <v>5.9244274737590521</v>
      </c>
      <c r="H428">
        <f t="shared" si="92"/>
        <v>280.99999999999955</v>
      </c>
      <c r="I428">
        <f t="shared" si="94"/>
        <v>0.19223050000000003</v>
      </c>
      <c r="J428">
        <f t="shared" si="95"/>
        <v>3146.452770765487</v>
      </c>
      <c r="K428">
        <f t="shared" si="96"/>
        <v>-47688757.499690264</v>
      </c>
      <c r="L428">
        <f t="shared" si="105"/>
        <v>9534.4627689613735</v>
      </c>
      <c r="M428">
        <f>2*$Y$1*VLOOKUP(E427,Gearing!$B$3:$D$7,3)+B426</f>
        <v>9534.4418083292876</v>
      </c>
      <c r="N428">
        <f>2*B427-B426+Misc!$B$6*$Y$1^2</f>
        <v>9534.5852545468097</v>
      </c>
      <c r="O428">
        <f t="shared" si="97"/>
        <v>0</v>
      </c>
      <c r="P428">
        <f t="shared" si="98"/>
        <v>0</v>
      </c>
      <c r="Q428">
        <f t="shared" si="99"/>
        <v>0</v>
      </c>
      <c r="R428">
        <f t="shared" si="100"/>
        <v>0</v>
      </c>
      <c r="S428">
        <f t="shared" si="101"/>
        <v>0</v>
      </c>
      <c r="T428">
        <f>C428/Misc!$B$2*60/2/PI()</f>
        <v>3998.5527677008035</v>
      </c>
      <c r="U428">
        <f>C428/Misc!$B$2*60/2/PI()*VLOOKUP(E428,Gearing!$B$2:$F$7,5,FALSE)</f>
        <v>7999.9999999999864</v>
      </c>
      <c r="V428">
        <f ca="1">FORECAST(U428,OFFSET(Engine!$E$3:$E$26,MATCH(U428,Engine!$A$3:$A$26,1)-1,0,2),OFFSET(Engine!$A$3:$A$26,MATCH(U428,Engine!$A$3:$A$26,1)-1,0,2))</f>
        <v>590.28680526412995</v>
      </c>
    </row>
    <row r="429" spans="1:22" x14ac:dyDescent="0.25">
      <c r="A429">
        <f t="shared" si="93"/>
        <v>106.5</v>
      </c>
      <c r="B429">
        <f t="shared" si="104"/>
        <v>9565.8464351880484</v>
      </c>
      <c r="C429">
        <f t="shared" si="102"/>
        <v>125.61823999999979</v>
      </c>
      <c r="D429">
        <f t="shared" si="103"/>
        <v>-2.1394803479779512E-3</v>
      </c>
      <c r="E429">
        <f>MIN(VLOOKUP(C428+0.01,Gearing!$A$2:$F$7,2,TRUE)+1,5)</f>
        <v>5</v>
      </c>
      <c r="F429">
        <f>Misc!$B$4*Misc!$B$5/Misc!$B$2*VLOOKUP(E429,Gearing!$B$2:$F$7,5,FALSE)</f>
        <v>3601.903197661552</v>
      </c>
      <c r="G429">
        <f t="shared" si="91"/>
        <v>5.9439414041920484</v>
      </c>
      <c r="H429">
        <f t="shared" si="92"/>
        <v>280.99999999999955</v>
      </c>
      <c r="I429">
        <f t="shared" si="94"/>
        <v>0.19223050000000003</v>
      </c>
      <c r="J429">
        <f t="shared" si="95"/>
        <v>3134.3789679279134</v>
      </c>
      <c r="K429">
        <f t="shared" si="96"/>
        <v>-47787382.48687809</v>
      </c>
      <c r="L429">
        <f t="shared" si="105"/>
        <v>9565.8671293317384</v>
      </c>
      <c r="M429">
        <f>2*$Y$1*VLOOKUP(E428,Gearing!$B$3:$D$7,3)+B427</f>
        <v>9565.8464351880484</v>
      </c>
      <c r="N429">
        <f>2*B428-B427+Misc!$B$6*$Y$1^2</f>
        <v>9565.989613970527</v>
      </c>
      <c r="O429">
        <f t="shared" si="97"/>
        <v>0</v>
      </c>
      <c r="P429">
        <f t="shared" si="98"/>
        <v>0</v>
      </c>
      <c r="Q429">
        <f t="shared" si="99"/>
        <v>0</v>
      </c>
      <c r="R429">
        <f t="shared" si="100"/>
        <v>0</v>
      </c>
      <c r="S429">
        <f t="shared" si="101"/>
        <v>0</v>
      </c>
      <c r="T429">
        <f>C429/Misc!$B$2*60/2/PI()</f>
        <v>3998.5527677008035</v>
      </c>
      <c r="U429">
        <f>C429/Misc!$B$2*60/2/PI()*VLOOKUP(E429,Gearing!$B$2:$F$7,5,FALSE)</f>
        <v>7999.9999999999864</v>
      </c>
      <c r="V429">
        <f ca="1">FORECAST(U429,OFFSET(Engine!$E$3:$E$26,MATCH(U429,Engine!$A$3:$A$26,1)-1,0,2),OFFSET(Engine!$A$3:$A$26,MATCH(U429,Engine!$A$3:$A$26,1)-1,0,2))</f>
        <v>590.28680526412995</v>
      </c>
    </row>
    <row r="430" spans="1:22" x14ac:dyDescent="0.25">
      <c r="A430">
        <f t="shared" si="93"/>
        <v>106.75</v>
      </c>
      <c r="B430">
        <f t="shared" si="104"/>
        <v>9597.2509283292875</v>
      </c>
      <c r="C430">
        <f t="shared" si="102"/>
        <v>125.61823999999979</v>
      </c>
      <c r="D430">
        <f t="shared" si="103"/>
        <v>2.1394803479779512E-3</v>
      </c>
      <c r="E430">
        <f>MIN(VLOOKUP(C429+0.01,Gearing!$A$2:$F$7,2,TRUE)+1,5)</f>
        <v>5</v>
      </c>
      <c r="F430">
        <f>Misc!$B$4*Misc!$B$5/Misc!$B$2*VLOOKUP(E430,Gearing!$B$2:$F$7,5,FALSE)</f>
        <v>3601.903197661552</v>
      </c>
      <c r="G430">
        <f t="shared" si="91"/>
        <v>5.9634552515368293</v>
      </c>
      <c r="H430">
        <f t="shared" si="92"/>
        <v>280.99999999999955</v>
      </c>
      <c r="I430">
        <f t="shared" si="94"/>
        <v>0.19223050000000003</v>
      </c>
      <c r="J430">
        <f t="shared" si="95"/>
        <v>3122.3051136811673</v>
      </c>
      <c r="K430">
        <f t="shared" si="96"/>
        <v>-47885625.082797833</v>
      </c>
      <c r="L430">
        <f t="shared" si="105"/>
        <v>9597.2718889613734</v>
      </c>
      <c r="M430">
        <f>2*$Y$1*VLOOKUP(E429,Gearing!$B$3:$D$7,3)+B428</f>
        <v>9597.2509283292875</v>
      </c>
      <c r="N430">
        <f>2*B429-B428+Misc!$B$6*$Y$1^2</f>
        <v>9597.3943745468096</v>
      </c>
      <c r="O430">
        <f t="shared" si="97"/>
        <v>0</v>
      </c>
      <c r="P430">
        <f t="shared" si="98"/>
        <v>0</v>
      </c>
      <c r="Q430">
        <f t="shared" si="99"/>
        <v>0</v>
      </c>
      <c r="R430">
        <f t="shared" si="100"/>
        <v>0</v>
      </c>
      <c r="S430">
        <f t="shared" si="101"/>
        <v>0</v>
      </c>
      <c r="T430">
        <f>C430/Misc!$B$2*60/2/PI()</f>
        <v>3998.5527677008035</v>
      </c>
      <c r="U430">
        <f>C430/Misc!$B$2*60/2/PI()*VLOOKUP(E430,Gearing!$B$2:$F$7,5,FALSE)</f>
        <v>7999.9999999999864</v>
      </c>
      <c r="V430">
        <f ca="1">FORECAST(U430,OFFSET(Engine!$E$3:$E$26,MATCH(U430,Engine!$A$3:$A$26,1)-1,0,2),OFFSET(Engine!$A$3:$A$26,MATCH(U430,Engine!$A$3:$A$26,1)-1,0,2))</f>
        <v>590.28680526412995</v>
      </c>
    </row>
    <row r="431" spans="1:22" x14ac:dyDescent="0.25">
      <c r="A431">
        <f t="shared" si="93"/>
        <v>107</v>
      </c>
      <c r="B431">
        <f t="shared" si="104"/>
        <v>9628.6555551880483</v>
      </c>
      <c r="C431">
        <f t="shared" si="102"/>
        <v>125.61823999999979</v>
      </c>
      <c r="D431">
        <f t="shared" si="103"/>
        <v>-2.1394803479779512E-3</v>
      </c>
      <c r="E431">
        <f>MIN(VLOOKUP(C430+0.01,Gearing!$A$2:$F$7,2,TRUE)+1,5)</f>
        <v>5</v>
      </c>
      <c r="F431">
        <f>Misc!$B$4*Misc!$B$5/Misc!$B$2*VLOOKUP(E431,Gearing!$B$2:$F$7,5,FALSE)</f>
        <v>3601.903197661552</v>
      </c>
      <c r="G431">
        <f t="shared" si="91"/>
        <v>5.9829691819698265</v>
      </c>
      <c r="H431">
        <f t="shared" si="92"/>
        <v>280.99999999999955</v>
      </c>
      <c r="I431">
        <f t="shared" si="94"/>
        <v>0.19223050000000003</v>
      </c>
      <c r="J431">
        <f t="shared" si="95"/>
        <v>3110.2313108435933</v>
      </c>
      <c r="K431">
        <f t="shared" si="96"/>
        <v>-47983491.725054391</v>
      </c>
      <c r="L431">
        <f t="shared" si="105"/>
        <v>9628.6762493317383</v>
      </c>
      <c r="M431">
        <f>2*$Y$1*VLOOKUP(E430,Gearing!$B$3:$D$7,3)+B429</f>
        <v>9628.6555551880483</v>
      </c>
      <c r="N431">
        <f>2*B430-B429+Misc!$B$6*$Y$1^2</f>
        <v>9628.7987339705269</v>
      </c>
      <c r="O431">
        <f t="shared" si="97"/>
        <v>0</v>
      </c>
      <c r="P431">
        <f t="shared" si="98"/>
        <v>0</v>
      </c>
      <c r="Q431">
        <f t="shared" si="99"/>
        <v>0</v>
      </c>
      <c r="R431">
        <f t="shared" si="100"/>
        <v>0</v>
      </c>
      <c r="S431">
        <f t="shared" si="101"/>
        <v>0</v>
      </c>
      <c r="T431">
        <f>C431/Misc!$B$2*60/2/PI()</f>
        <v>3998.5527677008035</v>
      </c>
      <c r="U431">
        <f>C431/Misc!$B$2*60/2/PI()*VLOOKUP(E431,Gearing!$B$2:$F$7,5,FALSE)</f>
        <v>7999.9999999999864</v>
      </c>
      <c r="V431">
        <f ca="1">FORECAST(U431,OFFSET(Engine!$E$3:$E$26,MATCH(U431,Engine!$A$3:$A$26,1)-1,0,2),OFFSET(Engine!$A$3:$A$26,MATCH(U431,Engine!$A$3:$A$26,1)-1,0,2))</f>
        <v>590.28680526412995</v>
      </c>
    </row>
    <row r="432" spans="1:22" x14ac:dyDescent="0.25">
      <c r="A432">
        <f t="shared" si="93"/>
        <v>107.25</v>
      </c>
      <c r="B432">
        <f t="shared" si="104"/>
        <v>9660.0600483292874</v>
      </c>
      <c r="C432">
        <f t="shared" si="102"/>
        <v>125.61823999999979</v>
      </c>
      <c r="D432">
        <f t="shared" si="103"/>
        <v>2.1394803479779512E-3</v>
      </c>
      <c r="E432">
        <f>MIN(VLOOKUP(C431+0.01,Gearing!$A$2:$F$7,2,TRUE)+1,5)</f>
        <v>5</v>
      </c>
      <c r="F432">
        <f>Misc!$B$4*Misc!$B$5/Misc!$B$2*VLOOKUP(E432,Gearing!$B$2:$F$7,5,FALSE)</f>
        <v>3601.903197661552</v>
      </c>
      <c r="G432">
        <f t="shared" si="91"/>
        <v>6.0024830293146074</v>
      </c>
      <c r="H432">
        <f t="shared" si="92"/>
        <v>280.99999999999955</v>
      </c>
      <c r="I432">
        <f t="shared" si="94"/>
        <v>0.19223050000000003</v>
      </c>
      <c r="J432">
        <f t="shared" si="95"/>
        <v>3098.1574565968472</v>
      </c>
      <c r="K432">
        <f t="shared" si="96"/>
        <v>-48080975.972813889</v>
      </c>
      <c r="L432">
        <f t="shared" si="105"/>
        <v>9660.0810089613751</v>
      </c>
      <c r="M432">
        <f>2*$Y$1*VLOOKUP(E431,Gearing!$B$3:$D$7,3)+B430</f>
        <v>9660.0600483292874</v>
      </c>
      <c r="N432">
        <f>2*B431-B430+Misc!$B$6*$Y$1^2</f>
        <v>9660.2034945468095</v>
      </c>
      <c r="O432">
        <f t="shared" si="97"/>
        <v>0</v>
      </c>
      <c r="P432">
        <f t="shared" si="98"/>
        <v>0</v>
      </c>
      <c r="Q432">
        <f t="shared" si="99"/>
        <v>0</v>
      </c>
      <c r="R432">
        <f t="shared" si="100"/>
        <v>0</v>
      </c>
      <c r="S432">
        <f t="shared" si="101"/>
        <v>0</v>
      </c>
      <c r="T432">
        <f>C432/Misc!$B$2*60/2/PI()</f>
        <v>3998.5527677008035</v>
      </c>
      <c r="U432">
        <f>C432/Misc!$B$2*60/2/PI()*VLOOKUP(E432,Gearing!$B$2:$F$7,5,FALSE)</f>
        <v>7999.9999999999864</v>
      </c>
      <c r="V432">
        <f ca="1">FORECAST(U432,OFFSET(Engine!$E$3:$E$26,MATCH(U432,Engine!$A$3:$A$26,1)-1,0,2),OFFSET(Engine!$A$3:$A$26,MATCH(U432,Engine!$A$3:$A$26,1)-1,0,2))</f>
        <v>590.28680526412995</v>
      </c>
    </row>
    <row r="433" spans="1:22" x14ac:dyDescent="0.25">
      <c r="A433">
        <f t="shared" si="93"/>
        <v>107.5</v>
      </c>
      <c r="B433">
        <f t="shared" si="104"/>
        <v>9691.4646751880482</v>
      </c>
      <c r="C433">
        <f t="shared" si="102"/>
        <v>125.61823999999979</v>
      </c>
      <c r="D433">
        <f t="shared" si="103"/>
        <v>-2.1394803479779512E-3</v>
      </c>
      <c r="E433">
        <f>MIN(VLOOKUP(C432+0.01,Gearing!$A$2:$F$7,2,TRUE)+1,5)</f>
        <v>5</v>
      </c>
      <c r="F433">
        <f>Misc!$B$4*Misc!$B$5/Misc!$B$2*VLOOKUP(E433,Gearing!$B$2:$F$7,5,FALSE)</f>
        <v>3601.903197661552</v>
      </c>
      <c r="G433">
        <f t="shared" si="91"/>
        <v>6.0219969597476046</v>
      </c>
      <c r="H433">
        <f t="shared" si="92"/>
        <v>280.99999999999955</v>
      </c>
      <c r="I433">
        <f t="shared" si="94"/>
        <v>0.19223050000000003</v>
      </c>
      <c r="J433">
        <f t="shared" si="95"/>
        <v>3086.0836537592731</v>
      </c>
      <c r="K433">
        <f t="shared" si="96"/>
        <v>-48178084.270139165</v>
      </c>
      <c r="L433">
        <f t="shared" si="105"/>
        <v>9691.48536933174</v>
      </c>
      <c r="M433">
        <f>2*$Y$1*VLOOKUP(E432,Gearing!$B$3:$D$7,3)+B431</f>
        <v>9691.4646751880482</v>
      </c>
      <c r="N433">
        <f>2*B432-B431+Misc!$B$6*$Y$1^2</f>
        <v>9691.6078539705268</v>
      </c>
      <c r="O433">
        <f t="shared" si="97"/>
        <v>0</v>
      </c>
      <c r="P433">
        <f t="shared" si="98"/>
        <v>0</v>
      </c>
      <c r="Q433">
        <f t="shared" si="99"/>
        <v>0</v>
      </c>
      <c r="R433">
        <f t="shared" si="100"/>
        <v>0</v>
      </c>
      <c r="S433">
        <f t="shared" si="101"/>
        <v>0</v>
      </c>
      <c r="T433">
        <f>C433/Misc!$B$2*60/2/PI()</f>
        <v>3998.5527677008035</v>
      </c>
      <c r="U433">
        <f>C433/Misc!$B$2*60/2/PI()*VLOOKUP(E433,Gearing!$B$2:$F$7,5,FALSE)</f>
        <v>7999.9999999999864</v>
      </c>
      <c r="V433">
        <f ca="1">FORECAST(U433,OFFSET(Engine!$E$3:$E$26,MATCH(U433,Engine!$A$3:$A$26,1)-1,0,2),OFFSET(Engine!$A$3:$A$26,MATCH(U433,Engine!$A$3:$A$26,1)-1,0,2))</f>
        <v>590.28680526412995</v>
      </c>
    </row>
    <row r="434" spans="1:22" x14ac:dyDescent="0.25">
      <c r="A434">
        <f t="shared" si="93"/>
        <v>107.75</v>
      </c>
      <c r="B434">
        <f t="shared" si="104"/>
        <v>9722.8691683292873</v>
      </c>
      <c r="C434">
        <f t="shared" si="102"/>
        <v>125.61823999999979</v>
      </c>
      <c r="D434">
        <f t="shared" si="103"/>
        <v>2.1394803479779512E-3</v>
      </c>
      <c r="E434">
        <f>MIN(VLOOKUP(C433+0.01,Gearing!$A$2:$F$7,2,TRUE)+1,5)</f>
        <v>5</v>
      </c>
      <c r="F434">
        <f>Misc!$B$4*Misc!$B$5/Misc!$B$2*VLOOKUP(E434,Gearing!$B$2:$F$7,5,FALSE)</f>
        <v>3601.903197661552</v>
      </c>
      <c r="G434">
        <f t="shared" si="91"/>
        <v>6.0415108070923855</v>
      </c>
      <c r="H434">
        <f t="shared" si="92"/>
        <v>280.99999999999955</v>
      </c>
      <c r="I434">
        <f t="shared" si="94"/>
        <v>0.19223050000000003</v>
      </c>
      <c r="J434">
        <f t="shared" si="95"/>
        <v>3074.0097995125275</v>
      </c>
      <c r="K434">
        <f t="shared" si="96"/>
        <v>-48274810.169738404</v>
      </c>
      <c r="L434">
        <f t="shared" si="105"/>
        <v>9722.890128961375</v>
      </c>
      <c r="M434">
        <f>2*$Y$1*VLOOKUP(E433,Gearing!$B$3:$D$7,3)+B432</f>
        <v>9722.8691683292873</v>
      </c>
      <c r="N434">
        <f>2*B433-B432+Misc!$B$6*$Y$1^2</f>
        <v>9723.0126145468093</v>
      </c>
      <c r="O434">
        <f t="shared" si="97"/>
        <v>0</v>
      </c>
      <c r="P434">
        <f t="shared" si="98"/>
        <v>0</v>
      </c>
      <c r="Q434">
        <f t="shared" si="99"/>
        <v>0</v>
      </c>
      <c r="R434">
        <f t="shared" si="100"/>
        <v>0</v>
      </c>
      <c r="S434">
        <f t="shared" si="101"/>
        <v>0</v>
      </c>
      <c r="T434">
        <f>C434/Misc!$B$2*60/2/PI()</f>
        <v>3998.5527677008035</v>
      </c>
      <c r="U434">
        <f>C434/Misc!$B$2*60/2/PI()*VLOOKUP(E434,Gearing!$B$2:$F$7,5,FALSE)</f>
        <v>7999.9999999999864</v>
      </c>
      <c r="V434">
        <f ca="1">FORECAST(U434,OFFSET(Engine!$E$3:$E$26,MATCH(U434,Engine!$A$3:$A$26,1)-1,0,2),OFFSET(Engine!$A$3:$A$26,MATCH(U434,Engine!$A$3:$A$26,1)-1,0,2))</f>
        <v>590.28680526412995</v>
      </c>
    </row>
    <row r="435" spans="1:22" x14ac:dyDescent="0.25">
      <c r="A435">
        <f t="shared" si="93"/>
        <v>108</v>
      </c>
      <c r="B435">
        <f t="shared" si="104"/>
        <v>9754.2737951880481</v>
      </c>
      <c r="C435">
        <f t="shared" si="102"/>
        <v>125.61823999999979</v>
      </c>
      <c r="D435">
        <f t="shared" si="103"/>
        <v>-2.1394803479779512E-3</v>
      </c>
      <c r="E435">
        <f>MIN(VLOOKUP(C434+0.01,Gearing!$A$2:$F$7,2,TRUE)+1,5)</f>
        <v>5</v>
      </c>
      <c r="F435">
        <f>Misc!$B$4*Misc!$B$5/Misc!$B$2*VLOOKUP(E435,Gearing!$B$2:$F$7,5,FALSE)</f>
        <v>3601.903197661552</v>
      </c>
      <c r="G435">
        <f t="shared" si="91"/>
        <v>6.0610247375253818</v>
      </c>
      <c r="H435">
        <f t="shared" si="92"/>
        <v>280.99999999999955</v>
      </c>
      <c r="I435">
        <f t="shared" si="94"/>
        <v>0.19223050000000003</v>
      </c>
      <c r="J435">
        <f t="shared" si="95"/>
        <v>3061.9359966749535</v>
      </c>
      <c r="K435">
        <f t="shared" si="96"/>
        <v>-48371160.122132398</v>
      </c>
      <c r="L435">
        <f t="shared" si="105"/>
        <v>9754.2944893317363</v>
      </c>
      <c r="M435">
        <f>2*$Y$1*VLOOKUP(E434,Gearing!$B$3:$D$7,3)+B433</f>
        <v>9754.2737951880481</v>
      </c>
      <c r="N435">
        <f>2*B434-B433+Misc!$B$6*$Y$1^2</f>
        <v>9754.4169739705267</v>
      </c>
      <c r="O435">
        <f t="shared" si="97"/>
        <v>0</v>
      </c>
      <c r="P435">
        <f t="shared" si="98"/>
        <v>0</v>
      </c>
      <c r="Q435">
        <f t="shared" si="99"/>
        <v>0</v>
      </c>
      <c r="R435">
        <f t="shared" si="100"/>
        <v>0</v>
      </c>
      <c r="S435">
        <f t="shared" si="101"/>
        <v>0</v>
      </c>
      <c r="T435">
        <f>C435/Misc!$B$2*60/2/PI()</f>
        <v>3998.5527677008035</v>
      </c>
      <c r="U435">
        <f>C435/Misc!$B$2*60/2/PI()*VLOOKUP(E435,Gearing!$B$2:$F$7,5,FALSE)</f>
        <v>7999.9999999999864</v>
      </c>
      <c r="V435">
        <f ca="1">FORECAST(U435,OFFSET(Engine!$E$3:$E$26,MATCH(U435,Engine!$A$3:$A$26,1)-1,0,2),OFFSET(Engine!$A$3:$A$26,MATCH(U435,Engine!$A$3:$A$26,1)-1,0,2))</f>
        <v>590.28680526412995</v>
      </c>
    </row>
    <row r="436" spans="1:22" x14ac:dyDescent="0.25">
      <c r="A436">
        <f t="shared" si="93"/>
        <v>108.25</v>
      </c>
      <c r="B436">
        <f t="shared" si="104"/>
        <v>9785.6782883292872</v>
      </c>
      <c r="C436">
        <f t="shared" si="102"/>
        <v>125.61823999999979</v>
      </c>
      <c r="D436">
        <f t="shared" si="103"/>
        <v>2.1394803479779512E-3</v>
      </c>
      <c r="E436">
        <f>MIN(VLOOKUP(C435+0.01,Gearing!$A$2:$F$7,2,TRUE)+1,5)</f>
        <v>5</v>
      </c>
      <c r="F436">
        <f>Misc!$B$4*Misc!$B$5/Misc!$B$2*VLOOKUP(E436,Gearing!$B$2:$F$7,5,FALSE)</f>
        <v>3601.903197661552</v>
      </c>
      <c r="G436">
        <f t="shared" si="91"/>
        <v>6.0805385848701627</v>
      </c>
      <c r="H436">
        <f t="shared" si="92"/>
        <v>280.99999999999955</v>
      </c>
      <c r="I436">
        <f t="shared" si="94"/>
        <v>0.19223050000000003</v>
      </c>
      <c r="J436">
        <f t="shared" si="95"/>
        <v>3049.8621424282073</v>
      </c>
      <c r="K436">
        <f t="shared" si="96"/>
        <v>-48467127.6735714</v>
      </c>
      <c r="L436">
        <f t="shared" si="105"/>
        <v>9785.6992489613749</v>
      </c>
      <c r="M436">
        <f>2*$Y$1*VLOOKUP(E435,Gearing!$B$3:$D$7,3)+B434</f>
        <v>9785.6782883292872</v>
      </c>
      <c r="N436">
        <f>2*B435-B434+Misc!$B$6*$Y$1^2</f>
        <v>9785.8217345468092</v>
      </c>
      <c r="O436">
        <f t="shared" si="97"/>
        <v>0</v>
      </c>
      <c r="P436">
        <f t="shared" si="98"/>
        <v>0</v>
      </c>
      <c r="Q436">
        <f t="shared" si="99"/>
        <v>0</v>
      </c>
      <c r="R436">
        <f t="shared" si="100"/>
        <v>0</v>
      </c>
      <c r="S436">
        <f t="shared" si="101"/>
        <v>0</v>
      </c>
      <c r="T436">
        <f>C436/Misc!$B$2*60/2/PI()</f>
        <v>3998.5527677008035</v>
      </c>
      <c r="U436">
        <f>C436/Misc!$B$2*60/2/PI()*VLOOKUP(E436,Gearing!$B$2:$F$7,5,FALSE)</f>
        <v>7999.9999999999864</v>
      </c>
      <c r="V436">
        <f ca="1">FORECAST(U436,OFFSET(Engine!$E$3:$E$26,MATCH(U436,Engine!$A$3:$A$26,1)-1,0,2),OFFSET(Engine!$A$3:$A$26,MATCH(U436,Engine!$A$3:$A$26,1)-1,0,2))</f>
        <v>590.28680526412995</v>
      </c>
    </row>
    <row r="437" spans="1:22" x14ac:dyDescent="0.25">
      <c r="A437">
        <f t="shared" si="93"/>
        <v>108.5</v>
      </c>
      <c r="B437">
        <f t="shared" si="104"/>
        <v>9817.082915188048</v>
      </c>
      <c r="C437">
        <f t="shared" si="102"/>
        <v>125.61823999999979</v>
      </c>
      <c r="D437">
        <f t="shared" si="103"/>
        <v>-2.1394803479779512E-3</v>
      </c>
      <c r="E437">
        <f>MIN(VLOOKUP(C436+0.01,Gearing!$A$2:$F$7,2,TRUE)+1,5)</f>
        <v>5</v>
      </c>
      <c r="F437">
        <f>Misc!$B$4*Misc!$B$5/Misc!$B$2*VLOOKUP(E437,Gearing!$B$2:$F$7,5,FALSE)</f>
        <v>3601.903197661552</v>
      </c>
      <c r="G437">
        <f t="shared" si="91"/>
        <v>6.10005251530316</v>
      </c>
      <c r="H437">
        <f t="shared" si="92"/>
        <v>280.99999999999955</v>
      </c>
      <c r="I437">
        <f t="shared" si="94"/>
        <v>0.19223050000000003</v>
      </c>
      <c r="J437">
        <f t="shared" si="95"/>
        <v>3037.7883395906333</v>
      </c>
      <c r="K437">
        <f t="shared" si="96"/>
        <v>-48562719.281034112</v>
      </c>
      <c r="L437">
        <f t="shared" si="105"/>
        <v>9817.103609331738</v>
      </c>
      <c r="M437">
        <f>2*$Y$1*VLOOKUP(E436,Gearing!$B$3:$D$7,3)+B435</f>
        <v>9817.082915188048</v>
      </c>
      <c r="N437">
        <f>2*B436-B435+Misc!$B$6*$Y$1^2</f>
        <v>9817.2260939705266</v>
      </c>
      <c r="O437">
        <f t="shared" si="97"/>
        <v>0</v>
      </c>
      <c r="P437">
        <f t="shared" si="98"/>
        <v>0</v>
      </c>
      <c r="Q437">
        <f t="shared" si="99"/>
        <v>0</v>
      </c>
      <c r="R437">
        <f t="shared" si="100"/>
        <v>0</v>
      </c>
      <c r="S437">
        <f t="shared" si="101"/>
        <v>0</v>
      </c>
      <c r="T437">
        <f>C437/Misc!$B$2*60/2/PI()</f>
        <v>3998.5527677008035</v>
      </c>
      <c r="U437">
        <f>C437/Misc!$B$2*60/2/PI()*VLOOKUP(E437,Gearing!$B$2:$F$7,5,FALSE)</f>
        <v>7999.9999999999864</v>
      </c>
      <c r="V437">
        <f ca="1">FORECAST(U437,OFFSET(Engine!$E$3:$E$26,MATCH(U437,Engine!$A$3:$A$26,1)-1,0,2),OFFSET(Engine!$A$3:$A$26,MATCH(U437,Engine!$A$3:$A$26,1)-1,0,2))</f>
        <v>590.28680526412995</v>
      </c>
    </row>
    <row r="438" spans="1:22" x14ac:dyDescent="0.25">
      <c r="A438">
        <f t="shared" si="93"/>
        <v>108.75</v>
      </c>
      <c r="B438">
        <f t="shared" si="104"/>
        <v>9848.4874083292871</v>
      </c>
      <c r="C438">
        <f t="shared" si="102"/>
        <v>125.61823999999979</v>
      </c>
      <c r="D438">
        <f t="shared" si="103"/>
        <v>2.1394803479779512E-3</v>
      </c>
      <c r="E438">
        <f>MIN(VLOOKUP(C437+0.01,Gearing!$A$2:$F$7,2,TRUE)+1,5)</f>
        <v>5</v>
      </c>
      <c r="F438">
        <f>Misc!$B$4*Misc!$B$5/Misc!$B$2*VLOOKUP(E438,Gearing!$B$2:$F$7,5,FALSE)</f>
        <v>3601.903197661552</v>
      </c>
      <c r="G438">
        <f t="shared" si="91"/>
        <v>6.1195663626479408</v>
      </c>
      <c r="H438">
        <f t="shared" si="92"/>
        <v>280.99999999999955</v>
      </c>
      <c r="I438">
        <f t="shared" si="94"/>
        <v>0.19223050000000003</v>
      </c>
      <c r="J438">
        <f t="shared" si="95"/>
        <v>3025.7144853438872</v>
      </c>
      <c r="K438">
        <f t="shared" si="96"/>
        <v>-48657928.48431287</v>
      </c>
      <c r="L438">
        <f t="shared" si="105"/>
        <v>9848.5083689613748</v>
      </c>
      <c r="M438">
        <f>2*$Y$1*VLOOKUP(E437,Gearing!$B$3:$D$7,3)+B436</f>
        <v>9848.4874083292871</v>
      </c>
      <c r="N438">
        <f>2*B437-B436+Misc!$B$6*$Y$1^2</f>
        <v>9848.6308545468091</v>
      </c>
      <c r="O438">
        <f t="shared" si="97"/>
        <v>0</v>
      </c>
      <c r="P438">
        <f t="shared" si="98"/>
        <v>0</v>
      </c>
      <c r="Q438">
        <f t="shared" si="99"/>
        <v>0</v>
      </c>
      <c r="R438">
        <f t="shared" si="100"/>
        <v>0</v>
      </c>
      <c r="S438">
        <f t="shared" si="101"/>
        <v>0</v>
      </c>
      <c r="T438">
        <f>C438/Misc!$B$2*60/2/PI()</f>
        <v>3998.5527677008035</v>
      </c>
      <c r="U438">
        <f>C438/Misc!$B$2*60/2/PI()*VLOOKUP(E438,Gearing!$B$2:$F$7,5,FALSE)</f>
        <v>7999.9999999999864</v>
      </c>
      <c r="V438">
        <f ca="1">FORECAST(U438,OFFSET(Engine!$E$3:$E$26,MATCH(U438,Engine!$A$3:$A$26,1)-1,0,2),OFFSET(Engine!$A$3:$A$26,MATCH(U438,Engine!$A$3:$A$26,1)-1,0,2))</f>
        <v>590.28680526412995</v>
      </c>
    </row>
    <row r="439" spans="1:22" x14ac:dyDescent="0.25">
      <c r="A439">
        <f t="shared" si="93"/>
        <v>109</v>
      </c>
      <c r="B439">
        <f t="shared" si="104"/>
        <v>9879.8920351880479</v>
      </c>
      <c r="C439">
        <f t="shared" si="102"/>
        <v>125.61823999999979</v>
      </c>
      <c r="D439">
        <f t="shared" si="103"/>
        <v>-2.1394803479779512E-3</v>
      </c>
      <c r="E439">
        <f>MIN(VLOOKUP(C438+0.01,Gearing!$A$2:$F$7,2,TRUE)+1,5)</f>
        <v>5</v>
      </c>
      <c r="F439">
        <f>Misc!$B$4*Misc!$B$5/Misc!$B$2*VLOOKUP(E439,Gearing!$B$2:$F$7,5,FALSE)</f>
        <v>3601.903197661552</v>
      </c>
      <c r="G439">
        <f t="shared" si="91"/>
        <v>6.1390802930809372</v>
      </c>
      <c r="H439">
        <f t="shared" si="92"/>
        <v>280.99999999999955</v>
      </c>
      <c r="I439">
        <f t="shared" si="94"/>
        <v>0.19223050000000003</v>
      </c>
      <c r="J439">
        <f t="shared" si="95"/>
        <v>3013.6406825063136</v>
      </c>
      <c r="K439">
        <f t="shared" si="96"/>
        <v>-48752761.746844299</v>
      </c>
      <c r="L439">
        <f t="shared" si="105"/>
        <v>9879.9127293317379</v>
      </c>
      <c r="M439">
        <f>2*$Y$1*VLOOKUP(E438,Gearing!$B$3:$D$7,3)+B437</f>
        <v>9879.8920351880479</v>
      </c>
      <c r="N439">
        <f>2*B438-B437+Misc!$B$6*$Y$1^2</f>
        <v>9880.0352139705265</v>
      </c>
      <c r="O439">
        <f t="shared" si="97"/>
        <v>0</v>
      </c>
      <c r="P439">
        <f t="shared" si="98"/>
        <v>0</v>
      </c>
      <c r="Q439">
        <f t="shared" si="99"/>
        <v>0</v>
      </c>
      <c r="R439">
        <f t="shared" si="100"/>
        <v>0</v>
      </c>
      <c r="S439">
        <f t="shared" si="101"/>
        <v>0</v>
      </c>
      <c r="T439">
        <f>C439/Misc!$B$2*60/2/PI()</f>
        <v>3998.5527677008035</v>
      </c>
      <c r="U439">
        <f>C439/Misc!$B$2*60/2/PI()*VLOOKUP(E439,Gearing!$B$2:$F$7,5,FALSE)</f>
        <v>7999.9999999999864</v>
      </c>
      <c r="V439">
        <f ca="1">FORECAST(U439,OFFSET(Engine!$E$3:$E$26,MATCH(U439,Engine!$A$3:$A$26,1)-1,0,2),OFFSET(Engine!$A$3:$A$26,MATCH(U439,Engine!$A$3:$A$26,1)-1,0,2))</f>
        <v>590.28680526412995</v>
      </c>
    </row>
    <row r="440" spans="1:22" x14ac:dyDescent="0.25">
      <c r="A440">
        <f t="shared" si="93"/>
        <v>109.25</v>
      </c>
      <c r="B440">
        <f t="shared" si="104"/>
        <v>9911.296528329287</v>
      </c>
      <c r="C440">
        <f t="shared" si="102"/>
        <v>125.61823999999979</v>
      </c>
      <c r="D440">
        <f t="shared" si="103"/>
        <v>2.1394803479779512E-3</v>
      </c>
      <c r="E440">
        <f>MIN(VLOOKUP(C439+0.01,Gearing!$A$2:$F$7,2,TRUE)+1,5)</f>
        <v>5</v>
      </c>
      <c r="F440">
        <f>Misc!$B$4*Misc!$B$5/Misc!$B$2*VLOOKUP(E440,Gearing!$B$2:$F$7,5,FALSE)</f>
        <v>3601.903197661552</v>
      </c>
      <c r="G440">
        <f t="shared" si="91"/>
        <v>6.1585941404257181</v>
      </c>
      <c r="H440">
        <f t="shared" si="92"/>
        <v>280.99999999999955</v>
      </c>
      <c r="I440">
        <f t="shared" si="94"/>
        <v>0.19223050000000003</v>
      </c>
      <c r="J440">
        <f t="shared" si="95"/>
        <v>3001.5668282595675</v>
      </c>
      <c r="K440">
        <f t="shared" si="96"/>
        <v>-48847212.601962812</v>
      </c>
      <c r="L440">
        <f t="shared" si="105"/>
        <v>9911.3174889613747</v>
      </c>
      <c r="M440">
        <f>2*$Y$1*VLOOKUP(E439,Gearing!$B$3:$D$7,3)+B438</f>
        <v>9911.296528329287</v>
      </c>
      <c r="N440">
        <f>2*B439-B438+Misc!$B$6*$Y$1^2</f>
        <v>9911.439974546809</v>
      </c>
      <c r="O440">
        <f t="shared" si="97"/>
        <v>0</v>
      </c>
      <c r="P440">
        <f t="shared" si="98"/>
        <v>0</v>
      </c>
      <c r="Q440">
        <f t="shared" si="99"/>
        <v>0</v>
      </c>
      <c r="R440">
        <f t="shared" si="100"/>
        <v>0</v>
      </c>
      <c r="S440">
        <f t="shared" si="101"/>
        <v>0</v>
      </c>
      <c r="T440">
        <f>C440/Misc!$B$2*60/2/PI()</f>
        <v>3998.5527677008035</v>
      </c>
      <c r="U440">
        <f>C440/Misc!$B$2*60/2/PI()*VLOOKUP(E440,Gearing!$B$2:$F$7,5,FALSE)</f>
        <v>7999.9999999999864</v>
      </c>
      <c r="V440">
        <f ca="1">FORECAST(U440,OFFSET(Engine!$E$3:$E$26,MATCH(U440,Engine!$A$3:$A$26,1)-1,0,2),OFFSET(Engine!$A$3:$A$26,MATCH(U440,Engine!$A$3:$A$26,1)-1,0,2))</f>
        <v>590.28680526412995</v>
      </c>
    </row>
    <row r="441" spans="1:22" x14ac:dyDescent="0.25">
      <c r="A441">
        <f t="shared" si="93"/>
        <v>109.5</v>
      </c>
      <c r="B441">
        <f t="shared" si="104"/>
        <v>9942.7011551880478</v>
      </c>
      <c r="C441">
        <f t="shared" si="102"/>
        <v>125.61823999999979</v>
      </c>
      <c r="D441">
        <f t="shared" si="103"/>
        <v>-2.1394803479779512E-3</v>
      </c>
      <c r="E441">
        <f>MIN(VLOOKUP(C440+0.01,Gearing!$A$2:$F$7,2,TRUE)+1,5)</f>
        <v>5</v>
      </c>
      <c r="F441">
        <f>Misc!$B$4*Misc!$B$5/Misc!$B$2*VLOOKUP(E441,Gearing!$B$2:$F$7,5,FALSE)</f>
        <v>3601.903197661552</v>
      </c>
      <c r="G441">
        <f t="shared" si="91"/>
        <v>6.1781080708587153</v>
      </c>
      <c r="H441">
        <f t="shared" si="92"/>
        <v>280.99999999999955</v>
      </c>
      <c r="I441">
        <f t="shared" si="94"/>
        <v>0.19223050000000003</v>
      </c>
      <c r="J441">
        <f t="shared" si="95"/>
        <v>2989.4930254219935</v>
      </c>
      <c r="K441">
        <f t="shared" si="96"/>
        <v>-48941287.519562952</v>
      </c>
      <c r="L441">
        <f t="shared" si="105"/>
        <v>9942.7218493317396</v>
      </c>
      <c r="M441">
        <f>2*$Y$1*VLOOKUP(E440,Gearing!$B$3:$D$7,3)+B439</f>
        <v>9942.7011551880478</v>
      </c>
      <c r="N441">
        <f>2*B440-B439+Misc!$B$6*$Y$1^2</f>
        <v>9942.8443339705263</v>
      </c>
      <c r="O441">
        <f t="shared" si="97"/>
        <v>0</v>
      </c>
      <c r="P441">
        <f t="shared" si="98"/>
        <v>0</v>
      </c>
      <c r="Q441">
        <f t="shared" si="99"/>
        <v>0</v>
      </c>
      <c r="R441">
        <f t="shared" si="100"/>
        <v>0</v>
      </c>
      <c r="S441">
        <f t="shared" si="101"/>
        <v>0</v>
      </c>
      <c r="T441">
        <f>C441/Misc!$B$2*60/2/PI()</f>
        <v>3998.5527677008035</v>
      </c>
      <c r="U441">
        <f>C441/Misc!$B$2*60/2/PI()*VLOOKUP(E441,Gearing!$B$2:$F$7,5,FALSE)</f>
        <v>7999.9999999999864</v>
      </c>
      <c r="V441">
        <f ca="1">FORECAST(U441,OFFSET(Engine!$E$3:$E$26,MATCH(U441,Engine!$A$3:$A$26,1)-1,0,2),OFFSET(Engine!$A$3:$A$26,MATCH(U441,Engine!$A$3:$A$26,1)-1,0,2))</f>
        <v>590.28680526412995</v>
      </c>
    </row>
    <row r="442" spans="1:22" x14ac:dyDescent="0.25">
      <c r="A442">
        <f t="shared" si="93"/>
        <v>109.75</v>
      </c>
      <c r="B442">
        <f t="shared" si="104"/>
        <v>9974.1056483292869</v>
      </c>
      <c r="C442">
        <f t="shared" si="102"/>
        <v>125.61823999999979</v>
      </c>
      <c r="D442">
        <f t="shared" si="103"/>
        <v>2.1394803479779512E-3</v>
      </c>
      <c r="E442">
        <f>MIN(VLOOKUP(C441+0.01,Gearing!$A$2:$F$7,2,TRUE)+1,5)</f>
        <v>5</v>
      </c>
      <c r="F442">
        <f>Misc!$B$4*Misc!$B$5/Misc!$B$2*VLOOKUP(E442,Gearing!$B$2:$F$7,5,FALSE)</f>
        <v>3601.903197661552</v>
      </c>
      <c r="G442">
        <f t="shared" si="91"/>
        <v>6.1976219182034962</v>
      </c>
      <c r="H442">
        <f t="shared" si="92"/>
        <v>280.99999999999955</v>
      </c>
      <c r="I442">
        <f t="shared" si="94"/>
        <v>0.19223050000000003</v>
      </c>
      <c r="J442">
        <f t="shared" si="95"/>
        <v>2977.4191711752474</v>
      </c>
      <c r="K442">
        <f t="shared" si="96"/>
        <v>-49034980.026521221</v>
      </c>
      <c r="L442">
        <f t="shared" si="105"/>
        <v>9974.1266089613728</v>
      </c>
      <c r="M442">
        <f>2*$Y$1*VLOOKUP(E441,Gearing!$B$3:$D$7,3)+B440</f>
        <v>9974.1056483292869</v>
      </c>
      <c r="N442">
        <f>2*B441-B440+Misc!$B$6*$Y$1^2</f>
        <v>9974.2490945468089</v>
      </c>
      <c r="O442">
        <f t="shared" si="97"/>
        <v>0</v>
      </c>
      <c r="P442">
        <f t="shared" si="98"/>
        <v>0</v>
      </c>
      <c r="Q442">
        <f t="shared" si="99"/>
        <v>0</v>
      </c>
      <c r="R442">
        <f t="shared" si="100"/>
        <v>0</v>
      </c>
      <c r="S442">
        <f t="shared" si="101"/>
        <v>0</v>
      </c>
      <c r="T442">
        <f>C442/Misc!$B$2*60/2/PI()</f>
        <v>3998.5527677008035</v>
      </c>
      <c r="U442">
        <f>C442/Misc!$B$2*60/2/PI()*VLOOKUP(E442,Gearing!$B$2:$F$7,5,FALSE)</f>
        <v>7999.9999999999864</v>
      </c>
      <c r="V442">
        <f ca="1">FORECAST(U442,OFFSET(Engine!$E$3:$E$26,MATCH(U442,Engine!$A$3:$A$26,1)-1,0,2),OFFSET(Engine!$A$3:$A$26,MATCH(U442,Engine!$A$3:$A$26,1)-1,0,2))</f>
        <v>590.28680526412995</v>
      </c>
    </row>
    <row r="443" spans="1:22" x14ac:dyDescent="0.25">
      <c r="A443">
        <f t="shared" si="93"/>
        <v>110</v>
      </c>
      <c r="B443">
        <f t="shared" si="104"/>
        <v>10005.510275188048</v>
      </c>
      <c r="C443">
        <f t="shared" si="102"/>
        <v>125.61823999999979</v>
      </c>
      <c r="D443">
        <f t="shared" si="103"/>
        <v>-2.1394803479779512E-3</v>
      </c>
      <c r="E443">
        <f>MIN(VLOOKUP(C442+0.01,Gearing!$A$2:$F$7,2,TRUE)+1,5)</f>
        <v>5</v>
      </c>
      <c r="F443">
        <f>Misc!$B$4*Misc!$B$5/Misc!$B$2*VLOOKUP(E443,Gearing!$B$2:$F$7,5,FALSE)</f>
        <v>3601.903197661552</v>
      </c>
      <c r="G443">
        <f t="shared" si="91"/>
        <v>6.2171358486364934</v>
      </c>
      <c r="H443">
        <f t="shared" si="92"/>
        <v>280.99999999999955</v>
      </c>
      <c r="I443">
        <f t="shared" si="94"/>
        <v>0.19223050000000003</v>
      </c>
      <c r="J443">
        <f t="shared" si="95"/>
        <v>2965.3453683376733</v>
      </c>
      <c r="K443">
        <f t="shared" si="96"/>
        <v>-49128296.599190086</v>
      </c>
      <c r="L443">
        <f t="shared" si="105"/>
        <v>10005.530969331739</v>
      </c>
      <c r="M443">
        <f>2*$Y$1*VLOOKUP(E442,Gearing!$B$3:$D$7,3)+B441</f>
        <v>10005.510275188048</v>
      </c>
      <c r="N443">
        <f>2*B442-B441+Misc!$B$6*$Y$1^2</f>
        <v>10005.653453970526</v>
      </c>
      <c r="O443">
        <f t="shared" si="97"/>
        <v>0</v>
      </c>
      <c r="P443">
        <f t="shared" si="98"/>
        <v>0</v>
      </c>
      <c r="Q443">
        <f t="shared" si="99"/>
        <v>0</v>
      </c>
      <c r="R443">
        <f t="shared" si="100"/>
        <v>0</v>
      </c>
      <c r="S443">
        <f t="shared" si="101"/>
        <v>0</v>
      </c>
      <c r="T443">
        <f>C443/Misc!$B$2*60/2/PI()</f>
        <v>3998.5527677008035</v>
      </c>
      <c r="U443">
        <f>C443/Misc!$B$2*60/2/PI()*VLOOKUP(E443,Gearing!$B$2:$F$7,5,FALSE)</f>
        <v>7999.9999999999864</v>
      </c>
      <c r="V443">
        <f ca="1">FORECAST(U443,OFFSET(Engine!$E$3:$E$26,MATCH(U443,Engine!$A$3:$A$26,1)-1,0,2),OFFSET(Engine!$A$3:$A$26,MATCH(U443,Engine!$A$3:$A$26,1)-1,0,2))</f>
        <v>590.28680526412995</v>
      </c>
    </row>
    <row r="444" spans="1:22" x14ac:dyDescent="0.25">
      <c r="A444">
        <f t="shared" si="93"/>
        <v>110.25</v>
      </c>
      <c r="B444">
        <f t="shared" si="104"/>
        <v>10036.914768329287</v>
      </c>
      <c r="C444">
        <f t="shared" si="102"/>
        <v>125.61823999999979</v>
      </c>
      <c r="D444">
        <f t="shared" si="103"/>
        <v>2.1394803479779512E-3</v>
      </c>
      <c r="E444">
        <f>MIN(VLOOKUP(C443+0.01,Gearing!$A$2:$F$7,2,TRUE)+1,5)</f>
        <v>5</v>
      </c>
      <c r="F444">
        <f>Misc!$B$4*Misc!$B$5/Misc!$B$2*VLOOKUP(E444,Gearing!$B$2:$F$7,5,FALSE)</f>
        <v>3601.903197661552</v>
      </c>
      <c r="G444">
        <f t="shared" si="91"/>
        <v>6.2366496959812743</v>
      </c>
      <c r="H444">
        <f t="shared" si="92"/>
        <v>280.99999999999955</v>
      </c>
      <c r="I444">
        <f t="shared" si="94"/>
        <v>0.19223050000000003</v>
      </c>
      <c r="J444">
        <f t="shared" si="95"/>
        <v>2953.2715140909277</v>
      </c>
      <c r="K444">
        <f t="shared" si="96"/>
        <v>-49221230.75798811</v>
      </c>
      <c r="L444">
        <f t="shared" si="105"/>
        <v>10036.935728961374</v>
      </c>
      <c r="M444">
        <f>2*$Y$1*VLOOKUP(E443,Gearing!$B$3:$D$7,3)+B442</f>
        <v>10036.914768329287</v>
      </c>
      <c r="N444">
        <f>2*B443-B442+Misc!$B$6*$Y$1^2</f>
        <v>10037.058214546809</v>
      </c>
      <c r="O444">
        <f t="shared" si="97"/>
        <v>0</v>
      </c>
      <c r="P444">
        <f t="shared" si="98"/>
        <v>0</v>
      </c>
      <c r="Q444">
        <f t="shared" si="99"/>
        <v>0</v>
      </c>
      <c r="R444">
        <f t="shared" si="100"/>
        <v>0</v>
      </c>
      <c r="S444">
        <f t="shared" si="101"/>
        <v>0</v>
      </c>
      <c r="T444">
        <f>C444/Misc!$B$2*60/2/PI()</f>
        <v>3998.5527677008035</v>
      </c>
      <c r="U444">
        <f>C444/Misc!$B$2*60/2/PI()*VLOOKUP(E444,Gearing!$B$2:$F$7,5,FALSE)</f>
        <v>7999.9999999999864</v>
      </c>
      <c r="V444">
        <f ca="1">FORECAST(U444,OFFSET(Engine!$E$3:$E$26,MATCH(U444,Engine!$A$3:$A$26,1)-1,0,2),OFFSET(Engine!$A$3:$A$26,MATCH(U444,Engine!$A$3:$A$26,1)-1,0,2))</f>
        <v>590.28680526412995</v>
      </c>
    </row>
    <row r="445" spans="1:22" x14ac:dyDescent="0.25">
      <c r="A445">
        <f t="shared" si="93"/>
        <v>110.5</v>
      </c>
      <c r="B445">
        <f t="shared" si="104"/>
        <v>10068.319395188048</v>
      </c>
      <c r="C445">
        <f t="shared" si="102"/>
        <v>125.61823999999979</v>
      </c>
      <c r="D445">
        <f t="shared" si="103"/>
        <v>-2.1394803479779512E-3</v>
      </c>
      <c r="E445">
        <f>MIN(VLOOKUP(C444+0.01,Gearing!$A$2:$F$7,2,TRUE)+1,5)</f>
        <v>5</v>
      </c>
      <c r="F445">
        <f>Misc!$B$4*Misc!$B$5/Misc!$B$2*VLOOKUP(E445,Gearing!$B$2:$F$7,5,FALSE)</f>
        <v>3601.903197661552</v>
      </c>
      <c r="G445">
        <f t="shared" si="91"/>
        <v>6.2561636264142697</v>
      </c>
      <c r="H445">
        <f t="shared" si="92"/>
        <v>280.99999999999955</v>
      </c>
      <c r="I445">
        <f t="shared" si="94"/>
        <v>0.19223050000000003</v>
      </c>
      <c r="J445">
        <f t="shared" si="95"/>
        <v>2941.1977112533536</v>
      </c>
      <c r="K445">
        <f t="shared" si="96"/>
        <v>-49313788.985725679</v>
      </c>
      <c r="L445">
        <f t="shared" si="105"/>
        <v>10068.340089331741</v>
      </c>
      <c r="M445">
        <f>2*$Y$1*VLOOKUP(E444,Gearing!$B$3:$D$7,3)+B443</f>
        <v>10068.319395188048</v>
      </c>
      <c r="N445">
        <f>2*B444-B443+Misc!$B$6*$Y$1^2</f>
        <v>10068.462573970526</v>
      </c>
      <c r="O445">
        <f t="shared" si="97"/>
        <v>0</v>
      </c>
      <c r="P445">
        <f t="shared" si="98"/>
        <v>0</v>
      </c>
      <c r="Q445">
        <f t="shared" si="99"/>
        <v>0</v>
      </c>
      <c r="R445">
        <f t="shared" si="100"/>
        <v>0</v>
      </c>
      <c r="S445">
        <f t="shared" si="101"/>
        <v>0</v>
      </c>
      <c r="T445">
        <f>C445/Misc!$B$2*60/2/PI()</f>
        <v>3998.5527677008035</v>
      </c>
      <c r="U445">
        <f>C445/Misc!$B$2*60/2/PI()*VLOOKUP(E445,Gearing!$B$2:$F$7,5,FALSE)</f>
        <v>7999.9999999999864</v>
      </c>
      <c r="V445">
        <f ca="1">FORECAST(U445,OFFSET(Engine!$E$3:$E$26,MATCH(U445,Engine!$A$3:$A$26,1)-1,0,2),OFFSET(Engine!$A$3:$A$26,MATCH(U445,Engine!$A$3:$A$26,1)-1,0,2))</f>
        <v>590.28680526412995</v>
      </c>
    </row>
    <row r="446" spans="1:22" x14ac:dyDescent="0.25">
      <c r="A446">
        <f t="shared" si="93"/>
        <v>110.75</v>
      </c>
      <c r="B446">
        <f t="shared" si="104"/>
        <v>10099.723888329287</v>
      </c>
      <c r="C446">
        <f t="shared" si="102"/>
        <v>125.61823999999979</v>
      </c>
      <c r="D446">
        <f t="shared" si="103"/>
        <v>2.1394803479779512E-3</v>
      </c>
      <c r="E446">
        <f>MIN(VLOOKUP(C445+0.01,Gearing!$A$2:$F$7,2,TRUE)+1,5)</f>
        <v>5</v>
      </c>
      <c r="F446">
        <f>Misc!$B$4*Misc!$B$5/Misc!$B$2*VLOOKUP(E446,Gearing!$B$2:$F$7,5,FALSE)</f>
        <v>3601.903197661552</v>
      </c>
      <c r="G446">
        <f t="shared" si="91"/>
        <v>6.2756774737590506</v>
      </c>
      <c r="H446">
        <f t="shared" si="92"/>
        <v>280.99999999999955</v>
      </c>
      <c r="I446">
        <f t="shared" si="94"/>
        <v>0.19223050000000003</v>
      </c>
      <c r="J446">
        <f t="shared" si="95"/>
        <v>2929.1238570066075</v>
      </c>
      <c r="K446">
        <f t="shared" si="96"/>
        <v>-49405964.796363451</v>
      </c>
      <c r="L446">
        <f t="shared" si="105"/>
        <v>10099.744848961373</v>
      </c>
      <c r="M446">
        <f>2*$Y$1*VLOOKUP(E445,Gearing!$B$3:$D$7,3)+B444</f>
        <v>10099.723888329287</v>
      </c>
      <c r="N446">
        <f>2*B445-B444+Misc!$B$6*$Y$1^2</f>
        <v>10099.867334546809</v>
      </c>
      <c r="O446">
        <f t="shared" si="97"/>
        <v>0</v>
      </c>
      <c r="P446">
        <f t="shared" si="98"/>
        <v>0</v>
      </c>
      <c r="Q446">
        <f t="shared" si="99"/>
        <v>0</v>
      </c>
      <c r="R446">
        <f t="shared" si="100"/>
        <v>0</v>
      </c>
      <c r="S446">
        <f t="shared" si="101"/>
        <v>0</v>
      </c>
      <c r="T446">
        <f>C446/Misc!$B$2*60/2/PI()</f>
        <v>3998.5527677008035</v>
      </c>
      <c r="U446">
        <f>C446/Misc!$B$2*60/2/PI()*VLOOKUP(E446,Gearing!$B$2:$F$7,5,FALSE)</f>
        <v>7999.9999999999864</v>
      </c>
      <c r="V446">
        <f ca="1">FORECAST(U446,OFFSET(Engine!$E$3:$E$26,MATCH(U446,Engine!$A$3:$A$26,1)-1,0,2),OFFSET(Engine!$A$3:$A$26,MATCH(U446,Engine!$A$3:$A$26,1)-1,0,2))</f>
        <v>590.28680526412995</v>
      </c>
    </row>
    <row r="447" spans="1:22" x14ac:dyDescent="0.25">
      <c r="A447">
        <f t="shared" si="93"/>
        <v>111</v>
      </c>
      <c r="B447">
        <f t="shared" si="104"/>
        <v>10131.128515188047</v>
      </c>
      <c r="C447">
        <f t="shared" si="102"/>
        <v>125.61823999999979</v>
      </c>
      <c r="D447">
        <f t="shared" si="103"/>
        <v>-2.1394803479779512E-3</v>
      </c>
      <c r="E447">
        <f>MIN(VLOOKUP(C446+0.01,Gearing!$A$2:$F$7,2,TRUE)+1,5)</f>
        <v>5</v>
      </c>
      <c r="F447">
        <f>Misc!$B$4*Misc!$B$5/Misc!$B$2*VLOOKUP(E447,Gearing!$B$2:$F$7,5,FALSE)</f>
        <v>3601.903197661552</v>
      </c>
      <c r="G447">
        <f t="shared" si="91"/>
        <v>6.2951914041920478</v>
      </c>
      <c r="H447">
        <f t="shared" si="92"/>
        <v>280.99999999999955</v>
      </c>
      <c r="I447">
        <f t="shared" si="94"/>
        <v>0.19223050000000003</v>
      </c>
      <c r="J447">
        <f t="shared" si="95"/>
        <v>2917.0500541690335</v>
      </c>
      <c r="K447">
        <f t="shared" si="96"/>
        <v>-49497764.679169752</v>
      </c>
      <c r="L447">
        <f t="shared" si="105"/>
        <v>10131.149209331737</v>
      </c>
      <c r="M447">
        <f>2*$Y$1*VLOOKUP(E446,Gearing!$B$3:$D$7,3)+B445</f>
        <v>10131.128515188047</v>
      </c>
      <c r="N447">
        <f>2*B446-B445+Misc!$B$6*$Y$1^2</f>
        <v>10131.271693970526</v>
      </c>
      <c r="O447">
        <f t="shared" si="97"/>
        <v>0</v>
      </c>
      <c r="P447">
        <f t="shared" si="98"/>
        <v>0</v>
      </c>
      <c r="Q447">
        <f t="shared" si="99"/>
        <v>0</v>
      </c>
      <c r="R447">
        <f t="shared" si="100"/>
        <v>0</v>
      </c>
      <c r="S447">
        <f t="shared" si="101"/>
        <v>0</v>
      </c>
      <c r="T447">
        <f>C447/Misc!$B$2*60/2/PI()</f>
        <v>3998.5527677008035</v>
      </c>
      <c r="U447">
        <f>C447/Misc!$B$2*60/2/PI()*VLOOKUP(E447,Gearing!$B$2:$F$7,5,FALSE)</f>
        <v>7999.9999999999864</v>
      </c>
      <c r="V447">
        <f ca="1">FORECAST(U447,OFFSET(Engine!$E$3:$E$26,MATCH(U447,Engine!$A$3:$A$26,1)-1,0,2),OFFSET(Engine!$A$3:$A$26,MATCH(U447,Engine!$A$3:$A$26,1)-1,0,2))</f>
        <v>590.28680526412995</v>
      </c>
    </row>
    <row r="448" spans="1:22" x14ac:dyDescent="0.25">
      <c r="A448">
        <f t="shared" si="93"/>
        <v>111.25</v>
      </c>
      <c r="B448">
        <f t="shared" si="104"/>
        <v>10162.533008329287</v>
      </c>
      <c r="C448">
        <f t="shared" si="102"/>
        <v>125.61823999999979</v>
      </c>
      <c r="D448">
        <f t="shared" si="103"/>
        <v>2.1394803479779512E-3</v>
      </c>
      <c r="E448">
        <f>MIN(VLOOKUP(C447+0.01,Gearing!$A$2:$F$7,2,TRUE)+1,5)</f>
        <v>5</v>
      </c>
      <c r="F448">
        <f>Misc!$B$4*Misc!$B$5/Misc!$B$2*VLOOKUP(E448,Gearing!$B$2:$F$7,5,FALSE)</f>
        <v>3601.903197661552</v>
      </c>
      <c r="G448">
        <f t="shared" si="91"/>
        <v>6.3147052515368287</v>
      </c>
      <c r="H448">
        <f t="shared" si="92"/>
        <v>280.99999999999955</v>
      </c>
      <c r="I448">
        <f t="shared" si="94"/>
        <v>0.19223050000000003</v>
      </c>
      <c r="J448">
        <f t="shared" si="95"/>
        <v>2904.9761999222874</v>
      </c>
      <c r="K448">
        <f t="shared" si="96"/>
        <v>-49589182.141647279</v>
      </c>
      <c r="L448">
        <f t="shared" si="105"/>
        <v>10162.553968961372</v>
      </c>
      <c r="M448">
        <f>2*$Y$1*VLOOKUP(E447,Gearing!$B$3:$D$7,3)+B446</f>
        <v>10162.533008329287</v>
      </c>
      <c r="N448">
        <f>2*B447-B446+Misc!$B$6*$Y$1^2</f>
        <v>10162.676454546809</v>
      </c>
      <c r="O448">
        <f t="shared" si="97"/>
        <v>0</v>
      </c>
      <c r="P448">
        <f t="shared" si="98"/>
        <v>0</v>
      </c>
      <c r="Q448">
        <f t="shared" si="99"/>
        <v>0</v>
      </c>
      <c r="R448">
        <f t="shared" si="100"/>
        <v>0</v>
      </c>
      <c r="S448">
        <f t="shared" si="101"/>
        <v>0</v>
      </c>
      <c r="T448">
        <f>C448/Misc!$B$2*60/2/PI()</f>
        <v>3998.5527677008035</v>
      </c>
      <c r="U448">
        <f>C448/Misc!$B$2*60/2/PI()*VLOOKUP(E448,Gearing!$B$2:$F$7,5,FALSE)</f>
        <v>7999.9999999999864</v>
      </c>
      <c r="V448">
        <f ca="1">FORECAST(U448,OFFSET(Engine!$E$3:$E$26,MATCH(U448,Engine!$A$3:$A$26,1)-1,0,2),OFFSET(Engine!$A$3:$A$26,MATCH(U448,Engine!$A$3:$A$26,1)-1,0,2))</f>
        <v>590.28680526412995</v>
      </c>
    </row>
    <row r="449" spans="1:22" x14ac:dyDescent="0.25">
      <c r="A449">
        <f t="shared" si="93"/>
        <v>111.5</v>
      </c>
      <c r="B449">
        <f t="shared" si="104"/>
        <v>10193.937635188047</v>
      </c>
      <c r="C449">
        <f t="shared" si="102"/>
        <v>125.61823999999979</v>
      </c>
      <c r="D449">
        <f t="shared" si="103"/>
        <v>-2.1394803479779512E-3</v>
      </c>
      <c r="E449">
        <f>MIN(VLOOKUP(C448+0.01,Gearing!$A$2:$F$7,2,TRUE)+1,5)</f>
        <v>5</v>
      </c>
      <c r="F449">
        <f>Misc!$B$4*Misc!$B$5/Misc!$B$2*VLOOKUP(E449,Gearing!$B$2:$F$7,5,FALSE)</f>
        <v>3601.903197661552</v>
      </c>
      <c r="G449">
        <f t="shared" si="91"/>
        <v>6.3342191819698259</v>
      </c>
      <c r="H449">
        <f t="shared" si="92"/>
        <v>280.99999999999955</v>
      </c>
      <c r="I449">
        <f t="shared" si="94"/>
        <v>0.19223050000000003</v>
      </c>
      <c r="J449">
        <f t="shared" si="95"/>
        <v>2892.9023970847138</v>
      </c>
      <c r="K449">
        <f t="shared" si="96"/>
        <v>-49680223.679522298</v>
      </c>
      <c r="L449">
        <f t="shared" si="105"/>
        <v>10193.958329331739</v>
      </c>
      <c r="M449">
        <f>2*$Y$1*VLOOKUP(E448,Gearing!$B$3:$D$7,3)+B447</f>
        <v>10193.937635188047</v>
      </c>
      <c r="N449">
        <f>2*B448-B447+Misc!$B$6*$Y$1^2</f>
        <v>10194.080813970526</v>
      </c>
      <c r="O449">
        <f t="shared" si="97"/>
        <v>0</v>
      </c>
      <c r="P449">
        <f t="shared" si="98"/>
        <v>0</v>
      </c>
      <c r="Q449">
        <f t="shared" si="99"/>
        <v>0</v>
      </c>
      <c r="R449">
        <f t="shared" si="100"/>
        <v>0</v>
      </c>
      <c r="S449">
        <f t="shared" si="101"/>
        <v>0</v>
      </c>
      <c r="T449">
        <f>C449/Misc!$B$2*60/2/PI()</f>
        <v>3998.5527677008035</v>
      </c>
      <c r="U449">
        <f>C449/Misc!$B$2*60/2/PI()*VLOOKUP(E449,Gearing!$B$2:$F$7,5,FALSE)</f>
        <v>7999.9999999999864</v>
      </c>
      <c r="V449">
        <f ca="1">FORECAST(U449,OFFSET(Engine!$E$3:$E$26,MATCH(U449,Engine!$A$3:$A$26,1)-1,0,2),OFFSET(Engine!$A$3:$A$26,MATCH(U449,Engine!$A$3:$A$26,1)-1,0,2))</f>
        <v>590.28680526412995</v>
      </c>
    </row>
    <row r="450" spans="1:22" x14ac:dyDescent="0.25">
      <c r="A450">
        <f t="shared" si="93"/>
        <v>111.75</v>
      </c>
      <c r="B450">
        <f t="shared" si="104"/>
        <v>10225.342128329286</v>
      </c>
      <c r="C450">
        <f t="shared" si="102"/>
        <v>125.61823999999979</v>
      </c>
      <c r="D450">
        <f t="shared" si="103"/>
        <v>2.1394803479779512E-3</v>
      </c>
      <c r="E450">
        <f>MIN(VLOOKUP(C449+0.01,Gearing!$A$2:$F$7,2,TRUE)+1,5)</f>
        <v>5</v>
      </c>
      <c r="F450">
        <f>Misc!$B$4*Misc!$B$5/Misc!$B$2*VLOOKUP(E450,Gearing!$B$2:$F$7,5,FALSE)</f>
        <v>3601.903197661552</v>
      </c>
      <c r="G450">
        <f t="shared" si="91"/>
        <v>6.3537330293146068</v>
      </c>
      <c r="H450">
        <f t="shared" si="92"/>
        <v>280.99999999999955</v>
      </c>
      <c r="I450">
        <f t="shared" si="94"/>
        <v>0.19223050000000003</v>
      </c>
      <c r="J450">
        <f t="shared" si="95"/>
        <v>2880.8285428379677</v>
      </c>
      <c r="K450">
        <f t="shared" si="96"/>
        <v>-49770882.793839581</v>
      </c>
      <c r="L450">
        <f t="shared" si="105"/>
        <v>10225.363088961374</v>
      </c>
      <c r="M450">
        <f>2*$Y$1*VLOOKUP(E449,Gearing!$B$3:$D$7,3)+B448</f>
        <v>10225.342128329286</v>
      </c>
      <c r="N450">
        <f>2*B449-B448+Misc!$B$6*$Y$1^2</f>
        <v>10225.485574546808</v>
      </c>
      <c r="O450">
        <f t="shared" si="97"/>
        <v>0</v>
      </c>
      <c r="P450">
        <f t="shared" si="98"/>
        <v>0</v>
      </c>
      <c r="Q450">
        <f t="shared" si="99"/>
        <v>0</v>
      </c>
      <c r="R450">
        <f t="shared" si="100"/>
        <v>0</v>
      </c>
      <c r="S450">
        <f t="shared" si="101"/>
        <v>0</v>
      </c>
      <c r="T450">
        <f>C450/Misc!$B$2*60/2/PI()</f>
        <v>3998.5527677008035</v>
      </c>
      <c r="U450">
        <f>C450/Misc!$B$2*60/2/PI()*VLOOKUP(E450,Gearing!$B$2:$F$7,5,FALSE)</f>
        <v>7999.9999999999864</v>
      </c>
      <c r="V450">
        <f ca="1">FORECAST(U450,OFFSET(Engine!$E$3:$E$26,MATCH(U450,Engine!$A$3:$A$26,1)-1,0,2),OFFSET(Engine!$A$3:$A$26,MATCH(U450,Engine!$A$3:$A$26,1)-1,0,2))</f>
        <v>590.28680526412995</v>
      </c>
    </row>
    <row r="451" spans="1:22" x14ac:dyDescent="0.25">
      <c r="A451">
        <f t="shared" si="93"/>
        <v>112</v>
      </c>
      <c r="B451">
        <f t="shared" si="104"/>
        <v>10256.746755188047</v>
      </c>
      <c r="C451">
        <f t="shared" si="102"/>
        <v>125.61823999999979</v>
      </c>
      <c r="D451">
        <f t="shared" si="103"/>
        <v>-2.1394803479779512E-3</v>
      </c>
      <c r="E451">
        <f>MIN(VLOOKUP(C450+0.01,Gearing!$A$2:$F$7,2,TRUE)+1,5)</f>
        <v>5</v>
      </c>
      <c r="F451">
        <f>Misc!$B$4*Misc!$B$5/Misc!$B$2*VLOOKUP(E451,Gearing!$B$2:$F$7,5,FALSE)</f>
        <v>3601.903197661552</v>
      </c>
      <c r="G451">
        <f t="shared" ref="G451:G514" si="106">CONVERT(B451,$B$1,$G$1)</f>
        <v>6.3732469597476031</v>
      </c>
      <c r="H451">
        <f t="shared" ref="H451:H514" si="107">CONVERT(C451,$C$1,$H$1)</f>
        <v>280.99999999999955</v>
      </c>
      <c r="I451">
        <f t="shared" si="94"/>
        <v>0.19223050000000003</v>
      </c>
      <c r="J451">
        <f t="shared" si="95"/>
        <v>2868.7547400003937</v>
      </c>
      <c r="K451">
        <f t="shared" si="96"/>
        <v>-49861165.986783318</v>
      </c>
      <c r="L451">
        <f t="shared" si="105"/>
        <v>10256.767449331739</v>
      </c>
      <c r="M451">
        <f>2*$Y$1*VLOOKUP(E450,Gearing!$B$3:$D$7,3)+B449</f>
        <v>10256.746755188047</v>
      </c>
      <c r="N451">
        <f>2*B450-B449+Misc!$B$6*$Y$1^2</f>
        <v>10256.889933970526</v>
      </c>
      <c r="O451">
        <f t="shared" si="97"/>
        <v>0</v>
      </c>
      <c r="P451">
        <f t="shared" si="98"/>
        <v>0</v>
      </c>
      <c r="Q451">
        <f t="shared" si="99"/>
        <v>0</v>
      </c>
      <c r="R451">
        <f t="shared" si="100"/>
        <v>0</v>
      </c>
      <c r="S451">
        <f t="shared" si="101"/>
        <v>0</v>
      </c>
      <c r="T451">
        <f>C451/Misc!$B$2*60/2/PI()</f>
        <v>3998.5527677008035</v>
      </c>
      <c r="U451">
        <f>C451/Misc!$B$2*60/2/PI()*VLOOKUP(E451,Gearing!$B$2:$F$7,5,FALSE)</f>
        <v>7999.9999999999864</v>
      </c>
      <c r="V451">
        <f ca="1">FORECAST(U451,OFFSET(Engine!$E$3:$E$26,MATCH(U451,Engine!$A$3:$A$26,1)-1,0,2),OFFSET(Engine!$A$3:$A$26,MATCH(U451,Engine!$A$3:$A$26,1)-1,0,2))</f>
        <v>590.28680526412995</v>
      </c>
    </row>
    <row r="452" spans="1:22" x14ac:dyDescent="0.25">
      <c r="A452">
        <f t="shared" ref="A452:A515" si="108">A451+$Y$1</f>
        <v>112.25</v>
      </c>
      <c r="B452">
        <f t="shared" si="104"/>
        <v>10288.151248329286</v>
      </c>
      <c r="C452">
        <f t="shared" si="102"/>
        <v>125.61823999999979</v>
      </c>
      <c r="D452">
        <f t="shared" si="103"/>
        <v>2.1394803479779512E-3</v>
      </c>
      <c r="E452">
        <f>MIN(VLOOKUP(C451+0.01,Gearing!$A$2:$F$7,2,TRUE)+1,5)</f>
        <v>5</v>
      </c>
      <c r="F452">
        <f>Misc!$B$4*Misc!$B$5/Misc!$B$2*VLOOKUP(E452,Gearing!$B$2:$F$7,5,FALSE)</f>
        <v>3601.903197661552</v>
      </c>
      <c r="G452">
        <f t="shared" si="106"/>
        <v>6.392760807092384</v>
      </c>
      <c r="H452">
        <f t="shared" si="107"/>
        <v>280.99999999999955</v>
      </c>
      <c r="I452">
        <f t="shared" ref="I452:I515" si="109">$Y$3</f>
        <v>0.19223050000000003</v>
      </c>
      <c r="J452">
        <f t="shared" ref="J452:J515" si="110">(4*$Y$2-2*$Y$3*B451)</f>
        <v>2856.6808857536475</v>
      </c>
      <c r="K452">
        <f t="shared" ref="K452:K515" si="111">4*$Y$2*(B451-2*B452)+$Y$3*B451*B451-4*F452*$Y$1*$Y$1</f>
        <v>-49951066.752940357</v>
      </c>
      <c r="L452">
        <f t="shared" si="105"/>
        <v>10288.172208961374</v>
      </c>
      <c r="M452">
        <f>2*$Y$1*VLOOKUP(E451,Gearing!$B$3:$D$7,3)+B450</f>
        <v>10288.151248329286</v>
      </c>
      <c r="N452">
        <f>2*B451-B450+Misc!$B$6*$Y$1^2</f>
        <v>10288.294694546808</v>
      </c>
      <c r="O452">
        <f t="shared" ref="O452:O515" si="112">IF(AND(E452=1,G452&lt;=5),1,0)</f>
        <v>0</v>
      </c>
      <c r="P452">
        <f t="shared" ref="P452:P515" si="113">IF(AND(E452=2,G452&lt;=5),1,0)</f>
        <v>0</v>
      </c>
      <c r="Q452">
        <f t="shared" ref="Q452:Q515" si="114">IF(AND(E452=3,G452&lt;=5),1,0)</f>
        <v>0</v>
      </c>
      <c r="R452">
        <f t="shared" ref="R452:R515" si="115">IF(AND(E452=4,G452&lt;=5),1,0)</f>
        <v>0</v>
      </c>
      <c r="S452">
        <f t="shared" ref="S452:S515" si="116">IF(AND(E452=5,G452&lt;=5),1,0)</f>
        <v>0</v>
      </c>
      <c r="T452">
        <f>C452/Misc!$B$2*60/2/PI()</f>
        <v>3998.5527677008035</v>
      </c>
      <c r="U452">
        <f>C452/Misc!$B$2*60/2/PI()*VLOOKUP(E452,Gearing!$B$2:$F$7,5,FALSE)</f>
        <v>7999.9999999999864</v>
      </c>
      <c r="V452">
        <f ca="1">FORECAST(U452,OFFSET(Engine!$E$3:$E$26,MATCH(U452,Engine!$A$3:$A$26,1)-1,0,2),OFFSET(Engine!$A$3:$A$26,MATCH(U452,Engine!$A$3:$A$26,1)-1,0,2))</f>
        <v>590.28680526412995</v>
      </c>
    </row>
    <row r="453" spans="1:22" x14ac:dyDescent="0.25">
      <c r="A453">
        <f t="shared" si="108"/>
        <v>112.5</v>
      </c>
      <c r="B453">
        <f t="shared" si="104"/>
        <v>10319.555875188047</v>
      </c>
      <c r="C453">
        <f t="shared" ref="C453:C516" si="117">(B454-B452)/2/$Y$1</f>
        <v>125.61823999999979</v>
      </c>
      <c r="D453">
        <f t="shared" ref="D453:D516" si="118">(B454-2*B453+B452)/$Y$1^2</f>
        <v>-2.1394803479779512E-3</v>
      </c>
      <c r="E453">
        <f>MIN(VLOOKUP(C452+0.01,Gearing!$A$2:$F$7,2,TRUE)+1,5)</f>
        <v>5</v>
      </c>
      <c r="F453">
        <f>Misc!$B$4*Misc!$B$5/Misc!$B$2*VLOOKUP(E453,Gearing!$B$2:$F$7,5,FALSE)</f>
        <v>3601.903197661552</v>
      </c>
      <c r="G453">
        <f t="shared" si="106"/>
        <v>6.4122747375253812</v>
      </c>
      <c r="H453">
        <f t="shared" si="107"/>
        <v>280.99999999999955</v>
      </c>
      <c r="I453">
        <f t="shared" si="109"/>
        <v>0.19223050000000003</v>
      </c>
      <c r="J453">
        <f t="shared" si="110"/>
        <v>2844.6070829160735</v>
      </c>
      <c r="K453">
        <f t="shared" si="111"/>
        <v>-50040591.600952812</v>
      </c>
      <c r="L453">
        <f t="shared" si="105"/>
        <v>10319.576569331741</v>
      </c>
      <c r="M453">
        <f>2*$Y$1*VLOOKUP(E452,Gearing!$B$3:$D$7,3)+B451</f>
        <v>10319.555875188047</v>
      </c>
      <c r="N453">
        <f>2*B452-B451+Misc!$B$6*$Y$1^2</f>
        <v>10319.699053970526</v>
      </c>
      <c r="O453">
        <f t="shared" si="112"/>
        <v>0</v>
      </c>
      <c r="P453">
        <f t="shared" si="113"/>
        <v>0</v>
      </c>
      <c r="Q453">
        <f t="shared" si="114"/>
        <v>0</v>
      </c>
      <c r="R453">
        <f t="shared" si="115"/>
        <v>0</v>
      </c>
      <c r="S453">
        <f t="shared" si="116"/>
        <v>0</v>
      </c>
      <c r="T453">
        <f>C453/Misc!$B$2*60/2/PI()</f>
        <v>3998.5527677008035</v>
      </c>
      <c r="U453">
        <f>C453/Misc!$B$2*60/2/PI()*VLOOKUP(E453,Gearing!$B$2:$F$7,5,FALSE)</f>
        <v>7999.9999999999864</v>
      </c>
      <c r="V453">
        <f ca="1">FORECAST(U453,OFFSET(Engine!$E$3:$E$26,MATCH(U453,Engine!$A$3:$A$26,1)-1,0,2),OFFSET(Engine!$A$3:$A$26,MATCH(U453,Engine!$A$3:$A$26,1)-1,0,2))</f>
        <v>590.28680526412995</v>
      </c>
    </row>
    <row r="454" spans="1:22" x14ac:dyDescent="0.25">
      <c r="A454">
        <f t="shared" si="108"/>
        <v>112.75</v>
      </c>
      <c r="B454">
        <f t="shared" ref="B454:B517" si="119">MIN(L454:N454)</f>
        <v>10350.960368329286</v>
      </c>
      <c r="C454">
        <f t="shared" si="117"/>
        <v>125.61823999999979</v>
      </c>
      <c r="D454">
        <f t="shared" si="118"/>
        <v>2.1394803479779512E-3</v>
      </c>
      <c r="E454">
        <f>MIN(VLOOKUP(C453+0.01,Gearing!$A$2:$F$7,2,TRUE)+1,5)</f>
        <v>5</v>
      </c>
      <c r="F454">
        <f>Misc!$B$4*Misc!$B$5/Misc!$B$2*VLOOKUP(E454,Gearing!$B$2:$F$7,5,FALSE)</f>
        <v>3601.903197661552</v>
      </c>
      <c r="G454">
        <f t="shared" si="106"/>
        <v>6.4317885848701621</v>
      </c>
      <c r="H454">
        <f t="shared" si="107"/>
        <v>280.99999999999955</v>
      </c>
      <c r="I454">
        <f t="shared" si="109"/>
        <v>0.19223050000000003</v>
      </c>
      <c r="J454">
        <f t="shared" si="110"/>
        <v>2832.5332286693279</v>
      </c>
      <c r="K454">
        <f t="shared" si="111"/>
        <v>-50129734.018949591</v>
      </c>
      <c r="L454">
        <f t="shared" ref="L454:L517" si="120">(-J453+SQRT(J453^2-4*I453*K453))/2/I453</f>
        <v>10350.981328961374</v>
      </c>
      <c r="M454">
        <f>2*$Y$1*VLOOKUP(E453,Gearing!$B$3:$D$7,3)+B452</f>
        <v>10350.960368329286</v>
      </c>
      <c r="N454">
        <f>2*B453-B452+Misc!$B$6*$Y$1^2</f>
        <v>10351.103814546808</v>
      </c>
      <c r="O454">
        <f t="shared" si="112"/>
        <v>0</v>
      </c>
      <c r="P454">
        <f t="shared" si="113"/>
        <v>0</v>
      </c>
      <c r="Q454">
        <f t="shared" si="114"/>
        <v>0</v>
      </c>
      <c r="R454">
        <f t="shared" si="115"/>
        <v>0</v>
      </c>
      <c r="S454">
        <f t="shared" si="116"/>
        <v>0</v>
      </c>
      <c r="T454">
        <f>C454/Misc!$B$2*60/2/PI()</f>
        <v>3998.5527677008035</v>
      </c>
      <c r="U454">
        <f>C454/Misc!$B$2*60/2/PI()*VLOOKUP(E454,Gearing!$B$2:$F$7,5,FALSE)</f>
        <v>7999.9999999999864</v>
      </c>
      <c r="V454">
        <f ca="1">FORECAST(U454,OFFSET(Engine!$E$3:$E$26,MATCH(U454,Engine!$A$3:$A$26,1)-1,0,2),OFFSET(Engine!$A$3:$A$26,MATCH(U454,Engine!$A$3:$A$26,1)-1,0,2))</f>
        <v>590.28680526412995</v>
      </c>
    </row>
    <row r="455" spans="1:22" x14ac:dyDescent="0.25">
      <c r="A455">
        <f t="shared" si="108"/>
        <v>113</v>
      </c>
      <c r="B455">
        <f t="shared" si="119"/>
        <v>10382.364995188047</v>
      </c>
      <c r="C455">
        <f t="shared" si="117"/>
        <v>125.61823999999979</v>
      </c>
      <c r="D455">
        <f t="shared" si="118"/>
        <v>-2.1394803479779512E-3</v>
      </c>
      <c r="E455">
        <f>MIN(VLOOKUP(C454+0.01,Gearing!$A$2:$F$7,2,TRUE)+1,5)</f>
        <v>5</v>
      </c>
      <c r="F455">
        <f>Misc!$B$4*Misc!$B$5/Misc!$B$2*VLOOKUP(E455,Gearing!$B$2:$F$7,5,FALSE)</f>
        <v>3601.903197661552</v>
      </c>
      <c r="G455">
        <f t="shared" si="106"/>
        <v>6.4513025153031585</v>
      </c>
      <c r="H455">
        <f t="shared" si="107"/>
        <v>280.99999999999955</v>
      </c>
      <c r="I455">
        <f t="shared" si="109"/>
        <v>0.19223050000000003</v>
      </c>
      <c r="J455">
        <f t="shared" si="110"/>
        <v>2820.4594258317538</v>
      </c>
      <c r="K455">
        <f t="shared" si="111"/>
        <v>-50218500.522030763</v>
      </c>
      <c r="L455">
        <f t="shared" si="120"/>
        <v>10382.385689331739</v>
      </c>
      <c r="M455">
        <f>2*$Y$1*VLOOKUP(E454,Gearing!$B$3:$D$7,3)+B453</f>
        <v>10382.364995188047</v>
      </c>
      <c r="N455">
        <f>2*B454-B453+Misc!$B$6*$Y$1^2</f>
        <v>10382.508173970526</v>
      </c>
      <c r="O455">
        <f t="shared" si="112"/>
        <v>0</v>
      </c>
      <c r="P455">
        <f t="shared" si="113"/>
        <v>0</v>
      </c>
      <c r="Q455">
        <f t="shared" si="114"/>
        <v>0</v>
      </c>
      <c r="R455">
        <f t="shared" si="115"/>
        <v>0</v>
      </c>
      <c r="S455">
        <f t="shared" si="116"/>
        <v>0</v>
      </c>
      <c r="T455">
        <f>C455/Misc!$B$2*60/2/PI()</f>
        <v>3998.5527677008035</v>
      </c>
      <c r="U455">
        <f>C455/Misc!$B$2*60/2/PI()*VLOOKUP(E455,Gearing!$B$2:$F$7,5,FALSE)</f>
        <v>7999.9999999999864</v>
      </c>
      <c r="V455">
        <f ca="1">FORECAST(U455,OFFSET(Engine!$E$3:$E$26,MATCH(U455,Engine!$A$3:$A$26,1)-1,0,2),OFFSET(Engine!$A$3:$A$26,MATCH(U455,Engine!$A$3:$A$26,1)-1,0,2))</f>
        <v>590.28680526412995</v>
      </c>
    </row>
    <row r="456" spans="1:22" x14ac:dyDescent="0.25">
      <c r="A456">
        <f t="shared" si="108"/>
        <v>113.25</v>
      </c>
      <c r="B456">
        <f t="shared" si="119"/>
        <v>10413.769488329286</v>
      </c>
      <c r="C456">
        <f t="shared" si="117"/>
        <v>125.61823999999979</v>
      </c>
      <c r="D456">
        <f t="shared" si="118"/>
        <v>2.1394803479779512E-3</v>
      </c>
      <c r="E456">
        <f>MIN(VLOOKUP(C455+0.01,Gearing!$A$2:$F$7,2,TRUE)+1,5)</f>
        <v>5</v>
      </c>
      <c r="F456">
        <f>Misc!$B$4*Misc!$B$5/Misc!$B$2*VLOOKUP(E456,Gearing!$B$2:$F$7,5,FALSE)</f>
        <v>3601.903197661552</v>
      </c>
      <c r="G456">
        <f t="shared" si="106"/>
        <v>6.4708163626479394</v>
      </c>
      <c r="H456">
        <f t="shared" si="107"/>
        <v>280.99999999999955</v>
      </c>
      <c r="I456">
        <f t="shared" si="109"/>
        <v>0.19223050000000003</v>
      </c>
      <c r="J456">
        <f t="shared" si="110"/>
        <v>2808.3855715850077</v>
      </c>
      <c r="K456">
        <f t="shared" si="111"/>
        <v>-50306884.591867305</v>
      </c>
      <c r="L456">
        <f t="shared" si="120"/>
        <v>10413.790448961372</v>
      </c>
      <c r="M456">
        <f>2*$Y$1*VLOOKUP(E455,Gearing!$B$3:$D$7,3)+B454</f>
        <v>10413.769488329286</v>
      </c>
      <c r="N456">
        <f>2*B455-B454+Misc!$B$6*$Y$1^2</f>
        <v>10413.912934546808</v>
      </c>
      <c r="O456">
        <f t="shared" si="112"/>
        <v>0</v>
      </c>
      <c r="P456">
        <f t="shared" si="113"/>
        <v>0</v>
      </c>
      <c r="Q456">
        <f t="shared" si="114"/>
        <v>0</v>
      </c>
      <c r="R456">
        <f t="shared" si="115"/>
        <v>0</v>
      </c>
      <c r="S456">
        <f t="shared" si="116"/>
        <v>0</v>
      </c>
      <c r="T456">
        <f>C456/Misc!$B$2*60/2/PI()</f>
        <v>3998.5527677008035</v>
      </c>
      <c r="U456">
        <f>C456/Misc!$B$2*60/2/PI()*VLOOKUP(E456,Gearing!$B$2:$F$7,5,FALSE)</f>
        <v>7999.9999999999864</v>
      </c>
      <c r="V456">
        <f ca="1">FORECAST(U456,OFFSET(Engine!$E$3:$E$26,MATCH(U456,Engine!$A$3:$A$26,1)-1,0,2),OFFSET(Engine!$A$3:$A$26,MATCH(U456,Engine!$A$3:$A$26,1)-1,0,2))</f>
        <v>590.28680526412995</v>
      </c>
    </row>
    <row r="457" spans="1:22" x14ac:dyDescent="0.25">
      <c r="A457">
        <f t="shared" si="108"/>
        <v>113.5</v>
      </c>
      <c r="B457">
        <f t="shared" si="119"/>
        <v>10445.174115188047</v>
      </c>
      <c r="C457">
        <f t="shared" si="117"/>
        <v>125.61823999999979</v>
      </c>
      <c r="D457">
        <f t="shared" si="118"/>
        <v>-2.1394803479779512E-3</v>
      </c>
      <c r="E457">
        <f>MIN(VLOOKUP(C456+0.01,Gearing!$A$2:$F$7,2,TRUE)+1,5)</f>
        <v>5</v>
      </c>
      <c r="F457">
        <f>Misc!$B$4*Misc!$B$5/Misc!$B$2*VLOOKUP(E457,Gearing!$B$2:$F$7,5,FALSE)</f>
        <v>3601.903197661552</v>
      </c>
      <c r="G457">
        <f t="shared" si="106"/>
        <v>6.4903302930809366</v>
      </c>
      <c r="H457">
        <f t="shared" si="107"/>
        <v>280.99999999999955</v>
      </c>
      <c r="I457">
        <f t="shared" si="109"/>
        <v>0.19223050000000003</v>
      </c>
      <c r="J457">
        <f t="shared" si="110"/>
        <v>2796.3117687474337</v>
      </c>
      <c r="K457">
        <f t="shared" si="111"/>
        <v>-50394892.750017203</v>
      </c>
      <c r="L457">
        <f t="shared" si="120"/>
        <v>10445.194809331739</v>
      </c>
      <c r="M457">
        <f>2*$Y$1*VLOOKUP(E456,Gearing!$B$3:$D$7,3)+B455</f>
        <v>10445.174115188047</v>
      </c>
      <c r="N457">
        <f>2*B456-B455+Misc!$B$6*$Y$1^2</f>
        <v>10445.317293970525</v>
      </c>
      <c r="O457">
        <f t="shared" si="112"/>
        <v>0</v>
      </c>
      <c r="P457">
        <f t="shared" si="113"/>
        <v>0</v>
      </c>
      <c r="Q457">
        <f t="shared" si="114"/>
        <v>0</v>
      </c>
      <c r="R457">
        <f t="shared" si="115"/>
        <v>0</v>
      </c>
      <c r="S457">
        <f t="shared" si="116"/>
        <v>0</v>
      </c>
      <c r="T457">
        <f>C457/Misc!$B$2*60/2/PI()</f>
        <v>3998.5527677008035</v>
      </c>
      <c r="U457">
        <f>C457/Misc!$B$2*60/2/PI()*VLOOKUP(E457,Gearing!$B$2:$F$7,5,FALSE)</f>
        <v>7999.9999999999864</v>
      </c>
      <c r="V457">
        <f ca="1">FORECAST(U457,OFFSET(Engine!$E$3:$E$26,MATCH(U457,Engine!$A$3:$A$26,1)-1,0,2),OFFSET(Engine!$A$3:$A$26,MATCH(U457,Engine!$A$3:$A$26,1)-1,0,2))</f>
        <v>590.28680526412995</v>
      </c>
    </row>
    <row r="458" spans="1:22" x14ac:dyDescent="0.25">
      <c r="A458">
        <f t="shared" si="108"/>
        <v>113.75</v>
      </c>
      <c r="B458">
        <f t="shared" si="119"/>
        <v>10476.578608329286</v>
      </c>
      <c r="C458">
        <f t="shared" si="117"/>
        <v>125.61823999999979</v>
      </c>
      <c r="D458">
        <f t="shared" si="118"/>
        <v>2.1394803479779512E-3</v>
      </c>
      <c r="E458">
        <f>MIN(VLOOKUP(C457+0.01,Gearing!$A$2:$F$7,2,TRUE)+1,5)</f>
        <v>5</v>
      </c>
      <c r="F458">
        <f>Misc!$B$4*Misc!$B$5/Misc!$B$2*VLOOKUP(E458,Gearing!$B$2:$F$7,5,FALSE)</f>
        <v>3601.903197661552</v>
      </c>
      <c r="G458">
        <f t="shared" si="106"/>
        <v>6.5098441404257175</v>
      </c>
      <c r="H458">
        <f t="shared" si="107"/>
        <v>280.99999999999955</v>
      </c>
      <c r="I458">
        <f t="shared" si="109"/>
        <v>0.19223050000000003</v>
      </c>
      <c r="J458">
        <f t="shared" si="110"/>
        <v>2784.2379145006876</v>
      </c>
      <c r="K458">
        <f t="shared" si="111"/>
        <v>-50482518.471693493</v>
      </c>
      <c r="L458">
        <f t="shared" si="120"/>
        <v>10476.599568961374</v>
      </c>
      <c r="M458">
        <f>2*$Y$1*VLOOKUP(E457,Gearing!$B$3:$D$7,3)+B456</f>
        <v>10476.578608329286</v>
      </c>
      <c r="N458">
        <f>2*B457-B456+Misc!$B$6*$Y$1^2</f>
        <v>10476.722054546808</v>
      </c>
      <c r="O458">
        <f t="shared" si="112"/>
        <v>0</v>
      </c>
      <c r="P458">
        <f t="shared" si="113"/>
        <v>0</v>
      </c>
      <c r="Q458">
        <f t="shared" si="114"/>
        <v>0</v>
      </c>
      <c r="R458">
        <f t="shared" si="115"/>
        <v>0</v>
      </c>
      <c r="S458">
        <f t="shared" si="116"/>
        <v>0</v>
      </c>
      <c r="T458">
        <f>C458/Misc!$B$2*60/2/PI()</f>
        <v>3998.5527677008035</v>
      </c>
      <c r="U458">
        <f>C458/Misc!$B$2*60/2/PI()*VLOOKUP(E458,Gearing!$B$2:$F$7,5,FALSE)</f>
        <v>7999.9999999999864</v>
      </c>
      <c r="V458">
        <f ca="1">FORECAST(U458,OFFSET(Engine!$E$3:$E$26,MATCH(U458,Engine!$A$3:$A$26,1)-1,0,2),OFFSET(Engine!$A$3:$A$26,MATCH(U458,Engine!$A$3:$A$26,1)-1,0,2))</f>
        <v>590.28680526412995</v>
      </c>
    </row>
    <row r="459" spans="1:22" x14ac:dyDescent="0.25">
      <c r="A459">
        <f t="shared" si="108"/>
        <v>114</v>
      </c>
      <c r="B459">
        <f t="shared" si="119"/>
        <v>10507.983235188047</v>
      </c>
      <c r="C459">
        <f t="shared" si="117"/>
        <v>125.61823999999979</v>
      </c>
      <c r="D459">
        <f t="shared" si="118"/>
        <v>-2.1394803479779512E-3</v>
      </c>
      <c r="E459">
        <f>MIN(VLOOKUP(C458+0.01,Gearing!$A$2:$F$7,2,TRUE)+1,5)</f>
        <v>5</v>
      </c>
      <c r="F459">
        <f>Misc!$B$4*Misc!$B$5/Misc!$B$2*VLOOKUP(E459,Gearing!$B$2:$F$7,5,FALSE)</f>
        <v>3601.903197661552</v>
      </c>
      <c r="G459">
        <f t="shared" si="106"/>
        <v>6.5293580708587147</v>
      </c>
      <c r="H459">
        <f t="shared" si="107"/>
        <v>280.99999999999955</v>
      </c>
      <c r="I459">
        <f t="shared" si="109"/>
        <v>0.19223050000000003</v>
      </c>
      <c r="J459">
        <f t="shared" si="110"/>
        <v>2772.164111663114</v>
      </c>
      <c r="K459">
        <f t="shared" si="111"/>
        <v>-50569768.284912109</v>
      </c>
      <c r="L459">
        <f t="shared" si="120"/>
        <v>10508.003929331737</v>
      </c>
      <c r="M459">
        <f>2*$Y$1*VLOOKUP(E458,Gearing!$B$3:$D$7,3)+B457</f>
        <v>10507.983235188047</v>
      </c>
      <c r="N459">
        <f>2*B458-B457+Misc!$B$6*$Y$1^2</f>
        <v>10508.126413970525</v>
      </c>
      <c r="O459">
        <f t="shared" si="112"/>
        <v>0</v>
      </c>
      <c r="P459">
        <f t="shared" si="113"/>
        <v>0</v>
      </c>
      <c r="Q459">
        <f t="shared" si="114"/>
        <v>0</v>
      </c>
      <c r="R459">
        <f t="shared" si="115"/>
        <v>0</v>
      </c>
      <c r="S459">
        <f t="shared" si="116"/>
        <v>0</v>
      </c>
      <c r="T459">
        <f>C459/Misc!$B$2*60/2/PI()</f>
        <v>3998.5527677008035</v>
      </c>
      <c r="U459">
        <f>C459/Misc!$B$2*60/2/PI()*VLOOKUP(E459,Gearing!$B$2:$F$7,5,FALSE)</f>
        <v>7999.9999999999864</v>
      </c>
      <c r="V459">
        <f ca="1">FORECAST(U459,OFFSET(Engine!$E$3:$E$26,MATCH(U459,Engine!$A$3:$A$26,1)-1,0,2),OFFSET(Engine!$A$3:$A$26,MATCH(U459,Engine!$A$3:$A$26,1)-1,0,2))</f>
        <v>590.28680526412995</v>
      </c>
    </row>
    <row r="460" spans="1:22" x14ac:dyDescent="0.25">
      <c r="A460">
        <f t="shared" si="108"/>
        <v>114.25</v>
      </c>
      <c r="B460">
        <f t="shared" si="119"/>
        <v>10539.387728329286</v>
      </c>
      <c r="C460">
        <f t="shared" si="117"/>
        <v>125.61823999999979</v>
      </c>
      <c r="D460">
        <f t="shared" si="118"/>
        <v>2.1394803479779512E-3</v>
      </c>
      <c r="E460">
        <f>MIN(VLOOKUP(C459+0.01,Gearing!$A$2:$F$7,2,TRUE)+1,5)</f>
        <v>5</v>
      </c>
      <c r="F460">
        <f>Misc!$B$4*Misc!$B$5/Misc!$B$2*VLOOKUP(E460,Gearing!$B$2:$F$7,5,FALSE)</f>
        <v>3601.903197661552</v>
      </c>
      <c r="G460">
        <f t="shared" si="106"/>
        <v>6.5488719182034956</v>
      </c>
      <c r="H460">
        <f t="shared" si="107"/>
        <v>280.99999999999955</v>
      </c>
      <c r="I460">
        <f t="shared" si="109"/>
        <v>0.19223050000000003</v>
      </c>
      <c r="J460">
        <f t="shared" si="110"/>
        <v>2760.0902574163679</v>
      </c>
      <c r="K460">
        <f t="shared" si="111"/>
        <v>-50656635.658428162</v>
      </c>
      <c r="L460">
        <f t="shared" si="120"/>
        <v>10539.408688961374</v>
      </c>
      <c r="M460">
        <f>2*$Y$1*VLOOKUP(E459,Gearing!$B$3:$D$7,3)+B458</f>
        <v>10539.387728329286</v>
      </c>
      <c r="N460">
        <f>2*B459-B458+Misc!$B$6*$Y$1^2</f>
        <v>10539.531174546808</v>
      </c>
      <c r="O460">
        <f t="shared" si="112"/>
        <v>0</v>
      </c>
      <c r="P460">
        <f t="shared" si="113"/>
        <v>0</v>
      </c>
      <c r="Q460">
        <f t="shared" si="114"/>
        <v>0</v>
      </c>
      <c r="R460">
        <f t="shared" si="115"/>
        <v>0</v>
      </c>
      <c r="S460">
        <f t="shared" si="116"/>
        <v>0</v>
      </c>
      <c r="T460">
        <f>C460/Misc!$B$2*60/2/PI()</f>
        <v>3998.5527677008035</v>
      </c>
      <c r="U460">
        <f>C460/Misc!$B$2*60/2/PI()*VLOOKUP(E460,Gearing!$B$2:$F$7,5,FALSE)</f>
        <v>7999.9999999999864</v>
      </c>
      <c r="V460">
        <f ca="1">FORECAST(U460,OFFSET(Engine!$E$3:$E$26,MATCH(U460,Engine!$A$3:$A$26,1)-1,0,2),OFFSET(Engine!$A$3:$A$26,MATCH(U460,Engine!$A$3:$A$26,1)-1,0,2))</f>
        <v>590.28680526412995</v>
      </c>
    </row>
    <row r="461" spans="1:22" x14ac:dyDescent="0.25">
      <c r="A461">
        <f t="shared" si="108"/>
        <v>114.5</v>
      </c>
      <c r="B461">
        <f t="shared" si="119"/>
        <v>10570.792355188047</v>
      </c>
      <c r="C461">
        <f t="shared" si="117"/>
        <v>125.61823999999979</v>
      </c>
      <c r="D461">
        <f t="shared" si="118"/>
        <v>-2.1394803479779512E-3</v>
      </c>
      <c r="E461">
        <f>MIN(VLOOKUP(C460+0.01,Gearing!$A$2:$F$7,2,TRUE)+1,5)</f>
        <v>5</v>
      </c>
      <c r="F461">
        <f>Misc!$B$4*Misc!$B$5/Misc!$B$2*VLOOKUP(E461,Gearing!$B$2:$F$7,5,FALSE)</f>
        <v>3601.903197661552</v>
      </c>
      <c r="G461">
        <f t="shared" si="106"/>
        <v>6.5683858486364919</v>
      </c>
      <c r="H461">
        <f t="shared" si="107"/>
        <v>280.99999999999955</v>
      </c>
      <c r="I461">
        <f t="shared" si="109"/>
        <v>0.19223050000000003</v>
      </c>
      <c r="J461">
        <f t="shared" si="110"/>
        <v>2748.0164545787939</v>
      </c>
      <c r="K461">
        <f t="shared" si="111"/>
        <v>-50743127.126715489</v>
      </c>
      <c r="L461">
        <f t="shared" si="120"/>
        <v>10570.813049331739</v>
      </c>
      <c r="M461">
        <f>2*$Y$1*VLOOKUP(E460,Gearing!$B$3:$D$7,3)+B459</f>
        <v>10570.792355188047</v>
      </c>
      <c r="N461">
        <f>2*B460-B459+Misc!$B$6*$Y$1^2</f>
        <v>10570.935533970525</v>
      </c>
      <c r="O461">
        <f t="shared" si="112"/>
        <v>0</v>
      </c>
      <c r="P461">
        <f t="shared" si="113"/>
        <v>0</v>
      </c>
      <c r="Q461">
        <f t="shared" si="114"/>
        <v>0</v>
      </c>
      <c r="R461">
        <f t="shared" si="115"/>
        <v>0</v>
      </c>
      <c r="S461">
        <f t="shared" si="116"/>
        <v>0</v>
      </c>
      <c r="T461">
        <f>C461/Misc!$B$2*60/2/PI()</f>
        <v>3998.5527677008035</v>
      </c>
      <c r="U461">
        <f>C461/Misc!$B$2*60/2/PI()*VLOOKUP(E461,Gearing!$B$2:$F$7,5,FALSE)</f>
        <v>7999.9999999999864</v>
      </c>
      <c r="V461">
        <f ca="1">FORECAST(U461,OFFSET(Engine!$E$3:$E$26,MATCH(U461,Engine!$A$3:$A$26,1)-1,0,2),OFFSET(Engine!$A$3:$A$26,MATCH(U461,Engine!$A$3:$A$26,1)-1,0,2))</f>
        <v>590.28680526412995</v>
      </c>
    </row>
    <row r="462" spans="1:22" x14ac:dyDescent="0.25">
      <c r="A462">
        <f t="shared" si="108"/>
        <v>114.75</v>
      </c>
      <c r="B462">
        <f t="shared" si="119"/>
        <v>10602.196848329286</v>
      </c>
      <c r="C462">
        <f t="shared" si="117"/>
        <v>125.61823999999979</v>
      </c>
      <c r="D462">
        <f t="shared" si="118"/>
        <v>2.1394803479779512E-3</v>
      </c>
      <c r="E462">
        <f>MIN(VLOOKUP(C461+0.01,Gearing!$A$2:$F$7,2,TRUE)+1,5)</f>
        <v>5</v>
      </c>
      <c r="F462">
        <f>Misc!$B$4*Misc!$B$5/Misc!$B$2*VLOOKUP(E462,Gearing!$B$2:$F$7,5,FALSE)</f>
        <v>3601.903197661552</v>
      </c>
      <c r="G462">
        <f t="shared" si="106"/>
        <v>6.5878996959812728</v>
      </c>
      <c r="H462">
        <f t="shared" si="107"/>
        <v>280.99999999999955</v>
      </c>
      <c r="I462">
        <f t="shared" si="109"/>
        <v>0.19223050000000003</v>
      </c>
      <c r="J462">
        <f t="shared" si="110"/>
        <v>2735.9426003320477</v>
      </c>
      <c r="K462">
        <f t="shared" si="111"/>
        <v>-50829236.152071275</v>
      </c>
      <c r="L462">
        <f t="shared" si="120"/>
        <v>10602.217808961374</v>
      </c>
      <c r="M462">
        <f>2*$Y$1*VLOOKUP(E461,Gearing!$B$3:$D$7,3)+B460</f>
        <v>10602.196848329286</v>
      </c>
      <c r="N462">
        <f>2*B461-B460+Misc!$B$6*$Y$1^2</f>
        <v>10602.340294546808</v>
      </c>
      <c r="O462">
        <f t="shared" si="112"/>
        <v>0</v>
      </c>
      <c r="P462">
        <f t="shared" si="113"/>
        <v>0</v>
      </c>
      <c r="Q462">
        <f t="shared" si="114"/>
        <v>0</v>
      </c>
      <c r="R462">
        <f t="shared" si="115"/>
        <v>0</v>
      </c>
      <c r="S462">
        <f t="shared" si="116"/>
        <v>0</v>
      </c>
      <c r="T462">
        <f>C462/Misc!$B$2*60/2/PI()</f>
        <v>3998.5527677008035</v>
      </c>
      <c r="U462">
        <f>C462/Misc!$B$2*60/2/PI()*VLOOKUP(E462,Gearing!$B$2:$F$7,5,FALSE)</f>
        <v>7999.9999999999864</v>
      </c>
      <c r="V462">
        <f ca="1">FORECAST(U462,OFFSET(Engine!$E$3:$E$26,MATCH(U462,Engine!$A$3:$A$26,1)-1,0,2),OFFSET(Engine!$A$3:$A$26,MATCH(U462,Engine!$A$3:$A$26,1)-1,0,2))</f>
        <v>590.28680526412995</v>
      </c>
    </row>
    <row r="463" spans="1:22" x14ac:dyDescent="0.25">
      <c r="A463">
        <f t="shared" si="108"/>
        <v>115</v>
      </c>
      <c r="B463">
        <f t="shared" si="119"/>
        <v>10633.601475188047</v>
      </c>
      <c r="C463">
        <f t="shared" si="117"/>
        <v>125.61823999999979</v>
      </c>
      <c r="D463">
        <f t="shared" si="118"/>
        <v>-2.1394803479779512E-3</v>
      </c>
      <c r="E463">
        <f>MIN(VLOOKUP(C462+0.01,Gearing!$A$2:$F$7,2,TRUE)+1,5)</f>
        <v>5</v>
      </c>
      <c r="F463">
        <f>Misc!$B$4*Misc!$B$5/Misc!$B$2*VLOOKUP(E463,Gearing!$B$2:$F$7,5,FALSE)</f>
        <v>3601.903197661552</v>
      </c>
      <c r="G463">
        <f t="shared" si="106"/>
        <v>6.60741362641427</v>
      </c>
      <c r="H463">
        <f t="shared" si="107"/>
        <v>280.99999999999955</v>
      </c>
      <c r="I463">
        <f t="shared" si="109"/>
        <v>0.19223050000000003</v>
      </c>
      <c r="J463">
        <f t="shared" si="110"/>
        <v>2723.8687974944737</v>
      </c>
      <c r="K463">
        <f t="shared" si="111"/>
        <v>-50914969.275427327</v>
      </c>
      <c r="L463">
        <f t="shared" si="120"/>
        <v>10633.622169331737</v>
      </c>
      <c r="M463">
        <f>2*$Y$1*VLOOKUP(E462,Gearing!$B$3:$D$7,3)+B461</f>
        <v>10633.601475188047</v>
      </c>
      <c r="N463">
        <f>2*B462-B461+Misc!$B$6*$Y$1^2</f>
        <v>10633.744653970525</v>
      </c>
      <c r="O463">
        <f t="shared" si="112"/>
        <v>0</v>
      </c>
      <c r="P463">
        <f t="shared" si="113"/>
        <v>0</v>
      </c>
      <c r="Q463">
        <f t="shared" si="114"/>
        <v>0</v>
      </c>
      <c r="R463">
        <f t="shared" si="115"/>
        <v>0</v>
      </c>
      <c r="S463">
        <f t="shared" si="116"/>
        <v>0</v>
      </c>
      <c r="T463">
        <f>C463/Misc!$B$2*60/2/PI()</f>
        <v>3998.5527677008035</v>
      </c>
      <c r="U463">
        <f>C463/Misc!$B$2*60/2/PI()*VLOOKUP(E463,Gearing!$B$2:$F$7,5,FALSE)</f>
        <v>7999.9999999999864</v>
      </c>
      <c r="V463">
        <f ca="1">FORECAST(U463,OFFSET(Engine!$E$3:$E$26,MATCH(U463,Engine!$A$3:$A$26,1)-1,0,2),OFFSET(Engine!$A$3:$A$26,MATCH(U463,Engine!$A$3:$A$26,1)-1,0,2))</f>
        <v>590.28680526412995</v>
      </c>
    </row>
    <row r="464" spans="1:22" x14ac:dyDescent="0.25">
      <c r="A464">
        <f t="shared" si="108"/>
        <v>115.25</v>
      </c>
      <c r="B464">
        <f t="shared" si="119"/>
        <v>10665.005968329286</v>
      </c>
      <c r="C464">
        <f t="shared" si="117"/>
        <v>125.61823999999979</v>
      </c>
      <c r="D464">
        <f t="shared" si="118"/>
        <v>2.1394803479779512E-3</v>
      </c>
      <c r="E464">
        <f>MIN(VLOOKUP(C463+0.01,Gearing!$A$2:$F$7,2,TRUE)+1,5)</f>
        <v>5</v>
      </c>
      <c r="F464">
        <f>Misc!$B$4*Misc!$B$5/Misc!$B$2*VLOOKUP(E464,Gearing!$B$2:$F$7,5,FALSE)</f>
        <v>3601.903197661552</v>
      </c>
      <c r="G464">
        <f t="shared" si="106"/>
        <v>6.6269274737590509</v>
      </c>
      <c r="H464">
        <f t="shared" si="107"/>
        <v>280.99999999999955</v>
      </c>
      <c r="I464">
        <f t="shared" si="109"/>
        <v>0.19223050000000003</v>
      </c>
      <c r="J464">
        <f t="shared" si="110"/>
        <v>2711.794943247728</v>
      </c>
      <c r="K464">
        <f t="shared" si="111"/>
        <v>-51000319.952622883</v>
      </c>
      <c r="L464">
        <f t="shared" si="120"/>
        <v>10665.02692896137</v>
      </c>
      <c r="M464">
        <f>2*$Y$1*VLOOKUP(E463,Gearing!$B$3:$D$7,3)+B462</f>
        <v>10665.005968329286</v>
      </c>
      <c r="N464">
        <f>2*B463-B462+Misc!$B$6*$Y$1^2</f>
        <v>10665.149414546808</v>
      </c>
      <c r="O464">
        <f t="shared" si="112"/>
        <v>0</v>
      </c>
      <c r="P464">
        <f t="shared" si="113"/>
        <v>0</v>
      </c>
      <c r="Q464">
        <f t="shared" si="114"/>
        <v>0</v>
      </c>
      <c r="R464">
        <f t="shared" si="115"/>
        <v>0</v>
      </c>
      <c r="S464">
        <f t="shared" si="116"/>
        <v>0</v>
      </c>
      <c r="T464">
        <f>C464/Misc!$B$2*60/2/PI()</f>
        <v>3998.5527677008035</v>
      </c>
      <c r="U464">
        <f>C464/Misc!$B$2*60/2/PI()*VLOOKUP(E464,Gearing!$B$2:$F$7,5,FALSE)</f>
        <v>7999.9999999999864</v>
      </c>
      <c r="V464">
        <f ca="1">FORECAST(U464,OFFSET(Engine!$E$3:$E$26,MATCH(U464,Engine!$A$3:$A$26,1)-1,0,2),OFFSET(Engine!$A$3:$A$26,MATCH(U464,Engine!$A$3:$A$26,1)-1,0,2))</f>
        <v>590.28680526412995</v>
      </c>
    </row>
    <row r="465" spans="1:22" x14ac:dyDescent="0.25">
      <c r="A465">
        <f t="shared" si="108"/>
        <v>115.5</v>
      </c>
      <c r="B465">
        <f t="shared" si="119"/>
        <v>10696.410595188046</v>
      </c>
      <c r="C465">
        <f t="shared" si="117"/>
        <v>125.61823999999979</v>
      </c>
      <c r="D465">
        <f t="shared" si="118"/>
        <v>-2.1394803479779512E-3</v>
      </c>
      <c r="E465">
        <f>MIN(VLOOKUP(C464+0.01,Gearing!$A$2:$F$7,2,TRUE)+1,5)</f>
        <v>5</v>
      </c>
      <c r="F465">
        <f>Misc!$B$4*Misc!$B$5/Misc!$B$2*VLOOKUP(E465,Gearing!$B$2:$F$7,5,FALSE)</f>
        <v>3601.903197661552</v>
      </c>
      <c r="G465">
        <f t="shared" si="106"/>
        <v>6.6464414041920481</v>
      </c>
      <c r="H465">
        <f t="shared" si="107"/>
        <v>280.99999999999955</v>
      </c>
      <c r="I465">
        <f t="shared" si="109"/>
        <v>0.19223050000000003</v>
      </c>
      <c r="J465">
        <f t="shared" si="110"/>
        <v>2699.7211404101536</v>
      </c>
      <c r="K465">
        <f t="shared" si="111"/>
        <v>-51085294.731047653</v>
      </c>
      <c r="L465">
        <f t="shared" si="120"/>
        <v>10696.431289331735</v>
      </c>
      <c r="M465">
        <f>2*$Y$1*VLOOKUP(E464,Gearing!$B$3:$D$7,3)+B463</f>
        <v>10696.410595188046</v>
      </c>
      <c r="N465">
        <f>2*B464-B463+Misc!$B$6*$Y$1^2</f>
        <v>10696.553773970525</v>
      </c>
      <c r="O465">
        <f t="shared" si="112"/>
        <v>0</v>
      </c>
      <c r="P465">
        <f t="shared" si="113"/>
        <v>0</v>
      </c>
      <c r="Q465">
        <f t="shared" si="114"/>
        <v>0</v>
      </c>
      <c r="R465">
        <f t="shared" si="115"/>
        <v>0</v>
      </c>
      <c r="S465">
        <f t="shared" si="116"/>
        <v>0</v>
      </c>
      <c r="T465">
        <f>C465/Misc!$B$2*60/2/PI()</f>
        <v>3998.5527677008035</v>
      </c>
      <c r="U465">
        <f>C465/Misc!$B$2*60/2/PI()*VLOOKUP(E465,Gearing!$B$2:$F$7,5,FALSE)</f>
        <v>7999.9999999999864</v>
      </c>
      <c r="V465">
        <f ca="1">FORECAST(U465,OFFSET(Engine!$E$3:$E$26,MATCH(U465,Engine!$A$3:$A$26,1)-1,0,2),OFFSET(Engine!$A$3:$A$26,MATCH(U465,Engine!$A$3:$A$26,1)-1,0,2))</f>
        <v>590.28680526412995</v>
      </c>
    </row>
    <row r="466" spans="1:22" x14ac:dyDescent="0.25">
      <c r="A466">
        <f t="shared" si="108"/>
        <v>115.75</v>
      </c>
      <c r="B466">
        <f t="shared" si="119"/>
        <v>10727.815088329286</v>
      </c>
      <c r="C466">
        <f t="shared" si="117"/>
        <v>125.61823999999979</v>
      </c>
      <c r="D466">
        <f t="shared" si="118"/>
        <v>2.1394803479779512E-3</v>
      </c>
      <c r="E466">
        <f>MIN(VLOOKUP(C465+0.01,Gearing!$A$2:$F$7,2,TRUE)+1,5)</f>
        <v>5</v>
      </c>
      <c r="F466">
        <f>Misc!$B$4*Misc!$B$5/Misc!$B$2*VLOOKUP(E466,Gearing!$B$2:$F$7,5,FALSE)</f>
        <v>3601.903197661552</v>
      </c>
      <c r="G466">
        <f t="shared" si="106"/>
        <v>6.665955251536829</v>
      </c>
      <c r="H466">
        <f t="shared" si="107"/>
        <v>280.99999999999955</v>
      </c>
      <c r="I466">
        <f t="shared" si="109"/>
        <v>0.19223050000000003</v>
      </c>
      <c r="J466">
        <f t="shared" si="110"/>
        <v>2687.6472861634074</v>
      </c>
      <c r="K466">
        <f t="shared" si="111"/>
        <v>-51169887.060082965</v>
      </c>
      <c r="L466">
        <f t="shared" si="120"/>
        <v>10727.836048961371</v>
      </c>
      <c r="M466">
        <f>2*$Y$1*VLOOKUP(E465,Gearing!$B$3:$D$7,3)+B464</f>
        <v>10727.815088329286</v>
      </c>
      <c r="N466">
        <f>2*B465-B464+Misc!$B$6*$Y$1^2</f>
        <v>10727.958534546808</v>
      </c>
      <c r="O466">
        <f t="shared" si="112"/>
        <v>0</v>
      </c>
      <c r="P466">
        <f t="shared" si="113"/>
        <v>0</v>
      </c>
      <c r="Q466">
        <f t="shared" si="114"/>
        <v>0</v>
      </c>
      <c r="R466">
        <f t="shared" si="115"/>
        <v>0</v>
      </c>
      <c r="S466">
        <f t="shared" si="116"/>
        <v>0</v>
      </c>
      <c r="T466">
        <f>C466/Misc!$B$2*60/2/PI()</f>
        <v>3998.5527677008035</v>
      </c>
      <c r="U466">
        <f>C466/Misc!$B$2*60/2/PI()*VLOOKUP(E466,Gearing!$B$2:$F$7,5,FALSE)</f>
        <v>7999.9999999999864</v>
      </c>
      <c r="V466">
        <f ca="1">FORECAST(U466,OFFSET(Engine!$E$3:$E$26,MATCH(U466,Engine!$A$3:$A$26,1)-1,0,2),OFFSET(Engine!$A$3:$A$26,MATCH(U466,Engine!$A$3:$A$26,1)-1,0,2))</f>
        <v>590.28680526412995</v>
      </c>
    </row>
    <row r="467" spans="1:22" x14ac:dyDescent="0.25">
      <c r="A467">
        <f t="shared" si="108"/>
        <v>116</v>
      </c>
      <c r="B467">
        <f t="shared" si="119"/>
        <v>10759.219715188046</v>
      </c>
      <c r="C467">
        <f t="shared" si="117"/>
        <v>125.61823999999979</v>
      </c>
      <c r="D467">
        <f t="shared" si="118"/>
        <v>-2.1394803479779512E-3</v>
      </c>
      <c r="E467">
        <f>MIN(VLOOKUP(C466+0.01,Gearing!$A$2:$F$7,2,TRUE)+1,5)</f>
        <v>5</v>
      </c>
      <c r="F467">
        <f>Misc!$B$4*Misc!$B$5/Misc!$B$2*VLOOKUP(E467,Gearing!$B$2:$F$7,5,FALSE)</f>
        <v>3601.903197661552</v>
      </c>
      <c r="G467">
        <f t="shared" si="106"/>
        <v>6.6854691819698253</v>
      </c>
      <c r="H467">
        <f t="shared" si="107"/>
        <v>280.99999999999955</v>
      </c>
      <c r="I467">
        <f t="shared" si="109"/>
        <v>0.19223050000000003</v>
      </c>
      <c r="J467">
        <f t="shared" si="110"/>
        <v>2675.5734833258339</v>
      </c>
      <c r="K467">
        <f t="shared" si="111"/>
        <v>-51254103.493576452</v>
      </c>
      <c r="L467">
        <f t="shared" si="120"/>
        <v>10759.24040933174</v>
      </c>
      <c r="M467">
        <f>2*$Y$1*VLOOKUP(E466,Gearing!$B$3:$D$7,3)+B465</f>
        <v>10759.219715188046</v>
      </c>
      <c r="N467">
        <f>2*B466-B465+Misc!$B$6*$Y$1^2</f>
        <v>10759.362893970525</v>
      </c>
      <c r="O467">
        <f t="shared" si="112"/>
        <v>0</v>
      </c>
      <c r="P467">
        <f t="shared" si="113"/>
        <v>0</v>
      </c>
      <c r="Q467">
        <f t="shared" si="114"/>
        <v>0</v>
      </c>
      <c r="R467">
        <f t="shared" si="115"/>
        <v>0</v>
      </c>
      <c r="S467">
        <f t="shared" si="116"/>
        <v>0</v>
      </c>
      <c r="T467">
        <f>C467/Misc!$B$2*60/2/PI()</f>
        <v>3998.5527677008035</v>
      </c>
      <c r="U467">
        <f>C467/Misc!$B$2*60/2/PI()*VLOOKUP(E467,Gearing!$B$2:$F$7,5,FALSE)</f>
        <v>7999.9999999999864</v>
      </c>
      <c r="V467">
        <f ca="1">FORECAST(U467,OFFSET(Engine!$E$3:$E$26,MATCH(U467,Engine!$A$3:$A$26,1)-1,0,2),OFFSET(Engine!$A$3:$A$26,MATCH(U467,Engine!$A$3:$A$26,1)-1,0,2))</f>
        <v>590.28680526412995</v>
      </c>
    </row>
    <row r="468" spans="1:22" x14ac:dyDescent="0.25">
      <c r="A468">
        <f t="shared" si="108"/>
        <v>116.25</v>
      </c>
      <c r="B468">
        <f t="shared" si="119"/>
        <v>10790.624208329285</v>
      </c>
      <c r="C468">
        <f t="shared" si="117"/>
        <v>125.61823999999979</v>
      </c>
      <c r="D468">
        <f t="shared" si="118"/>
        <v>2.1394803479779512E-3</v>
      </c>
      <c r="E468">
        <f>MIN(VLOOKUP(C467+0.01,Gearing!$A$2:$F$7,2,TRUE)+1,5)</f>
        <v>5</v>
      </c>
      <c r="F468">
        <f>Misc!$B$4*Misc!$B$5/Misc!$B$2*VLOOKUP(E468,Gearing!$B$2:$F$7,5,FALSE)</f>
        <v>3601.903197661552</v>
      </c>
      <c r="G468">
        <f t="shared" si="106"/>
        <v>6.7049830293146062</v>
      </c>
      <c r="H468">
        <f t="shared" si="107"/>
        <v>280.99999999999955</v>
      </c>
      <c r="I468">
        <f t="shared" si="109"/>
        <v>0.19223050000000003</v>
      </c>
      <c r="J468">
        <f t="shared" si="110"/>
        <v>2663.4996290790878</v>
      </c>
      <c r="K468">
        <f t="shared" si="111"/>
        <v>-51337937.47445152</v>
      </c>
      <c r="L468">
        <f t="shared" si="120"/>
        <v>10790.645168961373</v>
      </c>
      <c r="M468">
        <f>2*$Y$1*VLOOKUP(E467,Gearing!$B$3:$D$7,3)+B466</f>
        <v>10790.624208329285</v>
      </c>
      <c r="N468">
        <f>2*B467-B466+Misc!$B$6*$Y$1^2</f>
        <v>10790.767654546808</v>
      </c>
      <c r="O468">
        <f t="shared" si="112"/>
        <v>0</v>
      </c>
      <c r="P468">
        <f t="shared" si="113"/>
        <v>0</v>
      </c>
      <c r="Q468">
        <f t="shared" si="114"/>
        <v>0</v>
      </c>
      <c r="R468">
        <f t="shared" si="115"/>
        <v>0</v>
      </c>
      <c r="S468">
        <f t="shared" si="116"/>
        <v>0</v>
      </c>
      <c r="T468">
        <f>C468/Misc!$B$2*60/2/PI()</f>
        <v>3998.5527677008035</v>
      </c>
      <c r="U468">
        <f>C468/Misc!$B$2*60/2/PI()*VLOOKUP(E468,Gearing!$B$2:$F$7,5,FALSE)</f>
        <v>7999.9999999999864</v>
      </c>
      <c r="V468">
        <f ca="1">FORECAST(U468,OFFSET(Engine!$E$3:$E$26,MATCH(U468,Engine!$A$3:$A$26,1)-1,0,2),OFFSET(Engine!$A$3:$A$26,MATCH(U468,Engine!$A$3:$A$26,1)-1,0,2))</f>
        <v>590.28680526412995</v>
      </c>
    </row>
    <row r="469" spans="1:22" x14ac:dyDescent="0.25">
      <c r="A469">
        <f t="shared" si="108"/>
        <v>116.5</v>
      </c>
      <c r="B469">
        <f t="shared" si="119"/>
        <v>10822.028835188046</v>
      </c>
      <c r="C469">
        <f t="shared" si="117"/>
        <v>125.61823999999979</v>
      </c>
      <c r="D469">
        <f t="shared" si="118"/>
        <v>-2.1394803479779512E-3</v>
      </c>
      <c r="E469">
        <f>MIN(VLOOKUP(C468+0.01,Gearing!$A$2:$F$7,2,TRUE)+1,5)</f>
        <v>5</v>
      </c>
      <c r="F469">
        <f>Misc!$B$4*Misc!$B$5/Misc!$B$2*VLOOKUP(E469,Gearing!$B$2:$F$7,5,FALSE)</f>
        <v>3601.903197661552</v>
      </c>
      <c r="G469">
        <f t="shared" si="106"/>
        <v>6.7244969597476034</v>
      </c>
      <c r="H469">
        <f t="shared" si="107"/>
        <v>280.99999999999955</v>
      </c>
      <c r="I469">
        <f t="shared" si="109"/>
        <v>0.19223050000000003</v>
      </c>
      <c r="J469">
        <f t="shared" si="110"/>
        <v>2651.4258262415142</v>
      </c>
      <c r="K469">
        <f t="shared" si="111"/>
        <v>-51421395.563013725</v>
      </c>
      <c r="L469">
        <f t="shared" si="120"/>
        <v>10822.049529331738</v>
      </c>
      <c r="M469">
        <f>2*$Y$1*VLOOKUP(E468,Gearing!$B$3:$D$7,3)+B467</f>
        <v>10822.028835188046</v>
      </c>
      <c r="N469">
        <f>2*B468-B467+Misc!$B$6*$Y$1^2</f>
        <v>10822.172013970525</v>
      </c>
      <c r="O469">
        <f t="shared" si="112"/>
        <v>0</v>
      </c>
      <c r="P469">
        <f t="shared" si="113"/>
        <v>0</v>
      </c>
      <c r="Q469">
        <f t="shared" si="114"/>
        <v>0</v>
      </c>
      <c r="R469">
        <f t="shared" si="115"/>
        <v>0</v>
      </c>
      <c r="S469">
        <f t="shared" si="116"/>
        <v>0</v>
      </c>
      <c r="T469">
        <f>C469/Misc!$B$2*60/2/PI()</f>
        <v>3998.5527677008035</v>
      </c>
      <c r="U469">
        <f>C469/Misc!$B$2*60/2/PI()*VLOOKUP(E469,Gearing!$B$2:$F$7,5,FALSE)</f>
        <v>7999.9999999999864</v>
      </c>
      <c r="V469">
        <f ca="1">FORECAST(U469,OFFSET(Engine!$E$3:$E$26,MATCH(U469,Engine!$A$3:$A$26,1)-1,0,2),OFFSET(Engine!$A$3:$A$26,MATCH(U469,Engine!$A$3:$A$26,1)-1,0,2))</f>
        <v>590.28680526412995</v>
      </c>
    </row>
    <row r="470" spans="1:22" x14ac:dyDescent="0.25">
      <c r="A470">
        <f t="shared" si="108"/>
        <v>116.75</v>
      </c>
      <c r="B470">
        <f t="shared" si="119"/>
        <v>10853.433328329285</v>
      </c>
      <c r="C470">
        <f t="shared" si="117"/>
        <v>125.61823999999979</v>
      </c>
      <c r="D470">
        <f t="shared" si="118"/>
        <v>2.1394803479779512E-3</v>
      </c>
      <c r="E470">
        <f>MIN(VLOOKUP(C469+0.01,Gearing!$A$2:$F$7,2,TRUE)+1,5)</f>
        <v>5</v>
      </c>
      <c r="F470">
        <f>Misc!$B$4*Misc!$B$5/Misc!$B$2*VLOOKUP(E470,Gearing!$B$2:$F$7,5,FALSE)</f>
        <v>3601.903197661552</v>
      </c>
      <c r="G470">
        <f t="shared" si="106"/>
        <v>6.7440108070923843</v>
      </c>
      <c r="H470">
        <f t="shared" si="107"/>
        <v>280.99999999999955</v>
      </c>
      <c r="I470">
        <f t="shared" si="109"/>
        <v>0.19223050000000003</v>
      </c>
      <c r="J470">
        <f t="shared" si="110"/>
        <v>2639.3519719947681</v>
      </c>
      <c r="K470">
        <f t="shared" si="111"/>
        <v>-51504471.19572854</v>
      </c>
      <c r="L470">
        <f t="shared" si="120"/>
        <v>10853.454288961373</v>
      </c>
      <c r="M470">
        <f>2*$Y$1*VLOOKUP(E469,Gearing!$B$3:$D$7,3)+B468</f>
        <v>10853.433328329285</v>
      </c>
      <c r="N470">
        <f>2*B469-B468+Misc!$B$6*$Y$1^2</f>
        <v>10853.576774546807</v>
      </c>
      <c r="O470">
        <f t="shared" si="112"/>
        <v>0</v>
      </c>
      <c r="P470">
        <f t="shared" si="113"/>
        <v>0</v>
      </c>
      <c r="Q470">
        <f t="shared" si="114"/>
        <v>0</v>
      </c>
      <c r="R470">
        <f t="shared" si="115"/>
        <v>0</v>
      </c>
      <c r="S470">
        <f t="shared" si="116"/>
        <v>0</v>
      </c>
      <c r="T470">
        <f>C470/Misc!$B$2*60/2/PI()</f>
        <v>3998.5527677008035</v>
      </c>
      <c r="U470">
        <f>C470/Misc!$B$2*60/2/PI()*VLOOKUP(E470,Gearing!$B$2:$F$7,5,FALSE)</f>
        <v>7999.9999999999864</v>
      </c>
      <c r="V470">
        <f ca="1">FORECAST(U470,OFFSET(Engine!$E$3:$E$26,MATCH(U470,Engine!$A$3:$A$26,1)-1,0,2),OFFSET(Engine!$A$3:$A$26,MATCH(U470,Engine!$A$3:$A$26,1)-1,0,2))</f>
        <v>590.28680526412995</v>
      </c>
    </row>
    <row r="471" spans="1:22" x14ac:dyDescent="0.25">
      <c r="A471">
        <f t="shared" si="108"/>
        <v>117</v>
      </c>
      <c r="B471">
        <f t="shared" si="119"/>
        <v>10884.837955188046</v>
      </c>
      <c r="C471">
        <f t="shared" si="117"/>
        <v>125.61823999999979</v>
      </c>
      <c r="D471">
        <f t="shared" si="118"/>
        <v>-2.1394803479779512E-3</v>
      </c>
      <c r="E471">
        <f>MIN(VLOOKUP(C470+0.01,Gearing!$A$2:$F$7,2,TRUE)+1,5)</f>
        <v>5</v>
      </c>
      <c r="F471">
        <f>Misc!$B$4*Misc!$B$5/Misc!$B$2*VLOOKUP(E471,Gearing!$B$2:$F$7,5,FALSE)</f>
        <v>3601.903197661552</v>
      </c>
      <c r="G471">
        <f t="shared" si="106"/>
        <v>6.7635247375253806</v>
      </c>
      <c r="H471">
        <f t="shared" si="107"/>
        <v>280.99999999999955</v>
      </c>
      <c r="I471">
        <f t="shared" si="109"/>
        <v>0.19223050000000003</v>
      </c>
      <c r="J471">
        <f t="shared" si="110"/>
        <v>2627.2781691571945</v>
      </c>
      <c r="K471">
        <f t="shared" si="111"/>
        <v>-51587170.939359449</v>
      </c>
      <c r="L471">
        <f t="shared" si="120"/>
        <v>10884.858649331738</v>
      </c>
      <c r="M471">
        <f>2*$Y$1*VLOOKUP(E470,Gearing!$B$3:$D$7,3)+B469</f>
        <v>10884.837955188046</v>
      </c>
      <c r="N471">
        <f>2*B470-B469+Misc!$B$6*$Y$1^2</f>
        <v>10884.981133970525</v>
      </c>
      <c r="O471">
        <f t="shared" si="112"/>
        <v>0</v>
      </c>
      <c r="P471">
        <f t="shared" si="113"/>
        <v>0</v>
      </c>
      <c r="Q471">
        <f t="shared" si="114"/>
        <v>0</v>
      </c>
      <c r="R471">
        <f t="shared" si="115"/>
        <v>0</v>
      </c>
      <c r="S471">
        <f t="shared" si="116"/>
        <v>0</v>
      </c>
      <c r="T471">
        <f>C471/Misc!$B$2*60/2/PI()</f>
        <v>3998.5527677008035</v>
      </c>
      <c r="U471">
        <f>C471/Misc!$B$2*60/2/PI()*VLOOKUP(E471,Gearing!$B$2:$F$7,5,FALSE)</f>
        <v>7999.9999999999864</v>
      </c>
      <c r="V471">
        <f ca="1">FORECAST(U471,OFFSET(Engine!$E$3:$E$26,MATCH(U471,Engine!$A$3:$A$26,1)-1,0,2),OFFSET(Engine!$A$3:$A$26,MATCH(U471,Engine!$A$3:$A$26,1)-1,0,2))</f>
        <v>590.28680526412995</v>
      </c>
    </row>
    <row r="472" spans="1:22" x14ac:dyDescent="0.25">
      <c r="A472">
        <f t="shared" si="108"/>
        <v>117.25</v>
      </c>
      <c r="B472">
        <f t="shared" si="119"/>
        <v>10916.242448329285</v>
      </c>
      <c r="C472">
        <f t="shared" si="117"/>
        <v>125.61823999999979</v>
      </c>
      <c r="D472">
        <f t="shared" si="118"/>
        <v>2.1394803479779512E-3</v>
      </c>
      <c r="E472">
        <f>MIN(VLOOKUP(C471+0.01,Gearing!$A$2:$F$7,2,TRUE)+1,5)</f>
        <v>5</v>
      </c>
      <c r="F472">
        <f>Misc!$B$4*Misc!$B$5/Misc!$B$2*VLOOKUP(E472,Gearing!$B$2:$F$7,5,FALSE)</f>
        <v>3601.903197661552</v>
      </c>
      <c r="G472">
        <f t="shared" si="106"/>
        <v>6.7830385848701615</v>
      </c>
      <c r="H472">
        <f t="shared" si="107"/>
        <v>280.99999999999955</v>
      </c>
      <c r="I472">
        <f t="shared" si="109"/>
        <v>0.19223050000000003</v>
      </c>
      <c r="J472">
        <f t="shared" si="110"/>
        <v>2615.2043149104484</v>
      </c>
      <c r="K472">
        <f t="shared" si="111"/>
        <v>-51669488.22391402</v>
      </c>
      <c r="L472">
        <f t="shared" si="120"/>
        <v>10916.263408961369</v>
      </c>
      <c r="M472">
        <f>2*$Y$1*VLOOKUP(E471,Gearing!$B$3:$D$7,3)+B470</f>
        <v>10916.242448329285</v>
      </c>
      <c r="N472">
        <f>2*B471-B470+Misc!$B$6*$Y$1^2</f>
        <v>10916.385894546807</v>
      </c>
      <c r="O472">
        <f t="shared" si="112"/>
        <v>0</v>
      </c>
      <c r="P472">
        <f t="shared" si="113"/>
        <v>0</v>
      </c>
      <c r="Q472">
        <f t="shared" si="114"/>
        <v>0</v>
      </c>
      <c r="R472">
        <f t="shared" si="115"/>
        <v>0</v>
      </c>
      <c r="S472">
        <f t="shared" si="116"/>
        <v>0</v>
      </c>
      <c r="T472">
        <f>C472/Misc!$B$2*60/2/PI()</f>
        <v>3998.5527677008035</v>
      </c>
      <c r="U472">
        <f>C472/Misc!$B$2*60/2/PI()*VLOOKUP(E472,Gearing!$B$2:$F$7,5,FALSE)</f>
        <v>7999.9999999999864</v>
      </c>
      <c r="V472">
        <f ca="1">FORECAST(U472,OFFSET(Engine!$E$3:$E$26,MATCH(U472,Engine!$A$3:$A$26,1)-1,0,2),OFFSET(Engine!$A$3:$A$26,MATCH(U472,Engine!$A$3:$A$26,1)-1,0,2))</f>
        <v>590.28680526412995</v>
      </c>
    </row>
    <row r="473" spans="1:22" x14ac:dyDescent="0.25">
      <c r="A473">
        <f t="shared" si="108"/>
        <v>117.5</v>
      </c>
      <c r="B473">
        <f t="shared" si="119"/>
        <v>10947.647075188046</v>
      </c>
      <c r="C473">
        <f t="shared" si="117"/>
        <v>125.61823999999979</v>
      </c>
      <c r="D473">
        <f t="shared" si="118"/>
        <v>-2.1394803479779512E-3</v>
      </c>
      <c r="E473">
        <f>MIN(VLOOKUP(C472+0.01,Gearing!$A$2:$F$7,2,TRUE)+1,5)</f>
        <v>5</v>
      </c>
      <c r="F473">
        <f>Misc!$B$4*Misc!$B$5/Misc!$B$2*VLOOKUP(E473,Gearing!$B$2:$F$7,5,FALSE)</f>
        <v>3601.903197661552</v>
      </c>
      <c r="G473">
        <f t="shared" si="106"/>
        <v>6.8025525153031579</v>
      </c>
      <c r="H473">
        <f t="shared" si="107"/>
        <v>280.99999999999955</v>
      </c>
      <c r="I473">
        <f t="shared" si="109"/>
        <v>0.19223050000000003</v>
      </c>
      <c r="J473">
        <f t="shared" si="110"/>
        <v>2603.1305120728739</v>
      </c>
      <c r="K473">
        <f t="shared" si="111"/>
        <v>-51751429.622613661</v>
      </c>
      <c r="L473">
        <f t="shared" si="120"/>
        <v>10947.667769331734</v>
      </c>
      <c r="M473">
        <f>2*$Y$1*VLOOKUP(E472,Gearing!$B$3:$D$7,3)+B471</f>
        <v>10947.647075188046</v>
      </c>
      <c r="N473">
        <f>2*B472-B471+Misc!$B$6*$Y$1^2</f>
        <v>10947.790253970525</v>
      </c>
      <c r="O473">
        <f t="shared" si="112"/>
        <v>0</v>
      </c>
      <c r="P473">
        <f t="shared" si="113"/>
        <v>0</v>
      </c>
      <c r="Q473">
        <f t="shared" si="114"/>
        <v>0</v>
      </c>
      <c r="R473">
        <f t="shared" si="115"/>
        <v>0</v>
      </c>
      <c r="S473">
        <f t="shared" si="116"/>
        <v>0</v>
      </c>
      <c r="T473">
        <f>C473/Misc!$B$2*60/2/PI()</f>
        <v>3998.5527677008035</v>
      </c>
      <c r="U473">
        <f>C473/Misc!$B$2*60/2/PI()*VLOOKUP(E473,Gearing!$B$2:$F$7,5,FALSE)</f>
        <v>7999.9999999999864</v>
      </c>
      <c r="V473">
        <f ca="1">FORECAST(U473,OFFSET(Engine!$E$3:$E$26,MATCH(U473,Engine!$A$3:$A$26,1)-1,0,2),OFFSET(Engine!$A$3:$A$26,MATCH(U473,Engine!$A$3:$A$26,1)-1,0,2))</f>
        <v>590.28680526412995</v>
      </c>
    </row>
    <row r="474" spans="1:22" x14ac:dyDescent="0.25">
      <c r="A474">
        <f t="shared" si="108"/>
        <v>117.75</v>
      </c>
      <c r="B474">
        <f t="shared" si="119"/>
        <v>10979.051568329285</v>
      </c>
      <c r="C474">
        <f t="shared" si="117"/>
        <v>125.61823999999979</v>
      </c>
      <c r="D474">
        <f t="shared" si="118"/>
        <v>2.1394803479779512E-3</v>
      </c>
      <c r="E474">
        <f>MIN(VLOOKUP(C473+0.01,Gearing!$A$2:$F$7,2,TRUE)+1,5)</f>
        <v>5</v>
      </c>
      <c r="F474">
        <f>Misc!$B$4*Misc!$B$5/Misc!$B$2*VLOOKUP(E474,Gearing!$B$2:$F$7,5,FALSE)</f>
        <v>3601.903197661552</v>
      </c>
      <c r="G474">
        <f t="shared" si="106"/>
        <v>6.8220663626479388</v>
      </c>
      <c r="H474">
        <f t="shared" si="107"/>
        <v>280.99999999999955</v>
      </c>
      <c r="I474">
        <f t="shared" si="109"/>
        <v>0.19223050000000003</v>
      </c>
      <c r="J474">
        <f t="shared" si="110"/>
        <v>2591.0566578261278</v>
      </c>
      <c r="K474">
        <f t="shared" si="111"/>
        <v>-51832988.559007987</v>
      </c>
      <c r="L474">
        <f t="shared" si="120"/>
        <v>10979.072528961371</v>
      </c>
      <c r="M474">
        <f>2*$Y$1*VLOOKUP(E473,Gearing!$B$3:$D$7,3)+B472</f>
        <v>10979.051568329285</v>
      </c>
      <c r="N474">
        <f>2*B473-B472+Misc!$B$6*$Y$1^2</f>
        <v>10979.195014546807</v>
      </c>
      <c r="O474">
        <f t="shared" si="112"/>
        <v>0</v>
      </c>
      <c r="P474">
        <f t="shared" si="113"/>
        <v>0</v>
      </c>
      <c r="Q474">
        <f t="shared" si="114"/>
        <v>0</v>
      </c>
      <c r="R474">
        <f t="shared" si="115"/>
        <v>0</v>
      </c>
      <c r="S474">
        <f t="shared" si="116"/>
        <v>0</v>
      </c>
      <c r="T474">
        <f>C474/Misc!$B$2*60/2/PI()</f>
        <v>3998.5527677008035</v>
      </c>
      <c r="U474">
        <f>C474/Misc!$B$2*60/2/PI()*VLOOKUP(E474,Gearing!$B$2:$F$7,5,FALSE)</f>
        <v>7999.9999999999864</v>
      </c>
      <c r="V474">
        <f ca="1">FORECAST(U474,OFFSET(Engine!$E$3:$E$26,MATCH(U474,Engine!$A$3:$A$26,1)-1,0,2),OFFSET(Engine!$A$3:$A$26,MATCH(U474,Engine!$A$3:$A$26,1)-1,0,2))</f>
        <v>590.28680526412995</v>
      </c>
    </row>
    <row r="475" spans="1:22" x14ac:dyDescent="0.25">
      <c r="A475">
        <f t="shared" si="108"/>
        <v>118</v>
      </c>
      <c r="B475">
        <f t="shared" si="119"/>
        <v>11010.456195188046</v>
      </c>
      <c r="C475">
        <f t="shared" si="117"/>
        <v>125.61823999999979</v>
      </c>
      <c r="D475">
        <f t="shared" si="118"/>
        <v>-2.1394803479779512E-3</v>
      </c>
      <c r="E475">
        <f>MIN(VLOOKUP(C474+0.01,Gearing!$A$2:$F$7,2,TRUE)+1,5)</f>
        <v>5</v>
      </c>
      <c r="F475">
        <f>Misc!$B$4*Misc!$B$5/Misc!$B$2*VLOOKUP(E475,Gearing!$B$2:$F$7,5,FALSE)</f>
        <v>3601.903197661552</v>
      </c>
      <c r="G475">
        <f t="shared" si="106"/>
        <v>6.841580293080936</v>
      </c>
      <c r="H475">
        <f t="shared" si="107"/>
        <v>280.99999999999955</v>
      </c>
      <c r="I475">
        <f t="shared" si="109"/>
        <v>0.19223050000000003</v>
      </c>
      <c r="J475">
        <f t="shared" si="110"/>
        <v>2578.9828549885542</v>
      </c>
      <c r="K475">
        <f t="shared" si="111"/>
        <v>-51914171.612776347</v>
      </c>
      <c r="L475">
        <f t="shared" si="120"/>
        <v>11010.476889331738</v>
      </c>
      <c r="M475">
        <f>2*$Y$1*VLOOKUP(E474,Gearing!$B$3:$D$7,3)+B473</f>
        <v>11010.456195188046</v>
      </c>
      <c r="N475">
        <f>2*B474-B473+Misc!$B$6*$Y$1^2</f>
        <v>11010.599373970525</v>
      </c>
      <c r="O475">
        <f t="shared" si="112"/>
        <v>0</v>
      </c>
      <c r="P475">
        <f t="shared" si="113"/>
        <v>0</v>
      </c>
      <c r="Q475">
        <f t="shared" si="114"/>
        <v>0</v>
      </c>
      <c r="R475">
        <f t="shared" si="115"/>
        <v>0</v>
      </c>
      <c r="S475">
        <f t="shared" si="116"/>
        <v>0</v>
      </c>
      <c r="T475">
        <f>C475/Misc!$B$2*60/2/PI()</f>
        <v>3998.5527677008035</v>
      </c>
      <c r="U475">
        <f>C475/Misc!$B$2*60/2/PI()*VLOOKUP(E475,Gearing!$B$2:$F$7,5,FALSE)</f>
        <v>7999.9999999999864</v>
      </c>
      <c r="V475">
        <f ca="1">FORECAST(U475,OFFSET(Engine!$E$3:$E$26,MATCH(U475,Engine!$A$3:$A$26,1)-1,0,2),OFFSET(Engine!$A$3:$A$26,MATCH(U475,Engine!$A$3:$A$26,1)-1,0,2))</f>
        <v>590.28680526412995</v>
      </c>
    </row>
    <row r="476" spans="1:22" x14ac:dyDescent="0.25">
      <c r="A476">
        <f t="shared" si="108"/>
        <v>118.25</v>
      </c>
      <c r="B476">
        <f t="shared" si="119"/>
        <v>11041.860688329285</v>
      </c>
      <c r="C476">
        <f t="shared" si="117"/>
        <v>125.61823999999979</v>
      </c>
      <c r="D476">
        <f t="shared" si="118"/>
        <v>2.1394803479779512E-3</v>
      </c>
      <c r="E476">
        <f>MIN(VLOOKUP(C475+0.01,Gearing!$A$2:$F$7,2,TRUE)+1,5)</f>
        <v>5</v>
      </c>
      <c r="F476">
        <f>Misc!$B$4*Misc!$B$5/Misc!$B$2*VLOOKUP(E476,Gearing!$B$2:$F$7,5,FALSE)</f>
        <v>3601.903197661552</v>
      </c>
      <c r="G476">
        <f t="shared" si="106"/>
        <v>6.8610941404257169</v>
      </c>
      <c r="H476">
        <f t="shared" si="107"/>
        <v>280.99999999999955</v>
      </c>
      <c r="I476">
        <f t="shared" si="109"/>
        <v>0.19223050000000003</v>
      </c>
      <c r="J476">
        <f t="shared" si="110"/>
        <v>2566.9090007418081</v>
      </c>
      <c r="K476">
        <f t="shared" si="111"/>
        <v>-51994972.201010428</v>
      </c>
      <c r="L476">
        <f t="shared" si="120"/>
        <v>11041.881648961373</v>
      </c>
      <c r="M476">
        <f>2*$Y$1*VLOOKUP(E475,Gearing!$B$3:$D$7,3)+B474</f>
        <v>11041.860688329285</v>
      </c>
      <c r="N476">
        <f>2*B475-B474+Misc!$B$6*$Y$1^2</f>
        <v>11042.004134546807</v>
      </c>
      <c r="O476">
        <f t="shared" si="112"/>
        <v>0</v>
      </c>
      <c r="P476">
        <f t="shared" si="113"/>
        <v>0</v>
      </c>
      <c r="Q476">
        <f t="shared" si="114"/>
        <v>0</v>
      </c>
      <c r="R476">
        <f t="shared" si="115"/>
        <v>0</v>
      </c>
      <c r="S476">
        <f t="shared" si="116"/>
        <v>0</v>
      </c>
      <c r="T476">
        <f>C476/Misc!$B$2*60/2/PI()</f>
        <v>3998.5527677008035</v>
      </c>
      <c r="U476">
        <f>C476/Misc!$B$2*60/2/PI()*VLOOKUP(E476,Gearing!$B$2:$F$7,5,FALSE)</f>
        <v>7999.9999999999864</v>
      </c>
      <c r="V476">
        <f ca="1">FORECAST(U476,OFFSET(Engine!$E$3:$E$26,MATCH(U476,Engine!$A$3:$A$26,1)-1,0,2),OFFSET(Engine!$A$3:$A$26,MATCH(U476,Engine!$A$3:$A$26,1)-1,0,2))</f>
        <v>590.28680526412995</v>
      </c>
    </row>
    <row r="477" spans="1:22" x14ac:dyDescent="0.25">
      <c r="A477">
        <f t="shared" si="108"/>
        <v>118.5</v>
      </c>
      <c r="B477">
        <f t="shared" si="119"/>
        <v>11073.265315188046</v>
      </c>
      <c r="C477">
        <f t="shared" si="117"/>
        <v>125.61823999999979</v>
      </c>
      <c r="D477">
        <f t="shared" si="118"/>
        <v>-2.1394803479779512E-3</v>
      </c>
      <c r="E477">
        <f>MIN(VLOOKUP(C476+0.01,Gearing!$A$2:$F$7,2,TRUE)+1,5)</f>
        <v>5</v>
      </c>
      <c r="F477">
        <f>Misc!$B$4*Misc!$B$5/Misc!$B$2*VLOOKUP(E477,Gearing!$B$2:$F$7,5,FALSE)</f>
        <v>3601.903197661552</v>
      </c>
      <c r="G477">
        <f t="shared" si="106"/>
        <v>6.8806080708587132</v>
      </c>
      <c r="H477">
        <f t="shared" si="107"/>
        <v>280.99999999999955</v>
      </c>
      <c r="I477">
        <f t="shared" si="109"/>
        <v>0.19223050000000003</v>
      </c>
      <c r="J477">
        <f t="shared" si="110"/>
        <v>2554.8351979042345</v>
      </c>
      <c r="K477">
        <f t="shared" si="111"/>
        <v>-52075396.909847505</v>
      </c>
      <c r="L477">
        <f t="shared" si="120"/>
        <v>11073.286009331738</v>
      </c>
      <c r="M477">
        <f>2*$Y$1*VLOOKUP(E476,Gearing!$B$3:$D$7,3)+B475</f>
        <v>11073.265315188046</v>
      </c>
      <c r="N477">
        <f>2*B476-B475+Misc!$B$6*$Y$1^2</f>
        <v>11073.408493970524</v>
      </c>
      <c r="O477">
        <f t="shared" si="112"/>
        <v>0</v>
      </c>
      <c r="P477">
        <f t="shared" si="113"/>
        <v>0</v>
      </c>
      <c r="Q477">
        <f t="shared" si="114"/>
        <v>0</v>
      </c>
      <c r="R477">
        <f t="shared" si="115"/>
        <v>0</v>
      </c>
      <c r="S477">
        <f t="shared" si="116"/>
        <v>0</v>
      </c>
      <c r="T477">
        <f>C477/Misc!$B$2*60/2/PI()</f>
        <v>3998.5527677008035</v>
      </c>
      <c r="U477">
        <f>C477/Misc!$B$2*60/2/PI()*VLOOKUP(E477,Gearing!$B$2:$F$7,5,FALSE)</f>
        <v>7999.9999999999864</v>
      </c>
      <c r="V477">
        <f ca="1">FORECAST(U477,OFFSET(Engine!$E$3:$E$26,MATCH(U477,Engine!$A$3:$A$26,1)-1,0,2),OFFSET(Engine!$A$3:$A$26,MATCH(U477,Engine!$A$3:$A$26,1)-1,0,2))</f>
        <v>590.28680526412995</v>
      </c>
    </row>
    <row r="478" spans="1:22" x14ac:dyDescent="0.25">
      <c r="A478">
        <f t="shared" si="108"/>
        <v>118.75</v>
      </c>
      <c r="B478">
        <f t="shared" si="119"/>
        <v>11104.669808329285</v>
      </c>
      <c r="C478">
        <f t="shared" si="117"/>
        <v>125.61823999999979</v>
      </c>
      <c r="D478">
        <f t="shared" si="118"/>
        <v>2.1394803479779512E-3</v>
      </c>
      <c r="E478">
        <f>MIN(VLOOKUP(C477+0.01,Gearing!$A$2:$F$7,2,TRUE)+1,5)</f>
        <v>5</v>
      </c>
      <c r="F478">
        <f>Misc!$B$4*Misc!$B$5/Misc!$B$2*VLOOKUP(E478,Gearing!$B$2:$F$7,5,FALSE)</f>
        <v>3601.903197661552</v>
      </c>
      <c r="G478">
        <f t="shared" si="106"/>
        <v>6.9001219182034941</v>
      </c>
      <c r="H478">
        <f t="shared" si="107"/>
        <v>280.99999999999955</v>
      </c>
      <c r="I478">
        <f t="shared" si="109"/>
        <v>0.19223050000000003</v>
      </c>
      <c r="J478">
        <f t="shared" si="110"/>
        <v>2542.7613436574884</v>
      </c>
      <c r="K478">
        <f t="shared" si="111"/>
        <v>-52155439.149921335</v>
      </c>
      <c r="L478">
        <f t="shared" si="120"/>
        <v>11104.690768961373</v>
      </c>
      <c r="M478">
        <f>2*$Y$1*VLOOKUP(E477,Gearing!$B$3:$D$7,3)+B476</f>
        <v>11104.669808329285</v>
      </c>
      <c r="N478">
        <f>2*B477-B476+Misc!$B$6*$Y$1^2</f>
        <v>11104.813254546807</v>
      </c>
      <c r="O478">
        <f t="shared" si="112"/>
        <v>0</v>
      </c>
      <c r="P478">
        <f t="shared" si="113"/>
        <v>0</v>
      </c>
      <c r="Q478">
        <f t="shared" si="114"/>
        <v>0</v>
      </c>
      <c r="R478">
        <f t="shared" si="115"/>
        <v>0</v>
      </c>
      <c r="S478">
        <f t="shared" si="116"/>
        <v>0</v>
      </c>
      <c r="T478">
        <f>C478/Misc!$B$2*60/2/PI()</f>
        <v>3998.5527677008035</v>
      </c>
      <c r="U478">
        <f>C478/Misc!$B$2*60/2/PI()*VLOOKUP(E478,Gearing!$B$2:$F$7,5,FALSE)</f>
        <v>7999.9999999999864</v>
      </c>
      <c r="V478">
        <f ca="1">FORECAST(U478,OFFSET(Engine!$E$3:$E$26,MATCH(U478,Engine!$A$3:$A$26,1)-1,0,2),OFFSET(Engine!$A$3:$A$26,MATCH(U478,Engine!$A$3:$A$26,1)-1,0,2))</f>
        <v>590.28680526412995</v>
      </c>
    </row>
    <row r="479" spans="1:22" x14ac:dyDescent="0.25">
      <c r="A479">
        <f t="shared" si="108"/>
        <v>119</v>
      </c>
      <c r="B479">
        <f t="shared" si="119"/>
        <v>11136.074435188046</v>
      </c>
      <c r="C479">
        <f t="shared" si="117"/>
        <v>125.61823999999979</v>
      </c>
      <c r="D479">
        <f t="shared" si="118"/>
        <v>-2.1394803479779512E-3</v>
      </c>
      <c r="E479">
        <f>MIN(VLOOKUP(C478+0.01,Gearing!$A$2:$F$7,2,TRUE)+1,5)</f>
        <v>5</v>
      </c>
      <c r="F479">
        <f>Misc!$B$4*Misc!$B$5/Misc!$B$2*VLOOKUP(E479,Gearing!$B$2:$F$7,5,FALSE)</f>
        <v>3601.903197661552</v>
      </c>
      <c r="G479">
        <f t="shared" si="106"/>
        <v>6.9196358486364913</v>
      </c>
      <c r="H479">
        <f t="shared" si="107"/>
        <v>280.99999999999955</v>
      </c>
      <c r="I479">
        <f t="shared" si="109"/>
        <v>0.19223050000000003</v>
      </c>
      <c r="J479">
        <f t="shared" si="110"/>
        <v>2530.6875408199139</v>
      </c>
      <c r="K479">
        <f t="shared" si="111"/>
        <v>-52235105.513827138</v>
      </c>
      <c r="L479">
        <f t="shared" si="120"/>
        <v>11136.095129331738</v>
      </c>
      <c r="M479">
        <f>2*$Y$1*VLOOKUP(E478,Gearing!$B$3:$D$7,3)+B477</f>
        <v>11136.074435188046</v>
      </c>
      <c r="N479">
        <f>2*B478-B477+Misc!$B$6*$Y$1^2</f>
        <v>11136.217613970524</v>
      </c>
      <c r="O479">
        <f t="shared" si="112"/>
        <v>0</v>
      </c>
      <c r="P479">
        <f t="shared" si="113"/>
        <v>0</v>
      </c>
      <c r="Q479">
        <f t="shared" si="114"/>
        <v>0</v>
      </c>
      <c r="R479">
        <f t="shared" si="115"/>
        <v>0</v>
      </c>
      <c r="S479">
        <f t="shared" si="116"/>
        <v>0</v>
      </c>
      <c r="T479">
        <f>C479/Misc!$B$2*60/2/PI()</f>
        <v>3998.5527677008035</v>
      </c>
      <c r="U479">
        <f>C479/Misc!$B$2*60/2/PI()*VLOOKUP(E479,Gearing!$B$2:$F$7,5,FALSE)</f>
        <v>7999.9999999999864</v>
      </c>
      <c r="V479">
        <f ca="1">FORECAST(U479,OFFSET(Engine!$E$3:$E$26,MATCH(U479,Engine!$A$3:$A$26,1)-1,0,2),OFFSET(Engine!$A$3:$A$26,MATCH(U479,Engine!$A$3:$A$26,1)-1,0,2))</f>
        <v>590.28680526412995</v>
      </c>
    </row>
    <row r="480" spans="1:22" x14ac:dyDescent="0.25">
      <c r="A480">
        <f t="shared" si="108"/>
        <v>119.25</v>
      </c>
      <c r="B480">
        <f t="shared" si="119"/>
        <v>11167.478928329285</v>
      </c>
      <c r="C480">
        <f t="shared" si="117"/>
        <v>125.61823999999979</v>
      </c>
      <c r="D480">
        <f t="shared" si="118"/>
        <v>2.1394803479779512E-3</v>
      </c>
      <c r="E480">
        <f>MIN(VLOOKUP(C479+0.01,Gearing!$A$2:$F$7,2,TRUE)+1,5)</f>
        <v>5</v>
      </c>
      <c r="F480">
        <f>Misc!$B$4*Misc!$B$5/Misc!$B$2*VLOOKUP(E480,Gearing!$B$2:$F$7,5,FALSE)</f>
        <v>3601.903197661552</v>
      </c>
      <c r="G480">
        <f t="shared" si="106"/>
        <v>6.9391496959812722</v>
      </c>
      <c r="H480">
        <f t="shared" si="107"/>
        <v>280.99999999999955</v>
      </c>
      <c r="I480">
        <f t="shared" si="109"/>
        <v>0.19223050000000003</v>
      </c>
      <c r="J480">
        <f t="shared" si="110"/>
        <v>2518.6136865731678</v>
      </c>
      <c r="K480">
        <f t="shared" si="111"/>
        <v>-52314389.405740701</v>
      </c>
      <c r="L480">
        <f t="shared" si="120"/>
        <v>11167.499888961374</v>
      </c>
      <c r="M480">
        <f>2*$Y$1*VLOOKUP(E479,Gearing!$B$3:$D$7,3)+B478</f>
        <v>11167.478928329285</v>
      </c>
      <c r="N480">
        <f>2*B479-B478+Misc!$B$6*$Y$1^2</f>
        <v>11167.622374546807</v>
      </c>
      <c r="O480">
        <f t="shared" si="112"/>
        <v>0</v>
      </c>
      <c r="P480">
        <f t="shared" si="113"/>
        <v>0</v>
      </c>
      <c r="Q480">
        <f t="shared" si="114"/>
        <v>0</v>
      </c>
      <c r="R480">
        <f t="shared" si="115"/>
        <v>0</v>
      </c>
      <c r="S480">
        <f t="shared" si="116"/>
        <v>0</v>
      </c>
      <c r="T480">
        <f>C480/Misc!$B$2*60/2/PI()</f>
        <v>3998.5527677008035</v>
      </c>
      <c r="U480">
        <f>C480/Misc!$B$2*60/2/PI()*VLOOKUP(E480,Gearing!$B$2:$F$7,5,FALSE)</f>
        <v>7999.9999999999864</v>
      </c>
      <c r="V480">
        <f ca="1">FORECAST(U480,OFFSET(Engine!$E$3:$E$26,MATCH(U480,Engine!$A$3:$A$26,1)-1,0,2),OFFSET(Engine!$A$3:$A$26,MATCH(U480,Engine!$A$3:$A$26,1)-1,0,2))</f>
        <v>590.28680526412995</v>
      </c>
    </row>
    <row r="481" spans="1:22" x14ac:dyDescent="0.25">
      <c r="A481">
        <f t="shared" si="108"/>
        <v>119.5</v>
      </c>
      <c r="B481">
        <f t="shared" si="119"/>
        <v>11198.883555188046</v>
      </c>
      <c r="C481">
        <f t="shared" si="117"/>
        <v>125.61823999999979</v>
      </c>
      <c r="D481">
        <f t="shared" si="118"/>
        <v>-2.1394803479779512E-3</v>
      </c>
      <c r="E481">
        <f>MIN(VLOOKUP(C480+0.01,Gearing!$A$2:$F$7,2,TRUE)+1,5)</f>
        <v>5</v>
      </c>
      <c r="F481">
        <f>Misc!$B$4*Misc!$B$5/Misc!$B$2*VLOOKUP(E481,Gearing!$B$2:$F$7,5,FALSE)</f>
        <v>3601.903197661552</v>
      </c>
      <c r="G481">
        <f t="shared" si="106"/>
        <v>6.9586636264142694</v>
      </c>
      <c r="H481">
        <f t="shared" si="107"/>
        <v>280.99999999999955</v>
      </c>
      <c r="I481">
        <f t="shared" si="109"/>
        <v>0.19223050000000003</v>
      </c>
      <c r="J481">
        <f t="shared" si="110"/>
        <v>2506.5398837355942</v>
      </c>
      <c r="K481">
        <f t="shared" si="111"/>
        <v>-52393297.424715221</v>
      </c>
      <c r="L481">
        <f t="shared" si="120"/>
        <v>11198.904249331736</v>
      </c>
      <c r="M481">
        <f>2*$Y$1*VLOOKUP(E480,Gearing!$B$3:$D$7,3)+B479</f>
        <v>11198.883555188046</v>
      </c>
      <c r="N481">
        <f>2*B480-B479+Misc!$B$6*$Y$1^2</f>
        <v>11199.026733970524</v>
      </c>
      <c r="O481">
        <f t="shared" si="112"/>
        <v>0</v>
      </c>
      <c r="P481">
        <f t="shared" si="113"/>
        <v>0</v>
      </c>
      <c r="Q481">
        <f t="shared" si="114"/>
        <v>0</v>
      </c>
      <c r="R481">
        <f t="shared" si="115"/>
        <v>0</v>
      </c>
      <c r="S481">
        <f t="shared" si="116"/>
        <v>0</v>
      </c>
      <c r="T481">
        <f>C481/Misc!$B$2*60/2/PI()</f>
        <v>3998.5527677008035</v>
      </c>
      <c r="U481">
        <f>C481/Misc!$B$2*60/2/PI()*VLOOKUP(E481,Gearing!$B$2:$F$7,5,FALSE)</f>
        <v>7999.9999999999864</v>
      </c>
      <c r="V481">
        <f ca="1">FORECAST(U481,OFFSET(Engine!$E$3:$E$26,MATCH(U481,Engine!$A$3:$A$26,1)-1,0,2),OFFSET(Engine!$A$3:$A$26,MATCH(U481,Engine!$A$3:$A$26,1)-1,0,2))</f>
        <v>590.28680526412995</v>
      </c>
    </row>
    <row r="482" spans="1:22" x14ac:dyDescent="0.25">
      <c r="A482">
        <f t="shared" si="108"/>
        <v>119.75</v>
      </c>
      <c r="B482">
        <f t="shared" si="119"/>
        <v>11230.288048329285</v>
      </c>
      <c r="C482">
        <f t="shared" si="117"/>
        <v>125.61823999999979</v>
      </c>
      <c r="D482">
        <f t="shared" si="118"/>
        <v>2.1394803479779512E-3</v>
      </c>
      <c r="E482">
        <f>MIN(VLOOKUP(C481+0.01,Gearing!$A$2:$F$7,2,TRUE)+1,5)</f>
        <v>5</v>
      </c>
      <c r="F482">
        <f>Misc!$B$4*Misc!$B$5/Misc!$B$2*VLOOKUP(E482,Gearing!$B$2:$F$7,5,FALSE)</f>
        <v>3601.903197661552</v>
      </c>
      <c r="G482">
        <f t="shared" si="106"/>
        <v>6.9781774737590503</v>
      </c>
      <c r="H482">
        <f t="shared" si="107"/>
        <v>280.99999999999955</v>
      </c>
      <c r="I482">
        <f t="shared" si="109"/>
        <v>0.19223050000000003</v>
      </c>
      <c r="J482">
        <f t="shared" si="110"/>
        <v>2494.4660294888481</v>
      </c>
      <c r="K482">
        <f t="shared" si="111"/>
        <v>-52471822.968468562</v>
      </c>
      <c r="L482">
        <f t="shared" si="120"/>
        <v>11230.309008961371</v>
      </c>
      <c r="M482">
        <f>2*$Y$1*VLOOKUP(E481,Gearing!$B$3:$D$7,3)+B480</f>
        <v>11230.288048329285</v>
      </c>
      <c r="N482">
        <f>2*B481-B480+Misc!$B$6*$Y$1^2</f>
        <v>11230.431494546807</v>
      </c>
      <c r="O482">
        <f t="shared" si="112"/>
        <v>0</v>
      </c>
      <c r="P482">
        <f t="shared" si="113"/>
        <v>0</v>
      </c>
      <c r="Q482">
        <f t="shared" si="114"/>
        <v>0</v>
      </c>
      <c r="R482">
        <f t="shared" si="115"/>
        <v>0</v>
      </c>
      <c r="S482">
        <f t="shared" si="116"/>
        <v>0</v>
      </c>
      <c r="T482">
        <f>C482/Misc!$B$2*60/2/PI()</f>
        <v>3998.5527677008035</v>
      </c>
      <c r="U482">
        <f>C482/Misc!$B$2*60/2/PI()*VLOOKUP(E482,Gearing!$B$2:$F$7,5,FALSE)</f>
        <v>7999.9999999999864</v>
      </c>
      <c r="V482">
        <f ca="1">FORECAST(U482,OFFSET(Engine!$E$3:$E$26,MATCH(U482,Engine!$A$3:$A$26,1)-1,0,2),OFFSET(Engine!$A$3:$A$26,MATCH(U482,Engine!$A$3:$A$26,1)-1,0,2))</f>
        <v>590.28680526412995</v>
      </c>
    </row>
    <row r="483" spans="1:22" x14ac:dyDescent="0.25">
      <c r="A483">
        <f t="shared" si="108"/>
        <v>120</v>
      </c>
      <c r="B483">
        <f t="shared" si="119"/>
        <v>11261.692675188046</v>
      </c>
      <c r="C483">
        <f t="shared" si="117"/>
        <v>125.61823999999979</v>
      </c>
      <c r="D483">
        <f t="shared" si="118"/>
        <v>-2.1394803479779512E-3</v>
      </c>
      <c r="E483">
        <f>MIN(VLOOKUP(C482+0.01,Gearing!$A$2:$F$7,2,TRUE)+1,5)</f>
        <v>5</v>
      </c>
      <c r="F483">
        <f>Misc!$B$4*Misc!$B$5/Misc!$B$2*VLOOKUP(E483,Gearing!$B$2:$F$7,5,FALSE)</f>
        <v>3601.903197661552</v>
      </c>
      <c r="G483">
        <f t="shared" si="106"/>
        <v>6.9976914041920466</v>
      </c>
      <c r="H483">
        <f t="shared" si="107"/>
        <v>280.99999999999955</v>
      </c>
      <c r="I483">
        <f t="shared" si="109"/>
        <v>0.19223050000000003</v>
      </c>
      <c r="J483">
        <f t="shared" si="110"/>
        <v>2482.3922266512745</v>
      </c>
      <c r="K483">
        <f t="shared" si="111"/>
        <v>-52549972.642511792</v>
      </c>
      <c r="L483">
        <f t="shared" si="120"/>
        <v>11261.713369331737</v>
      </c>
      <c r="M483">
        <f>2*$Y$1*VLOOKUP(E482,Gearing!$B$3:$D$7,3)+B481</f>
        <v>11261.692675188046</v>
      </c>
      <c r="N483">
        <f>2*B482-B481+Misc!$B$6*$Y$1^2</f>
        <v>11261.835853970524</v>
      </c>
      <c r="O483">
        <f t="shared" si="112"/>
        <v>0</v>
      </c>
      <c r="P483">
        <f t="shared" si="113"/>
        <v>0</v>
      </c>
      <c r="Q483">
        <f t="shared" si="114"/>
        <v>0</v>
      </c>
      <c r="R483">
        <f t="shared" si="115"/>
        <v>0</v>
      </c>
      <c r="S483">
        <f t="shared" si="116"/>
        <v>0</v>
      </c>
      <c r="T483">
        <f>C483/Misc!$B$2*60/2/PI()</f>
        <v>3998.5527677008035</v>
      </c>
      <c r="U483">
        <f>C483/Misc!$B$2*60/2/PI()*VLOOKUP(E483,Gearing!$B$2:$F$7,5,FALSE)</f>
        <v>7999.9999999999864</v>
      </c>
      <c r="V483">
        <f ca="1">FORECAST(U483,OFFSET(Engine!$E$3:$E$26,MATCH(U483,Engine!$A$3:$A$26,1)-1,0,2),OFFSET(Engine!$A$3:$A$26,MATCH(U483,Engine!$A$3:$A$26,1)-1,0,2))</f>
        <v>590.28680526412995</v>
      </c>
    </row>
    <row r="484" spans="1:22" x14ac:dyDescent="0.25">
      <c r="A484">
        <f t="shared" si="108"/>
        <v>120.25</v>
      </c>
      <c r="B484">
        <f t="shared" si="119"/>
        <v>11293.097168329285</v>
      </c>
      <c r="C484">
        <f t="shared" si="117"/>
        <v>125.61823999999979</v>
      </c>
      <c r="D484">
        <f t="shared" si="118"/>
        <v>2.1394803479779512E-3</v>
      </c>
      <c r="E484">
        <f>MIN(VLOOKUP(C483+0.01,Gearing!$A$2:$F$7,2,TRUE)+1,5)</f>
        <v>5</v>
      </c>
      <c r="F484">
        <f>Misc!$B$4*Misc!$B$5/Misc!$B$2*VLOOKUP(E484,Gearing!$B$2:$F$7,5,FALSE)</f>
        <v>3601.903197661552</v>
      </c>
      <c r="G484">
        <f t="shared" si="106"/>
        <v>7.0172052515368275</v>
      </c>
      <c r="H484">
        <f t="shared" si="107"/>
        <v>280.99999999999955</v>
      </c>
      <c r="I484">
        <f t="shared" si="109"/>
        <v>0.19223050000000003</v>
      </c>
      <c r="J484">
        <f t="shared" si="110"/>
        <v>2470.3183724045284</v>
      </c>
      <c r="K484">
        <f t="shared" si="111"/>
        <v>-52627739.838104896</v>
      </c>
      <c r="L484">
        <f t="shared" si="120"/>
        <v>11293.118128961369</v>
      </c>
      <c r="M484">
        <f>2*$Y$1*VLOOKUP(E483,Gearing!$B$3:$D$7,3)+B482</f>
        <v>11293.097168329285</v>
      </c>
      <c r="N484">
        <f>2*B483-B482+Misc!$B$6*$Y$1^2</f>
        <v>11293.240614546807</v>
      </c>
      <c r="O484">
        <f t="shared" si="112"/>
        <v>0</v>
      </c>
      <c r="P484">
        <f t="shared" si="113"/>
        <v>0</v>
      </c>
      <c r="Q484">
        <f t="shared" si="114"/>
        <v>0</v>
      </c>
      <c r="R484">
        <f t="shared" si="115"/>
        <v>0</v>
      </c>
      <c r="S484">
        <f t="shared" si="116"/>
        <v>0</v>
      </c>
      <c r="T484">
        <f>C484/Misc!$B$2*60/2/PI()</f>
        <v>3998.5527677008035</v>
      </c>
      <c r="U484">
        <f>C484/Misc!$B$2*60/2/PI()*VLOOKUP(E484,Gearing!$B$2:$F$7,5,FALSE)</f>
        <v>7999.9999999999864</v>
      </c>
      <c r="V484">
        <f ca="1">FORECAST(U484,OFFSET(Engine!$E$3:$E$26,MATCH(U484,Engine!$A$3:$A$26,1)-1,0,2),OFFSET(Engine!$A$3:$A$26,MATCH(U484,Engine!$A$3:$A$26,1)-1,0,2))</f>
        <v>590.28680526412995</v>
      </c>
    </row>
    <row r="485" spans="1:22" x14ac:dyDescent="0.25">
      <c r="A485">
        <f t="shared" si="108"/>
        <v>120.5</v>
      </c>
      <c r="B485">
        <f t="shared" si="119"/>
        <v>11324.501795188045</v>
      </c>
      <c r="C485">
        <f t="shared" si="117"/>
        <v>125.61823999999979</v>
      </c>
      <c r="D485">
        <f t="shared" si="118"/>
        <v>-2.1394803479779512E-3</v>
      </c>
      <c r="E485">
        <f>MIN(VLOOKUP(C484+0.01,Gearing!$A$2:$F$7,2,TRUE)+1,5)</f>
        <v>5</v>
      </c>
      <c r="F485">
        <f>Misc!$B$4*Misc!$B$5/Misc!$B$2*VLOOKUP(E485,Gearing!$B$2:$F$7,5,FALSE)</f>
        <v>3601.903197661552</v>
      </c>
      <c r="G485">
        <f t="shared" si="106"/>
        <v>7.0367191819698247</v>
      </c>
      <c r="H485">
        <f t="shared" si="107"/>
        <v>280.99999999999955</v>
      </c>
      <c r="I485">
        <f t="shared" si="109"/>
        <v>0.19223050000000003</v>
      </c>
      <c r="J485">
        <f t="shared" si="110"/>
        <v>2458.2445695669539</v>
      </c>
      <c r="K485">
        <f t="shared" si="111"/>
        <v>-52705131.167216845</v>
      </c>
      <c r="L485">
        <f t="shared" si="120"/>
        <v>11324.522489331737</v>
      </c>
      <c r="M485">
        <f>2*$Y$1*VLOOKUP(E484,Gearing!$B$3:$D$7,3)+B483</f>
        <v>11324.501795188045</v>
      </c>
      <c r="N485">
        <f>2*B484-B483+Misc!$B$6*$Y$1^2</f>
        <v>11324.644973970524</v>
      </c>
      <c r="O485">
        <f t="shared" si="112"/>
        <v>0</v>
      </c>
      <c r="P485">
        <f t="shared" si="113"/>
        <v>0</v>
      </c>
      <c r="Q485">
        <f t="shared" si="114"/>
        <v>0</v>
      </c>
      <c r="R485">
        <f t="shared" si="115"/>
        <v>0</v>
      </c>
      <c r="S485">
        <f t="shared" si="116"/>
        <v>0</v>
      </c>
      <c r="T485">
        <f>C485/Misc!$B$2*60/2/PI()</f>
        <v>3998.5527677008035</v>
      </c>
      <c r="U485">
        <f>C485/Misc!$B$2*60/2/PI()*VLOOKUP(E485,Gearing!$B$2:$F$7,5,FALSE)</f>
        <v>7999.9999999999864</v>
      </c>
      <c r="V485">
        <f ca="1">FORECAST(U485,OFFSET(Engine!$E$3:$E$26,MATCH(U485,Engine!$A$3:$A$26,1)-1,0,2),OFFSET(Engine!$A$3:$A$26,MATCH(U485,Engine!$A$3:$A$26,1)-1,0,2))</f>
        <v>590.28680526412995</v>
      </c>
    </row>
    <row r="486" spans="1:22" x14ac:dyDescent="0.25">
      <c r="A486">
        <f t="shared" si="108"/>
        <v>120.75</v>
      </c>
      <c r="B486">
        <f t="shared" si="119"/>
        <v>11355.906288329285</v>
      </c>
      <c r="C486">
        <f t="shared" si="117"/>
        <v>125.61823999999979</v>
      </c>
      <c r="D486">
        <f t="shared" si="118"/>
        <v>2.1394803479779512E-3</v>
      </c>
      <c r="E486">
        <f>MIN(VLOOKUP(C485+0.01,Gearing!$A$2:$F$7,2,TRUE)+1,5)</f>
        <v>5</v>
      </c>
      <c r="F486">
        <f>Misc!$B$4*Misc!$B$5/Misc!$B$2*VLOOKUP(E486,Gearing!$B$2:$F$7,5,FALSE)</f>
        <v>3601.903197661552</v>
      </c>
      <c r="G486">
        <f t="shared" si="106"/>
        <v>7.0562330293146056</v>
      </c>
      <c r="H486">
        <f t="shared" si="107"/>
        <v>280.99999999999955</v>
      </c>
      <c r="I486">
        <f t="shared" si="109"/>
        <v>0.19223050000000003</v>
      </c>
      <c r="J486">
        <f t="shared" si="110"/>
        <v>2446.1707153202078</v>
      </c>
      <c r="K486">
        <f t="shared" si="111"/>
        <v>-52782140.014649682</v>
      </c>
      <c r="L486">
        <f t="shared" si="120"/>
        <v>11355.927248961374</v>
      </c>
      <c r="M486">
        <f>2*$Y$1*VLOOKUP(E485,Gearing!$B$3:$D$7,3)+B484</f>
        <v>11355.906288329285</v>
      </c>
      <c r="N486">
        <f>2*B485-B484+Misc!$B$6*$Y$1^2</f>
        <v>11356.049734546807</v>
      </c>
      <c r="O486">
        <f t="shared" si="112"/>
        <v>0</v>
      </c>
      <c r="P486">
        <f t="shared" si="113"/>
        <v>0</v>
      </c>
      <c r="Q486">
        <f t="shared" si="114"/>
        <v>0</v>
      </c>
      <c r="R486">
        <f t="shared" si="115"/>
        <v>0</v>
      </c>
      <c r="S486">
        <f t="shared" si="116"/>
        <v>0</v>
      </c>
      <c r="T486">
        <f>C486/Misc!$B$2*60/2/PI()</f>
        <v>3998.5527677008035</v>
      </c>
      <c r="U486">
        <f>C486/Misc!$B$2*60/2/PI()*VLOOKUP(E486,Gearing!$B$2:$F$7,5,FALSE)</f>
        <v>7999.9999999999864</v>
      </c>
      <c r="V486">
        <f ca="1">FORECAST(U486,OFFSET(Engine!$E$3:$E$26,MATCH(U486,Engine!$A$3:$A$26,1)-1,0,2),OFFSET(Engine!$A$3:$A$26,MATCH(U486,Engine!$A$3:$A$26,1)-1,0,2))</f>
        <v>590.28680526412995</v>
      </c>
    </row>
    <row r="487" spans="1:22" x14ac:dyDescent="0.25">
      <c r="A487">
        <f t="shared" si="108"/>
        <v>121</v>
      </c>
      <c r="B487">
        <f t="shared" si="119"/>
        <v>11387.310915188045</v>
      </c>
      <c r="C487">
        <f t="shared" si="117"/>
        <v>125.61823999999979</v>
      </c>
      <c r="D487">
        <f t="shared" si="118"/>
        <v>-2.1394803479779512E-3</v>
      </c>
      <c r="E487">
        <f>MIN(VLOOKUP(C486+0.01,Gearing!$A$2:$F$7,2,TRUE)+1,5)</f>
        <v>5</v>
      </c>
      <c r="F487">
        <f>Misc!$B$4*Misc!$B$5/Misc!$B$2*VLOOKUP(E487,Gearing!$B$2:$F$7,5,FALSE)</f>
        <v>3601.903197661552</v>
      </c>
      <c r="G487">
        <f t="shared" si="106"/>
        <v>7.0757469597476019</v>
      </c>
      <c r="H487">
        <f t="shared" si="107"/>
        <v>280.99999999999955</v>
      </c>
      <c r="I487">
        <f t="shared" si="109"/>
        <v>0.19223050000000003</v>
      </c>
      <c r="J487">
        <f t="shared" si="110"/>
        <v>2434.0969124826343</v>
      </c>
      <c r="K487">
        <f t="shared" si="111"/>
        <v>-52858772.998830356</v>
      </c>
      <c r="L487">
        <f t="shared" si="120"/>
        <v>11387.331609331735</v>
      </c>
      <c r="M487">
        <f>2*$Y$1*VLOOKUP(E486,Gearing!$B$3:$D$7,3)+B485</f>
        <v>11387.310915188045</v>
      </c>
      <c r="N487">
        <f>2*B486-B485+Misc!$B$6*$Y$1^2</f>
        <v>11387.454093970524</v>
      </c>
      <c r="O487">
        <f t="shared" si="112"/>
        <v>0</v>
      </c>
      <c r="P487">
        <f t="shared" si="113"/>
        <v>0</v>
      </c>
      <c r="Q487">
        <f t="shared" si="114"/>
        <v>0</v>
      </c>
      <c r="R487">
        <f t="shared" si="115"/>
        <v>0</v>
      </c>
      <c r="S487">
        <f t="shared" si="116"/>
        <v>0</v>
      </c>
      <c r="T487">
        <f>C487/Misc!$B$2*60/2/PI()</f>
        <v>3998.5527677008035</v>
      </c>
      <c r="U487">
        <f>C487/Misc!$B$2*60/2/PI()*VLOOKUP(E487,Gearing!$B$2:$F$7,5,FALSE)</f>
        <v>7999.9999999999864</v>
      </c>
      <c r="V487">
        <f ca="1">FORECAST(U487,OFFSET(Engine!$E$3:$E$26,MATCH(U487,Engine!$A$3:$A$26,1)-1,0,2),OFFSET(Engine!$A$3:$A$26,MATCH(U487,Engine!$A$3:$A$26,1)-1,0,2))</f>
        <v>590.28680526412995</v>
      </c>
    </row>
    <row r="488" spans="1:22" x14ac:dyDescent="0.25">
      <c r="A488">
        <f t="shared" si="108"/>
        <v>121.25</v>
      </c>
      <c r="B488">
        <f t="shared" si="119"/>
        <v>11418.715408329284</v>
      </c>
      <c r="C488">
        <f t="shared" si="117"/>
        <v>125.61823999999979</v>
      </c>
      <c r="D488">
        <f t="shared" si="118"/>
        <v>2.1394803479779512E-3</v>
      </c>
      <c r="E488">
        <f>MIN(VLOOKUP(C487+0.01,Gearing!$A$2:$F$7,2,TRUE)+1,5)</f>
        <v>5</v>
      </c>
      <c r="F488">
        <f>Misc!$B$4*Misc!$B$5/Misc!$B$2*VLOOKUP(E488,Gearing!$B$2:$F$7,5,FALSE)</f>
        <v>3601.903197661552</v>
      </c>
      <c r="G488">
        <f t="shared" si="106"/>
        <v>7.0952608070923828</v>
      </c>
      <c r="H488">
        <f t="shared" si="107"/>
        <v>280.99999999999955</v>
      </c>
      <c r="I488">
        <f t="shared" si="109"/>
        <v>0.19223050000000003</v>
      </c>
      <c r="J488">
        <f t="shared" si="110"/>
        <v>2422.0230582358881</v>
      </c>
      <c r="K488">
        <f t="shared" si="111"/>
        <v>-52935023.498102956</v>
      </c>
      <c r="L488">
        <f t="shared" si="120"/>
        <v>11418.736368961372</v>
      </c>
      <c r="M488">
        <f>2*$Y$1*VLOOKUP(E487,Gearing!$B$3:$D$7,3)+B486</f>
        <v>11418.715408329284</v>
      </c>
      <c r="N488">
        <f>2*B487-B486+Misc!$B$6*$Y$1^2</f>
        <v>11418.858854546806</v>
      </c>
      <c r="O488">
        <f t="shared" si="112"/>
        <v>0</v>
      </c>
      <c r="P488">
        <f t="shared" si="113"/>
        <v>0</v>
      </c>
      <c r="Q488">
        <f t="shared" si="114"/>
        <v>0</v>
      </c>
      <c r="R488">
        <f t="shared" si="115"/>
        <v>0</v>
      </c>
      <c r="S488">
        <f t="shared" si="116"/>
        <v>0</v>
      </c>
      <c r="T488">
        <f>C488/Misc!$B$2*60/2/PI()</f>
        <v>3998.5527677008035</v>
      </c>
      <c r="U488">
        <f>C488/Misc!$B$2*60/2/PI()*VLOOKUP(E488,Gearing!$B$2:$F$7,5,FALSE)</f>
        <v>7999.9999999999864</v>
      </c>
      <c r="V488">
        <f ca="1">FORECAST(U488,OFFSET(Engine!$E$3:$E$26,MATCH(U488,Engine!$A$3:$A$26,1)-1,0,2),OFFSET(Engine!$A$3:$A$26,MATCH(U488,Engine!$A$3:$A$26,1)-1,0,2))</f>
        <v>590.28680526412995</v>
      </c>
    </row>
    <row r="489" spans="1:22" x14ac:dyDescent="0.25">
      <c r="A489">
        <f t="shared" si="108"/>
        <v>121.5</v>
      </c>
      <c r="B489">
        <f t="shared" si="119"/>
        <v>11450.120035188045</v>
      </c>
      <c r="C489">
        <f t="shared" si="117"/>
        <v>125.61823999999979</v>
      </c>
      <c r="D489">
        <f t="shared" si="118"/>
        <v>-2.1394803479779512E-3</v>
      </c>
      <c r="E489">
        <f>MIN(VLOOKUP(C488+0.01,Gearing!$A$2:$F$7,2,TRUE)+1,5)</f>
        <v>5</v>
      </c>
      <c r="F489">
        <f>Misc!$B$4*Misc!$B$5/Misc!$B$2*VLOOKUP(E489,Gearing!$B$2:$F$7,5,FALSE)</f>
        <v>3601.903197661552</v>
      </c>
      <c r="G489">
        <f t="shared" si="106"/>
        <v>7.11477473752538</v>
      </c>
      <c r="H489">
        <f t="shared" si="107"/>
        <v>280.99999999999955</v>
      </c>
      <c r="I489">
        <f t="shared" si="109"/>
        <v>0.19223050000000003</v>
      </c>
      <c r="J489">
        <f t="shared" si="110"/>
        <v>2409.9492553983146</v>
      </c>
      <c r="K489">
        <f t="shared" si="111"/>
        <v>-53010898.13735234</v>
      </c>
      <c r="L489">
        <f t="shared" si="120"/>
        <v>11450.140729331737</v>
      </c>
      <c r="M489">
        <f>2*$Y$1*VLOOKUP(E488,Gearing!$B$3:$D$7,3)+B487</f>
        <v>11450.120035188045</v>
      </c>
      <c r="N489">
        <f>2*B488-B487+Misc!$B$6*$Y$1^2</f>
        <v>11450.263213970524</v>
      </c>
      <c r="O489">
        <f t="shared" si="112"/>
        <v>0</v>
      </c>
      <c r="P489">
        <f t="shared" si="113"/>
        <v>0</v>
      </c>
      <c r="Q489">
        <f t="shared" si="114"/>
        <v>0</v>
      </c>
      <c r="R489">
        <f t="shared" si="115"/>
        <v>0</v>
      </c>
      <c r="S489">
        <f t="shared" si="116"/>
        <v>0</v>
      </c>
      <c r="T489">
        <f>C489/Misc!$B$2*60/2/PI()</f>
        <v>3998.5527677008035</v>
      </c>
      <c r="U489">
        <f>C489/Misc!$B$2*60/2/PI()*VLOOKUP(E489,Gearing!$B$2:$F$7,5,FALSE)</f>
        <v>7999.9999999999864</v>
      </c>
      <c r="V489">
        <f ca="1">FORECAST(U489,OFFSET(Engine!$E$3:$E$26,MATCH(U489,Engine!$A$3:$A$26,1)-1,0,2),OFFSET(Engine!$A$3:$A$26,MATCH(U489,Engine!$A$3:$A$26,1)-1,0,2))</f>
        <v>590.28680526412995</v>
      </c>
    </row>
    <row r="490" spans="1:22" x14ac:dyDescent="0.25">
      <c r="A490">
        <f t="shared" si="108"/>
        <v>121.75</v>
      </c>
      <c r="B490">
        <f t="shared" si="119"/>
        <v>11481.524528329284</v>
      </c>
      <c r="C490">
        <f t="shared" si="117"/>
        <v>125.61823999999979</v>
      </c>
      <c r="D490">
        <f t="shared" si="118"/>
        <v>2.1394803479779512E-3</v>
      </c>
      <c r="E490">
        <f>MIN(VLOOKUP(C489+0.01,Gearing!$A$2:$F$7,2,TRUE)+1,5)</f>
        <v>5</v>
      </c>
      <c r="F490">
        <f>Misc!$B$4*Misc!$B$5/Misc!$B$2*VLOOKUP(E490,Gearing!$B$2:$F$7,5,FALSE)</f>
        <v>3601.903197661552</v>
      </c>
      <c r="G490">
        <f t="shared" si="106"/>
        <v>7.1342885848701609</v>
      </c>
      <c r="H490">
        <f t="shared" si="107"/>
        <v>280.99999999999955</v>
      </c>
      <c r="I490">
        <f t="shared" si="109"/>
        <v>0.19223050000000003</v>
      </c>
      <c r="J490">
        <f t="shared" si="110"/>
        <v>2397.8754011515684</v>
      </c>
      <c r="K490">
        <f t="shared" si="111"/>
        <v>-53086390.288464688</v>
      </c>
      <c r="L490">
        <f t="shared" si="120"/>
        <v>11481.54548896137</v>
      </c>
      <c r="M490">
        <f>2*$Y$1*VLOOKUP(E489,Gearing!$B$3:$D$7,3)+B488</f>
        <v>11481.524528329284</v>
      </c>
      <c r="N490">
        <f>2*B489-B488+Misc!$B$6*$Y$1^2</f>
        <v>11481.667974546806</v>
      </c>
      <c r="O490">
        <f t="shared" si="112"/>
        <v>0</v>
      </c>
      <c r="P490">
        <f t="shared" si="113"/>
        <v>0</v>
      </c>
      <c r="Q490">
        <f t="shared" si="114"/>
        <v>0</v>
      </c>
      <c r="R490">
        <f t="shared" si="115"/>
        <v>0</v>
      </c>
      <c r="S490">
        <f t="shared" si="116"/>
        <v>0</v>
      </c>
      <c r="T490">
        <f>C490/Misc!$B$2*60/2/PI()</f>
        <v>3998.5527677008035</v>
      </c>
      <c r="U490">
        <f>C490/Misc!$B$2*60/2/PI()*VLOOKUP(E490,Gearing!$B$2:$F$7,5,FALSE)</f>
        <v>7999.9999999999864</v>
      </c>
      <c r="V490">
        <f ca="1">FORECAST(U490,OFFSET(Engine!$E$3:$E$26,MATCH(U490,Engine!$A$3:$A$26,1)-1,0,2),OFFSET(Engine!$A$3:$A$26,MATCH(U490,Engine!$A$3:$A$26,1)-1,0,2))</f>
        <v>590.28680526412995</v>
      </c>
    </row>
    <row r="491" spans="1:22" x14ac:dyDescent="0.25">
      <c r="A491">
        <f t="shared" si="108"/>
        <v>122</v>
      </c>
      <c r="B491">
        <f t="shared" si="119"/>
        <v>11512.929155188045</v>
      </c>
      <c r="C491">
        <f t="shared" si="117"/>
        <v>125.61823999999979</v>
      </c>
      <c r="D491">
        <f t="shared" si="118"/>
        <v>-2.1394803479779512E-3</v>
      </c>
      <c r="E491">
        <f>MIN(VLOOKUP(C490+0.01,Gearing!$A$2:$F$7,2,TRUE)+1,5)</f>
        <v>5</v>
      </c>
      <c r="F491">
        <f>Misc!$B$4*Misc!$B$5/Misc!$B$2*VLOOKUP(E491,Gearing!$B$2:$F$7,5,FALSE)</f>
        <v>3601.903197661552</v>
      </c>
      <c r="G491">
        <f t="shared" si="106"/>
        <v>7.1538025153031581</v>
      </c>
      <c r="H491">
        <f t="shared" si="107"/>
        <v>280.99999999999955</v>
      </c>
      <c r="I491">
        <f t="shared" si="109"/>
        <v>0.19223050000000003</v>
      </c>
      <c r="J491">
        <f t="shared" si="110"/>
        <v>2385.8015983139949</v>
      </c>
      <c r="K491">
        <f t="shared" si="111"/>
        <v>-53161506.582782798</v>
      </c>
      <c r="L491">
        <f t="shared" si="120"/>
        <v>11512.949849331735</v>
      </c>
      <c r="M491">
        <f>2*$Y$1*VLOOKUP(E490,Gearing!$B$3:$D$7,3)+B489</f>
        <v>11512.929155188045</v>
      </c>
      <c r="N491">
        <f>2*B490-B489+Misc!$B$6*$Y$1^2</f>
        <v>11513.072333970524</v>
      </c>
      <c r="O491">
        <f t="shared" si="112"/>
        <v>0</v>
      </c>
      <c r="P491">
        <f t="shared" si="113"/>
        <v>0</v>
      </c>
      <c r="Q491">
        <f t="shared" si="114"/>
        <v>0</v>
      </c>
      <c r="R491">
        <f t="shared" si="115"/>
        <v>0</v>
      </c>
      <c r="S491">
        <f t="shared" si="116"/>
        <v>0</v>
      </c>
      <c r="T491">
        <f>C491/Misc!$B$2*60/2/PI()</f>
        <v>3998.5527677008035</v>
      </c>
      <c r="U491">
        <f>C491/Misc!$B$2*60/2/PI()*VLOOKUP(E491,Gearing!$B$2:$F$7,5,FALSE)</f>
        <v>7999.9999999999864</v>
      </c>
      <c r="V491">
        <f ca="1">FORECAST(U491,OFFSET(Engine!$E$3:$E$26,MATCH(U491,Engine!$A$3:$A$26,1)-1,0,2),OFFSET(Engine!$A$3:$A$26,MATCH(U491,Engine!$A$3:$A$26,1)-1,0,2))</f>
        <v>590.28680526412995</v>
      </c>
    </row>
    <row r="492" spans="1:22" x14ac:dyDescent="0.25">
      <c r="A492">
        <f t="shared" si="108"/>
        <v>122.25</v>
      </c>
      <c r="B492">
        <f t="shared" si="119"/>
        <v>11544.333648329284</v>
      </c>
      <c r="C492">
        <f t="shared" si="117"/>
        <v>125.61823999999979</v>
      </c>
      <c r="D492">
        <f t="shared" si="118"/>
        <v>2.1394803479779512E-3</v>
      </c>
      <c r="E492">
        <f>MIN(VLOOKUP(C491+0.01,Gearing!$A$2:$F$7,2,TRUE)+1,5)</f>
        <v>5</v>
      </c>
      <c r="F492">
        <f>Misc!$B$4*Misc!$B$5/Misc!$B$2*VLOOKUP(E492,Gearing!$B$2:$F$7,5,FALSE)</f>
        <v>3601.903197661552</v>
      </c>
      <c r="G492">
        <f t="shared" si="106"/>
        <v>7.173316362647939</v>
      </c>
      <c r="H492">
        <f t="shared" si="107"/>
        <v>280.99999999999955</v>
      </c>
      <c r="I492">
        <f t="shared" si="109"/>
        <v>0.19223050000000003</v>
      </c>
      <c r="J492">
        <f t="shared" si="110"/>
        <v>2373.7277440672488</v>
      </c>
      <c r="K492">
        <f t="shared" si="111"/>
        <v>-53236240.385734908</v>
      </c>
      <c r="L492">
        <f t="shared" si="120"/>
        <v>11544.354608961368</v>
      </c>
      <c r="M492">
        <f>2*$Y$1*VLOOKUP(E491,Gearing!$B$3:$D$7,3)+B490</f>
        <v>11544.333648329284</v>
      </c>
      <c r="N492">
        <f>2*B491-B490+Misc!$B$6*$Y$1^2</f>
        <v>11544.477094546806</v>
      </c>
      <c r="O492">
        <f t="shared" si="112"/>
        <v>0</v>
      </c>
      <c r="P492">
        <f t="shared" si="113"/>
        <v>0</v>
      </c>
      <c r="Q492">
        <f t="shared" si="114"/>
        <v>0</v>
      </c>
      <c r="R492">
        <f t="shared" si="115"/>
        <v>0</v>
      </c>
      <c r="S492">
        <f t="shared" si="116"/>
        <v>0</v>
      </c>
      <c r="T492">
        <f>C492/Misc!$B$2*60/2/PI()</f>
        <v>3998.5527677008035</v>
      </c>
      <c r="U492">
        <f>C492/Misc!$B$2*60/2/PI()*VLOOKUP(E492,Gearing!$B$2:$F$7,5,FALSE)</f>
        <v>7999.9999999999864</v>
      </c>
      <c r="V492">
        <f ca="1">FORECAST(U492,OFFSET(Engine!$E$3:$E$26,MATCH(U492,Engine!$A$3:$A$26,1)-1,0,2),OFFSET(Engine!$A$3:$A$26,MATCH(U492,Engine!$A$3:$A$26,1)-1,0,2))</f>
        <v>590.28680526412995</v>
      </c>
    </row>
    <row r="493" spans="1:22" x14ac:dyDescent="0.25">
      <c r="A493">
        <f t="shared" si="108"/>
        <v>122.5</v>
      </c>
      <c r="B493">
        <f t="shared" si="119"/>
        <v>11575.738275188045</v>
      </c>
      <c r="C493">
        <f t="shared" si="117"/>
        <v>125.61823999999979</v>
      </c>
      <c r="D493">
        <f t="shared" si="118"/>
        <v>-2.1394803479779512E-3</v>
      </c>
      <c r="E493">
        <f>MIN(VLOOKUP(C492+0.01,Gearing!$A$2:$F$7,2,TRUE)+1,5)</f>
        <v>5</v>
      </c>
      <c r="F493">
        <f>Misc!$B$4*Misc!$B$5/Misc!$B$2*VLOOKUP(E493,Gearing!$B$2:$F$7,5,FALSE)</f>
        <v>3601.903197661552</v>
      </c>
      <c r="G493">
        <f t="shared" si="106"/>
        <v>7.1928302930809354</v>
      </c>
      <c r="H493">
        <f t="shared" si="107"/>
        <v>280.99999999999955</v>
      </c>
      <c r="I493">
        <f t="shared" si="109"/>
        <v>0.19223050000000003</v>
      </c>
      <c r="J493">
        <f t="shared" si="110"/>
        <v>2361.6539412296743</v>
      </c>
      <c r="K493">
        <f t="shared" si="111"/>
        <v>-53310598.335121728</v>
      </c>
      <c r="L493">
        <f t="shared" si="120"/>
        <v>11575.758969331733</v>
      </c>
      <c r="M493">
        <f>2*$Y$1*VLOOKUP(E492,Gearing!$B$3:$D$7,3)+B491</f>
        <v>11575.738275188045</v>
      </c>
      <c r="N493">
        <f>2*B492-B491+Misc!$B$6*$Y$1^2</f>
        <v>11575.881453970524</v>
      </c>
      <c r="O493">
        <f t="shared" si="112"/>
        <v>0</v>
      </c>
      <c r="P493">
        <f t="shared" si="113"/>
        <v>0</v>
      </c>
      <c r="Q493">
        <f t="shared" si="114"/>
        <v>0</v>
      </c>
      <c r="R493">
        <f t="shared" si="115"/>
        <v>0</v>
      </c>
      <c r="S493">
        <f t="shared" si="116"/>
        <v>0</v>
      </c>
      <c r="T493">
        <f>C493/Misc!$B$2*60/2/PI()</f>
        <v>3998.5527677008035</v>
      </c>
      <c r="U493">
        <f>C493/Misc!$B$2*60/2/PI()*VLOOKUP(E493,Gearing!$B$2:$F$7,5,FALSE)</f>
        <v>7999.9999999999864</v>
      </c>
      <c r="V493">
        <f ca="1">FORECAST(U493,OFFSET(Engine!$E$3:$E$26,MATCH(U493,Engine!$A$3:$A$26,1)-1,0,2),OFFSET(Engine!$A$3:$A$26,MATCH(U493,Engine!$A$3:$A$26,1)-1,0,2))</f>
        <v>590.28680526412995</v>
      </c>
    </row>
    <row r="494" spans="1:22" x14ac:dyDescent="0.25">
      <c r="A494">
        <f t="shared" si="108"/>
        <v>122.75</v>
      </c>
      <c r="B494">
        <f t="shared" si="119"/>
        <v>11607.142768329284</v>
      </c>
      <c r="C494">
        <f t="shared" si="117"/>
        <v>125.61823999999979</v>
      </c>
      <c r="D494">
        <f t="shared" si="118"/>
        <v>2.1394803479779512E-3</v>
      </c>
      <c r="E494">
        <f>MIN(VLOOKUP(C493+0.01,Gearing!$A$2:$F$7,2,TRUE)+1,5)</f>
        <v>5</v>
      </c>
      <c r="F494">
        <f>Misc!$B$4*Misc!$B$5/Misc!$B$2*VLOOKUP(E494,Gearing!$B$2:$F$7,5,FALSE)</f>
        <v>3601.903197661552</v>
      </c>
      <c r="G494">
        <f t="shared" si="106"/>
        <v>7.2123441404257163</v>
      </c>
      <c r="H494">
        <f t="shared" si="107"/>
        <v>280.99999999999955</v>
      </c>
      <c r="I494">
        <f t="shared" si="109"/>
        <v>0.19223050000000003</v>
      </c>
      <c r="J494">
        <f t="shared" si="110"/>
        <v>2349.5800869829282</v>
      </c>
      <c r="K494">
        <f t="shared" si="111"/>
        <v>-53384573.789913595</v>
      </c>
      <c r="L494">
        <f t="shared" si="120"/>
        <v>11607.16372896137</v>
      </c>
      <c r="M494">
        <f>2*$Y$1*VLOOKUP(E493,Gearing!$B$3:$D$7,3)+B492</f>
        <v>11607.142768329284</v>
      </c>
      <c r="N494">
        <f>2*B493-B492+Misc!$B$6*$Y$1^2</f>
        <v>11607.286214546806</v>
      </c>
      <c r="O494">
        <f t="shared" si="112"/>
        <v>0</v>
      </c>
      <c r="P494">
        <f t="shared" si="113"/>
        <v>0</v>
      </c>
      <c r="Q494">
        <f t="shared" si="114"/>
        <v>0</v>
      </c>
      <c r="R494">
        <f t="shared" si="115"/>
        <v>0</v>
      </c>
      <c r="S494">
        <f t="shared" si="116"/>
        <v>0</v>
      </c>
      <c r="T494">
        <f>C494/Misc!$B$2*60/2/PI()</f>
        <v>3998.5527677008035</v>
      </c>
      <c r="U494">
        <f>C494/Misc!$B$2*60/2/PI()*VLOOKUP(E494,Gearing!$B$2:$F$7,5,FALSE)</f>
        <v>7999.9999999999864</v>
      </c>
      <c r="V494">
        <f ca="1">FORECAST(U494,OFFSET(Engine!$E$3:$E$26,MATCH(U494,Engine!$A$3:$A$26,1)-1,0,2),OFFSET(Engine!$A$3:$A$26,MATCH(U494,Engine!$A$3:$A$26,1)-1,0,2))</f>
        <v>590.28680526412995</v>
      </c>
    </row>
    <row r="495" spans="1:22" x14ac:dyDescent="0.25">
      <c r="A495">
        <f t="shared" si="108"/>
        <v>123</v>
      </c>
      <c r="B495">
        <f t="shared" si="119"/>
        <v>11638.547395188045</v>
      </c>
      <c r="C495">
        <f t="shared" si="117"/>
        <v>125.61823999999979</v>
      </c>
      <c r="D495">
        <f t="shared" si="118"/>
        <v>-2.1394803479779512E-3</v>
      </c>
      <c r="E495">
        <f>MIN(VLOOKUP(C494+0.01,Gearing!$A$2:$F$7,2,TRUE)+1,5)</f>
        <v>5</v>
      </c>
      <c r="F495">
        <f>Misc!$B$4*Misc!$B$5/Misc!$B$2*VLOOKUP(E495,Gearing!$B$2:$F$7,5,FALSE)</f>
        <v>3601.903197661552</v>
      </c>
      <c r="G495">
        <f t="shared" si="106"/>
        <v>7.2318580708587135</v>
      </c>
      <c r="H495">
        <f t="shared" si="107"/>
        <v>280.99999999999955</v>
      </c>
      <c r="I495">
        <f t="shared" si="109"/>
        <v>0.19223050000000003</v>
      </c>
      <c r="J495">
        <f t="shared" si="110"/>
        <v>2337.5062841453546</v>
      </c>
      <c r="K495">
        <f t="shared" si="111"/>
        <v>-53458173.39436914</v>
      </c>
      <c r="L495">
        <f t="shared" si="120"/>
        <v>11638.568089331735</v>
      </c>
      <c r="M495">
        <f>2*$Y$1*VLOOKUP(E494,Gearing!$B$3:$D$7,3)+B493</f>
        <v>11638.547395188045</v>
      </c>
      <c r="N495">
        <f>2*B494-B493+Misc!$B$6*$Y$1^2</f>
        <v>11638.690573970523</v>
      </c>
      <c r="O495">
        <f t="shared" si="112"/>
        <v>0</v>
      </c>
      <c r="P495">
        <f t="shared" si="113"/>
        <v>0</v>
      </c>
      <c r="Q495">
        <f t="shared" si="114"/>
        <v>0</v>
      </c>
      <c r="R495">
        <f t="shared" si="115"/>
        <v>0</v>
      </c>
      <c r="S495">
        <f t="shared" si="116"/>
        <v>0</v>
      </c>
      <c r="T495">
        <f>C495/Misc!$B$2*60/2/PI()</f>
        <v>3998.5527677008035</v>
      </c>
      <c r="U495">
        <f>C495/Misc!$B$2*60/2/PI()*VLOOKUP(E495,Gearing!$B$2:$F$7,5,FALSE)</f>
        <v>7999.9999999999864</v>
      </c>
      <c r="V495">
        <f ca="1">FORECAST(U495,OFFSET(Engine!$E$3:$E$26,MATCH(U495,Engine!$A$3:$A$26,1)-1,0,2),OFFSET(Engine!$A$3:$A$26,MATCH(U495,Engine!$A$3:$A$26,1)-1,0,2))</f>
        <v>590.28680526412995</v>
      </c>
    </row>
    <row r="496" spans="1:22" x14ac:dyDescent="0.25">
      <c r="A496">
        <f t="shared" si="108"/>
        <v>123.25</v>
      </c>
      <c r="B496">
        <f t="shared" si="119"/>
        <v>11669.951888329284</v>
      </c>
      <c r="C496">
        <f t="shared" si="117"/>
        <v>125.61823999999979</v>
      </c>
      <c r="D496">
        <f t="shared" si="118"/>
        <v>2.1394803479779512E-3</v>
      </c>
      <c r="E496">
        <f>MIN(VLOOKUP(C495+0.01,Gearing!$A$2:$F$7,2,TRUE)+1,5)</f>
        <v>5</v>
      </c>
      <c r="F496">
        <f>Misc!$B$4*Misc!$B$5/Misc!$B$2*VLOOKUP(E496,Gearing!$B$2:$F$7,5,FALSE)</f>
        <v>3601.903197661552</v>
      </c>
      <c r="G496">
        <f t="shared" si="106"/>
        <v>7.2513719182034944</v>
      </c>
      <c r="H496">
        <f t="shared" si="107"/>
        <v>280.99999999999955</v>
      </c>
      <c r="I496">
        <f t="shared" si="109"/>
        <v>0.19223050000000003</v>
      </c>
      <c r="J496">
        <f t="shared" si="110"/>
        <v>2325.4324298986085</v>
      </c>
      <c r="K496">
        <f t="shared" si="111"/>
        <v>-53531390.501000755</v>
      </c>
      <c r="L496">
        <f t="shared" si="120"/>
        <v>11669.972848961372</v>
      </c>
      <c r="M496">
        <f>2*$Y$1*VLOOKUP(E495,Gearing!$B$3:$D$7,3)+B494</f>
        <v>11669.951888329284</v>
      </c>
      <c r="N496">
        <f>2*B495-B494+Misc!$B$6*$Y$1^2</f>
        <v>11670.095334546806</v>
      </c>
      <c r="O496">
        <f t="shared" si="112"/>
        <v>0</v>
      </c>
      <c r="P496">
        <f t="shared" si="113"/>
        <v>0</v>
      </c>
      <c r="Q496">
        <f t="shared" si="114"/>
        <v>0</v>
      </c>
      <c r="R496">
        <f t="shared" si="115"/>
        <v>0</v>
      </c>
      <c r="S496">
        <f t="shared" si="116"/>
        <v>0</v>
      </c>
      <c r="T496">
        <f>C496/Misc!$B$2*60/2/PI()</f>
        <v>3998.5527677008035</v>
      </c>
      <c r="U496">
        <f>C496/Misc!$B$2*60/2/PI()*VLOOKUP(E496,Gearing!$B$2:$F$7,5,FALSE)</f>
        <v>7999.9999999999864</v>
      </c>
      <c r="V496">
        <f ca="1">FORECAST(U496,OFFSET(Engine!$E$3:$E$26,MATCH(U496,Engine!$A$3:$A$26,1)-1,0,2),OFFSET(Engine!$A$3:$A$26,MATCH(U496,Engine!$A$3:$A$26,1)-1,0,2))</f>
        <v>590.28680526412995</v>
      </c>
    </row>
    <row r="497" spans="1:22" x14ac:dyDescent="0.25">
      <c r="A497">
        <f t="shared" si="108"/>
        <v>123.5</v>
      </c>
      <c r="B497">
        <f t="shared" si="119"/>
        <v>11701.356515188045</v>
      </c>
      <c r="C497">
        <f t="shared" si="117"/>
        <v>125.61823999999979</v>
      </c>
      <c r="D497">
        <f t="shared" si="118"/>
        <v>-2.1394803479779512E-3</v>
      </c>
      <c r="E497">
        <f>MIN(VLOOKUP(C496+0.01,Gearing!$A$2:$F$7,2,TRUE)+1,5)</f>
        <v>5</v>
      </c>
      <c r="F497">
        <f>Misc!$B$4*Misc!$B$5/Misc!$B$2*VLOOKUP(E497,Gearing!$B$2:$F$7,5,FALSE)</f>
        <v>3601.903197661552</v>
      </c>
      <c r="G497">
        <f t="shared" si="106"/>
        <v>7.2708858486364916</v>
      </c>
      <c r="H497">
        <f t="shared" si="107"/>
        <v>280.99999999999955</v>
      </c>
      <c r="I497">
        <f t="shared" si="109"/>
        <v>0.19223050000000003</v>
      </c>
      <c r="J497">
        <f t="shared" si="110"/>
        <v>2313.3586270610349</v>
      </c>
      <c r="K497">
        <f t="shared" si="111"/>
        <v>-53604231.760525025</v>
      </c>
      <c r="L497">
        <f t="shared" si="120"/>
        <v>11701.377209331737</v>
      </c>
      <c r="M497">
        <f>2*$Y$1*VLOOKUP(E496,Gearing!$B$3:$D$7,3)+B495</f>
        <v>11701.356515188045</v>
      </c>
      <c r="N497">
        <f>2*B496-B495+Misc!$B$6*$Y$1^2</f>
        <v>11701.499693970523</v>
      </c>
      <c r="O497">
        <f t="shared" si="112"/>
        <v>0</v>
      </c>
      <c r="P497">
        <f t="shared" si="113"/>
        <v>0</v>
      </c>
      <c r="Q497">
        <f t="shared" si="114"/>
        <v>0</v>
      </c>
      <c r="R497">
        <f t="shared" si="115"/>
        <v>0</v>
      </c>
      <c r="S497">
        <f t="shared" si="116"/>
        <v>0</v>
      </c>
      <c r="T497">
        <f>C497/Misc!$B$2*60/2/PI()</f>
        <v>3998.5527677008035</v>
      </c>
      <c r="U497">
        <f>C497/Misc!$B$2*60/2/PI()*VLOOKUP(E497,Gearing!$B$2:$F$7,5,FALSE)</f>
        <v>7999.9999999999864</v>
      </c>
      <c r="V497">
        <f ca="1">FORECAST(U497,OFFSET(Engine!$E$3:$E$26,MATCH(U497,Engine!$A$3:$A$26,1)-1,0,2),OFFSET(Engine!$A$3:$A$26,MATCH(U497,Engine!$A$3:$A$26,1)-1,0,2))</f>
        <v>590.28680526412995</v>
      </c>
    </row>
    <row r="498" spans="1:22" x14ac:dyDescent="0.25">
      <c r="A498">
        <f t="shared" si="108"/>
        <v>123.75</v>
      </c>
      <c r="B498">
        <f t="shared" si="119"/>
        <v>11732.761008329284</v>
      </c>
      <c r="C498">
        <f t="shared" si="117"/>
        <v>125.61823999999979</v>
      </c>
      <c r="D498">
        <f t="shared" si="118"/>
        <v>2.1394803479779512E-3</v>
      </c>
      <c r="E498">
        <f>MIN(VLOOKUP(C497+0.01,Gearing!$A$2:$F$7,2,TRUE)+1,5)</f>
        <v>5</v>
      </c>
      <c r="F498">
        <f>Misc!$B$4*Misc!$B$5/Misc!$B$2*VLOOKUP(E498,Gearing!$B$2:$F$7,5,FALSE)</f>
        <v>3601.903197661552</v>
      </c>
      <c r="G498">
        <f t="shared" si="106"/>
        <v>7.2903996959812725</v>
      </c>
      <c r="H498">
        <f t="shared" si="107"/>
        <v>280.99999999999955</v>
      </c>
      <c r="I498">
        <f t="shared" si="109"/>
        <v>0.19223050000000003</v>
      </c>
      <c r="J498">
        <f t="shared" si="110"/>
        <v>2301.2847728142888</v>
      </c>
      <c r="K498">
        <f t="shared" si="111"/>
        <v>-53676690.51899638</v>
      </c>
      <c r="L498">
        <f t="shared" si="120"/>
        <v>11732.781968961372</v>
      </c>
      <c r="M498">
        <f>2*$Y$1*VLOOKUP(E497,Gearing!$B$3:$D$7,3)+B496</f>
        <v>11732.761008329284</v>
      </c>
      <c r="N498">
        <f>2*B497-B496+Misc!$B$6*$Y$1^2</f>
        <v>11732.904454546806</v>
      </c>
      <c r="O498">
        <f t="shared" si="112"/>
        <v>0</v>
      </c>
      <c r="P498">
        <f t="shared" si="113"/>
        <v>0</v>
      </c>
      <c r="Q498">
        <f t="shared" si="114"/>
        <v>0</v>
      </c>
      <c r="R498">
        <f t="shared" si="115"/>
        <v>0</v>
      </c>
      <c r="S498">
        <f t="shared" si="116"/>
        <v>0</v>
      </c>
      <c r="T498">
        <f>C498/Misc!$B$2*60/2/PI()</f>
        <v>3998.5527677008035</v>
      </c>
      <c r="U498">
        <f>C498/Misc!$B$2*60/2/PI()*VLOOKUP(E498,Gearing!$B$2:$F$7,5,FALSE)</f>
        <v>7999.9999999999864</v>
      </c>
      <c r="V498">
        <f ca="1">FORECAST(U498,OFFSET(Engine!$E$3:$E$26,MATCH(U498,Engine!$A$3:$A$26,1)-1,0,2),OFFSET(Engine!$A$3:$A$26,MATCH(U498,Engine!$A$3:$A$26,1)-1,0,2))</f>
        <v>590.28680526412995</v>
      </c>
    </row>
    <row r="499" spans="1:22" x14ac:dyDescent="0.25">
      <c r="A499">
        <f t="shared" si="108"/>
        <v>124</v>
      </c>
      <c r="B499">
        <f t="shared" si="119"/>
        <v>11764.165635188045</v>
      </c>
      <c r="C499">
        <f t="shared" si="117"/>
        <v>125.61823999999979</v>
      </c>
      <c r="D499">
        <f t="shared" si="118"/>
        <v>-2.1394803479779512E-3</v>
      </c>
      <c r="E499">
        <f>MIN(VLOOKUP(C498+0.01,Gearing!$A$2:$F$7,2,TRUE)+1,5)</f>
        <v>5</v>
      </c>
      <c r="F499">
        <f>Misc!$B$4*Misc!$B$5/Misc!$B$2*VLOOKUP(E499,Gearing!$B$2:$F$7,5,FALSE)</f>
        <v>3601.903197661552</v>
      </c>
      <c r="G499">
        <f t="shared" si="106"/>
        <v>7.3099136264142688</v>
      </c>
      <c r="H499">
        <f t="shared" si="107"/>
        <v>280.99999999999955</v>
      </c>
      <c r="I499">
        <f t="shared" si="109"/>
        <v>0.19223050000000003</v>
      </c>
      <c r="J499">
        <f t="shared" si="110"/>
        <v>2289.2109699767143</v>
      </c>
      <c r="K499">
        <f t="shared" si="111"/>
        <v>-53748773.433589354</v>
      </c>
      <c r="L499">
        <f t="shared" si="120"/>
        <v>11764.186329331733</v>
      </c>
      <c r="M499">
        <f>2*$Y$1*VLOOKUP(E498,Gearing!$B$3:$D$7,3)+B497</f>
        <v>11764.165635188045</v>
      </c>
      <c r="N499">
        <f>2*B498-B497+Misc!$B$6*$Y$1^2</f>
        <v>11764.308813970523</v>
      </c>
      <c r="O499">
        <f t="shared" si="112"/>
        <v>0</v>
      </c>
      <c r="P499">
        <f t="shared" si="113"/>
        <v>0</v>
      </c>
      <c r="Q499">
        <f t="shared" si="114"/>
        <v>0</v>
      </c>
      <c r="R499">
        <f t="shared" si="115"/>
        <v>0</v>
      </c>
      <c r="S499">
        <f t="shared" si="116"/>
        <v>0</v>
      </c>
      <c r="T499">
        <f>C499/Misc!$B$2*60/2/PI()</f>
        <v>3998.5527677008035</v>
      </c>
      <c r="U499">
        <f>C499/Misc!$B$2*60/2/PI()*VLOOKUP(E499,Gearing!$B$2:$F$7,5,FALSE)</f>
        <v>7999.9999999999864</v>
      </c>
      <c r="V499">
        <f ca="1">FORECAST(U499,OFFSET(Engine!$E$3:$E$26,MATCH(U499,Engine!$A$3:$A$26,1)-1,0,2),OFFSET(Engine!$A$3:$A$26,MATCH(U499,Engine!$A$3:$A$26,1)-1,0,2))</f>
        <v>590.28680526412995</v>
      </c>
    </row>
    <row r="500" spans="1:22" x14ac:dyDescent="0.25">
      <c r="A500">
        <f t="shared" si="108"/>
        <v>124.25</v>
      </c>
      <c r="B500">
        <f t="shared" si="119"/>
        <v>11795.570128329284</v>
      </c>
      <c r="C500">
        <f t="shared" si="117"/>
        <v>125.61823999999979</v>
      </c>
      <c r="D500">
        <f t="shared" si="118"/>
        <v>2.1394803479779512E-3</v>
      </c>
      <c r="E500">
        <f>MIN(VLOOKUP(C499+0.01,Gearing!$A$2:$F$7,2,TRUE)+1,5)</f>
        <v>5</v>
      </c>
      <c r="F500">
        <f>Misc!$B$4*Misc!$B$5/Misc!$B$2*VLOOKUP(E500,Gearing!$B$2:$F$7,5,FALSE)</f>
        <v>3601.903197661552</v>
      </c>
      <c r="G500">
        <f t="shared" si="106"/>
        <v>7.3294274737590497</v>
      </c>
      <c r="H500">
        <f t="shared" si="107"/>
        <v>280.99999999999955</v>
      </c>
      <c r="I500">
        <f t="shared" si="109"/>
        <v>0.19223050000000003</v>
      </c>
      <c r="J500">
        <f t="shared" si="110"/>
        <v>2277.1371157299682</v>
      </c>
      <c r="K500">
        <f t="shared" si="111"/>
        <v>-53820473.843900479</v>
      </c>
      <c r="L500">
        <f t="shared" si="120"/>
        <v>11795.59108896137</v>
      </c>
      <c r="M500">
        <f>2*$Y$1*VLOOKUP(E499,Gearing!$B$3:$D$7,3)+B498</f>
        <v>11795.570128329284</v>
      </c>
      <c r="N500">
        <f>2*B499-B498+Misc!$B$6*$Y$1^2</f>
        <v>11795.713574546806</v>
      </c>
      <c r="O500">
        <f t="shared" si="112"/>
        <v>0</v>
      </c>
      <c r="P500">
        <f t="shared" si="113"/>
        <v>0</v>
      </c>
      <c r="Q500">
        <f t="shared" si="114"/>
        <v>0</v>
      </c>
      <c r="R500">
        <f t="shared" si="115"/>
        <v>0</v>
      </c>
      <c r="S500">
        <f t="shared" si="116"/>
        <v>0</v>
      </c>
      <c r="T500">
        <f>C500/Misc!$B$2*60/2/PI()</f>
        <v>3998.5527677008035</v>
      </c>
      <c r="U500">
        <f>C500/Misc!$B$2*60/2/PI()*VLOOKUP(E500,Gearing!$B$2:$F$7,5,FALSE)</f>
        <v>7999.9999999999864</v>
      </c>
      <c r="V500">
        <f ca="1">FORECAST(U500,OFFSET(Engine!$E$3:$E$26,MATCH(U500,Engine!$A$3:$A$26,1)-1,0,2),OFFSET(Engine!$A$3:$A$26,MATCH(U500,Engine!$A$3:$A$26,1)-1,0,2))</f>
        <v>590.28680526412995</v>
      </c>
    </row>
    <row r="501" spans="1:22" x14ac:dyDescent="0.25">
      <c r="A501">
        <f t="shared" si="108"/>
        <v>124.5</v>
      </c>
      <c r="B501">
        <f t="shared" si="119"/>
        <v>11826.974755188045</v>
      </c>
      <c r="C501">
        <f t="shared" si="117"/>
        <v>125.61823999999979</v>
      </c>
      <c r="D501">
        <f t="shared" si="118"/>
        <v>-2.1394803479779512E-3</v>
      </c>
      <c r="E501">
        <f>MIN(VLOOKUP(C500+0.01,Gearing!$A$2:$F$7,2,TRUE)+1,5)</f>
        <v>5</v>
      </c>
      <c r="F501">
        <f>Misc!$B$4*Misc!$B$5/Misc!$B$2*VLOOKUP(E501,Gearing!$B$2:$F$7,5,FALSE)</f>
        <v>3601.903197661552</v>
      </c>
      <c r="G501">
        <f t="shared" si="106"/>
        <v>7.3489414041920469</v>
      </c>
      <c r="H501">
        <f t="shared" si="107"/>
        <v>280.99999999999955</v>
      </c>
      <c r="I501">
        <f t="shared" si="109"/>
        <v>0.19223050000000003</v>
      </c>
      <c r="J501">
        <f t="shared" si="110"/>
        <v>2265.0633128923946</v>
      </c>
      <c r="K501">
        <f t="shared" si="111"/>
        <v>-53891798.413562179</v>
      </c>
      <c r="L501">
        <f t="shared" si="120"/>
        <v>11826.995449331735</v>
      </c>
      <c r="M501">
        <f>2*$Y$1*VLOOKUP(E500,Gearing!$B$3:$D$7,3)+B499</f>
        <v>11826.974755188045</v>
      </c>
      <c r="N501">
        <f>2*B500-B499+Misc!$B$6*$Y$1^2</f>
        <v>11827.117933970523</v>
      </c>
      <c r="O501">
        <f t="shared" si="112"/>
        <v>0</v>
      </c>
      <c r="P501">
        <f t="shared" si="113"/>
        <v>0</v>
      </c>
      <c r="Q501">
        <f t="shared" si="114"/>
        <v>0</v>
      </c>
      <c r="R501">
        <f t="shared" si="115"/>
        <v>0</v>
      </c>
      <c r="S501">
        <f t="shared" si="116"/>
        <v>0</v>
      </c>
      <c r="T501">
        <f>C501/Misc!$B$2*60/2/PI()</f>
        <v>3998.5527677008035</v>
      </c>
      <c r="U501">
        <f>C501/Misc!$B$2*60/2/PI()*VLOOKUP(E501,Gearing!$B$2:$F$7,5,FALSE)</f>
        <v>7999.9999999999864</v>
      </c>
      <c r="V501">
        <f ca="1">FORECAST(U501,OFFSET(Engine!$E$3:$E$26,MATCH(U501,Engine!$A$3:$A$26,1)-1,0,2),OFFSET(Engine!$A$3:$A$26,MATCH(U501,Engine!$A$3:$A$26,1)-1,0,2))</f>
        <v>590.28680526412995</v>
      </c>
    </row>
    <row r="502" spans="1:22" x14ac:dyDescent="0.25">
      <c r="A502">
        <f t="shared" si="108"/>
        <v>124.75</v>
      </c>
      <c r="B502">
        <f t="shared" si="119"/>
        <v>11858.379248329284</v>
      </c>
      <c r="C502">
        <f t="shared" si="117"/>
        <v>125.61823999999979</v>
      </c>
      <c r="D502">
        <f t="shared" si="118"/>
        <v>2.1394803479779512E-3</v>
      </c>
      <c r="E502">
        <f>MIN(VLOOKUP(C501+0.01,Gearing!$A$2:$F$7,2,TRUE)+1,5)</f>
        <v>5</v>
      </c>
      <c r="F502">
        <f>Misc!$B$4*Misc!$B$5/Misc!$B$2*VLOOKUP(E502,Gearing!$B$2:$F$7,5,FALSE)</f>
        <v>3601.903197661552</v>
      </c>
      <c r="G502">
        <f t="shared" si="106"/>
        <v>7.3684552515368278</v>
      </c>
      <c r="H502">
        <f t="shared" si="107"/>
        <v>280.99999999999955</v>
      </c>
      <c r="I502">
        <f t="shared" si="109"/>
        <v>0.19223050000000003</v>
      </c>
      <c r="J502">
        <f t="shared" si="110"/>
        <v>2252.9894586456485</v>
      </c>
      <c r="K502">
        <f t="shared" si="111"/>
        <v>-53962740.475713052</v>
      </c>
      <c r="L502">
        <f t="shared" si="120"/>
        <v>11858.40020896137</v>
      </c>
      <c r="M502">
        <f>2*$Y$1*VLOOKUP(E501,Gearing!$B$3:$D$7,3)+B500</f>
        <v>11858.379248329284</v>
      </c>
      <c r="N502">
        <f>2*B501-B500+Misc!$B$6*$Y$1^2</f>
        <v>11858.522694546806</v>
      </c>
      <c r="O502">
        <f t="shared" si="112"/>
        <v>0</v>
      </c>
      <c r="P502">
        <f t="shared" si="113"/>
        <v>0</v>
      </c>
      <c r="Q502">
        <f t="shared" si="114"/>
        <v>0</v>
      </c>
      <c r="R502">
        <f t="shared" si="115"/>
        <v>0</v>
      </c>
      <c r="S502">
        <f t="shared" si="116"/>
        <v>0</v>
      </c>
      <c r="T502">
        <f>C502/Misc!$B$2*60/2/PI()</f>
        <v>3998.5527677008035</v>
      </c>
      <c r="U502">
        <f>C502/Misc!$B$2*60/2/PI()*VLOOKUP(E502,Gearing!$B$2:$F$7,5,FALSE)</f>
        <v>7999.9999999999864</v>
      </c>
      <c r="V502">
        <f ca="1">FORECAST(U502,OFFSET(Engine!$E$3:$E$26,MATCH(U502,Engine!$A$3:$A$26,1)-1,0,2),OFFSET(Engine!$A$3:$A$26,MATCH(U502,Engine!$A$3:$A$26,1)-1,0,2))</f>
        <v>590.28680526412995</v>
      </c>
    </row>
    <row r="503" spans="1:22" x14ac:dyDescent="0.25">
      <c r="A503">
        <f t="shared" si="108"/>
        <v>125</v>
      </c>
      <c r="B503">
        <f t="shared" si="119"/>
        <v>11889.783875188044</v>
      </c>
      <c r="C503">
        <f t="shared" si="117"/>
        <v>125.61823999999979</v>
      </c>
      <c r="D503">
        <f t="shared" si="118"/>
        <v>-2.1394803479779512E-3</v>
      </c>
      <c r="E503">
        <f>MIN(VLOOKUP(C502+0.01,Gearing!$A$2:$F$7,2,TRUE)+1,5)</f>
        <v>5</v>
      </c>
      <c r="F503">
        <f>Misc!$B$4*Misc!$B$5/Misc!$B$2*VLOOKUP(E503,Gearing!$B$2:$F$7,5,FALSE)</f>
        <v>3601.903197661552</v>
      </c>
      <c r="G503">
        <f t="shared" si="106"/>
        <v>7.3879691819698232</v>
      </c>
      <c r="H503">
        <f t="shared" si="107"/>
        <v>280.99999999999955</v>
      </c>
      <c r="I503">
        <f t="shared" si="109"/>
        <v>0.19223050000000003</v>
      </c>
      <c r="J503">
        <f t="shared" si="110"/>
        <v>2240.9156558080749</v>
      </c>
      <c r="K503">
        <f t="shared" si="111"/>
        <v>-54033306.700443469</v>
      </c>
      <c r="L503">
        <f t="shared" si="120"/>
        <v>11889.804569331734</v>
      </c>
      <c r="M503">
        <f>2*$Y$1*VLOOKUP(E502,Gearing!$B$3:$D$7,3)+B501</f>
        <v>11889.783875188044</v>
      </c>
      <c r="N503">
        <f>2*B502-B501+Misc!$B$6*$Y$1^2</f>
        <v>11889.927053970523</v>
      </c>
      <c r="O503">
        <f t="shared" si="112"/>
        <v>0</v>
      </c>
      <c r="P503">
        <f t="shared" si="113"/>
        <v>0</v>
      </c>
      <c r="Q503">
        <f t="shared" si="114"/>
        <v>0</v>
      </c>
      <c r="R503">
        <f t="shared" si="115"/>
        <v>0</v>
      </c>
      <c r="S503">
        <f t="shared" si="116"/>
        <v>0</v>
      </c>
      <c r="T503">
        <f>C503/Misc!$B$2*60/2/PI()</f>
        <v>3998.5527677008035</v>
      </c>
      <c r="U503">
        <f>C503/Misc!$B$2*60/2/PI()*VLOOKUP(E503,Gearing!$B$2:$F$7,5,FALSE)</f>
        <v>7999.9999999999864</v>
      </c>
      <c r="V503">
        <f ca="1">FORECAST(U503,OFFSET(Engine!$E$3:$E$26,MATCH(U503,Engine!$A$3:$A$26,1)-1,0,2),OFFSET(Engine!$A$3:$A$26,MATCH(U503,Engine!$A$3:$A$26,1)-1,0,2))</f>
        <v>590.28680526412995</v>
      </c>
    </row>
    <row r="504" spans="1:22" x14ac:dyDescent="0.25">
      <c r="A504">
        <f t="shared" si="108"/>
        <v>125.25</v>
      </c>
      <c r="B504">
        <f t="shared" si="119"/>
        <v>11921.188368329284</v>
      </c>
      <c r="C504">
        <f t="shared" si="117"/>
        <v>125.61823999999979</v>
      </c>
      <c r="D504">
        <f t="shared" si="118"/>
        <v>2.1394803479779512E-3</v>
      </c>
      <c r="E504">
        <f>MIN(VLOOKUP(C503+0.01,Gearing!$A$2:$F$7,2,TRUE)+1,5)</f>
        <v>5</v>
      </c>
      <c r="F504">
        <f>Misc!$B$4*Misc!$B$5/Misc!$B$2*VLOOKUP(E504,Gearing!$B$2:$F$7,5,FALSE)</f>
        <v>3601.903197661552</v>
      </c>
      <c r="G504">
        <f t="shared" si="106"/>
        <v>7.4074830293146041</v>
      </c>
      <c r="H504">
        <f t="shared" si="107"/>
        <v>280.99999999999955</v>
      </c>
      <c r="I504">
        <f t="shared" si="109"/>
        <v>0.19223050000000003</v>
      </c>
      <c r="J504">
        <f t="shared" si="110"/>
        <v>2228.8418015613288</v>
      </c>
      <c r="K504">
        <f t="shared" si="111"/>
        <v>-54103490.414434105</v>
      </c>
      <c r="L504">
        <f t="shared" si="120"/>
        <v>11921.209328961371</v>
      </c>
      <c r="M504">
        <f>2*$Y$1*VLOOKUP(E503,Gearing!$B$3:$D$7,3)+B502</f>
        <v>11921.188368329284</v>
      </c>
      <c r="N504">
        <f>2*B503-B502+Misc!$B$6*$Y$1^2</f>
        <v>11921.331814546806</v>
      </c>
      <c r="O504">
        <f t="shared" si="112"/>
        <v>0</v>
      </c>
      <c r="P504">
        <f t="shared" si="113"/>
        <v>0</v>
      </c>
      <c r="Q504">
        <f t="shared" si="114"/>
        <v>0</v>
      </c>
      <c r="R504">
        <f t="shared" si="115"/>
        <v>0</v>
      </c>
      <c r="S504">
        <f t="shared" si="116"/>
        <v>0</v>
      </c>
      <c r="T504">
        <f>C504/Misc!$B$2*60/2/PI()</f>
        <v>3998.5527677008035</v>
      </c>
      <c r="U504">
        <f>C504/Misc!$B$2*60/2/PI()*VLOOKUP(E504,Gearing!$B$2:$F$7,5,FALSE)</f>
        <v>7999.9999999999864</v>
      </c>
      <c r="V504">
        <f ca="1">FORECAST(U504,OFFSET(Engine!$E$3:$E$26,MATCH(U504,Engine!$A$3:$A$26,1)-1,0,2),OFFSET(Engine!$A$3:$A$26,MATCH(U504,Engine!$A$3:$A$26,1)-1,0,2))</f>
        <v>590.28680526412995</v>
      </c>
    </row>
    <row r="505" spans="1:22" x14ac:dyDescent="0.25">
      <c r="A505">
        <f t="shared" si="108"/>
        <v>125.5</v>
      </c>
      <c r="B505">
        <f t="shared" si="119"/>
        <v>11952.592995188044</v>
      </c>
      <c r="C505">
        <f t="shared" si="117"/>
        <v>125.61823999999979</v>
      </c>
      <c r="D505">
        <f t="shared" si="118"/>
        <v>-2.1394803479779512E-3</v>
      </c>
      <c r="E505">
        <f>MIN(VLOOKUP(C504+0.01,Gearing!$A$2:$F$7,2,TRUE)+1,5)</f>
        <v>5</v>
      </c>
      <c r="F505">
        <f>Misc!$B$4*Misc!$B$5/Misc!$B$2*VLOOKUP(E505,Gearing!$B$2:$F$7,5,FALSE)</f>
        <v>3601.903197661552</v>
      </c>
      <c r="G505">
        <f t="shared" si="106"/>
        <v>7.4269969597476013</v>
      </c>
      <c r="H505">
        <f t="shared" si="107"/>
        <v>280.99999999999955</v>
      </c>
      <c r="I505">
        <f t="shared" si="109"/>
        <v>0.19223050000000003</v>
      </c>
      <c r="J505">
        <f t="shared" si="110"/>
        <v>2216.7679987237543</v>
      </c>
      <c r="K505">
        <f t="shared" si="111"/>
        <v>-54173298.29423324</v>
      </c>
      <c r="L505">
        <f t="shared" si="120"/>
        <v>11952.613689331736</v>
      </c>
      <c r="M505">
        <f>2*$Y$1*VLOOKUP(E504,Gearing!$B$3:$D$7,3)+B503</f>
        <v>11952.592995188044</v>
      </c>
      <c r="N505">
        <f>2*B504-B503+Misc!$B$6*$Y$1^2</f>
        <v>11952.736173970523</v>
      </c>
      <c r="O505">
        <f t="shared" si="112"/>
        <v>0</v>
      </c>
      <c r="P505">
        <f t="shared" si="113"/>
        <v>0</v>
      </c>
      <c r="Q505">
        <f t="shared" si="114"/>
        <v>0</v>
      </c>
      <c r="R505">
        <f t="shared" si="115"/>
        <v>0</v>
      </c>
      <c r="S505">
        <f t="shared" si="116"/>
        <v>0</v>
      </c>
      <c r="T505">
        <f>C505/Misc!$B$2*60/2/PI()</f>
        <v>3998.5527677008035</v>
      </c>
      <c r="U505">
        <f>C505/Misc!$B$2*60/2/PI()*VLOOKUP(E505,Gearing!$B$2:$F$7,5,FALSE)</f>
        <v>7999.9999999999864</v>
      </c>
      <c r="V505">
        <f ca="1">FORECAST(U505,OFFSET(Engine!$E$3:$E$26,MATCH(U505,Engine!$A$3:$A$26,1)-1,0,2),OFFSET(Engine!$A$3:$A$26,MATCH(U505,Engine!$A$3:$A$26,1)-1,0,2))</f>
        <v>590.28680526412995</v>
      </c>
    </row>
    <row r="506" spans="1:22" x14ac:dyDescent="0.25">
      <c r="A506">
        <f t="shared" si="108"/>
        <v>125.75</v>
      </c>
      <c r="B506">
        <f t="shared" si="119"/>
        <v>11983.997488329283</v>
      </c>
      <c r="C506">
        <f t="shared" si="117"/>
        <v>125.61823999999979</v>
      </c>
      <c r="D506">
        <f t="shared" si="118"/>
        <v>2.1394803479779512E-3</v>
      </c>
      <c r="E506">
        <f>MIN(VLOOKUP(C505+0.01,Gearing!$A$2:$F$7,2,TRUE)+1,5)</f>
        <v>5</v>
      </c>
      <c r="F506">
        <f>Misc!$B$4*Misc!$B$5/Misc!$B$2*VLOOKUP(E506,Gearing!$B$2:$F$7,5,FALSE)</f>
        <v>3601.903197661552</v>
      </c>
      <c r="G506">
        <f t="shared" si="106"/>
        <v>7.4465108070923822</v>
      </c>
      <c r="H506">
        <f t="shared" si="107"/>
        <v>280.99999999999955</v>
      </c>
      <c r="I506">
        <f t="shared" si="109"/>
        <v>0.19223050000000003</v>
      </c>
      <c r="J506">
        <f t="shared" si="110"/>
        <v>2204.6941444770082</v>
      </c>
      <c r="K506">
        <f t="shared" si="111"/>
        <v>-54242723.660063617</v>
      </c>
      <c r="L506">
        <f t="shared" si="120"/>
        <v>11984.018448961373</v>
      </c>
      <c r="M506">
        <f>2*$Y$1*VLOOKUP(E505,Gearing!$B$3:$D$7,3)+B504</f>
        <v>11983.997488329283</v>
      </c>
      <c r="N506">
        <f>2*B505-B504+Misc!$B$6*$Y$1^2</f>
        <v>11984.140934546806</v>
      </c>
      <c r="O506">
        <f t="shared" si="112"/>
        <v>0</v>
      </c>
      <c r="P506">
        <f t="shared" si="113"/>
        <v>0</v>
      </c>
      <c r="Q506">
        <f t="shared" si="114"/>
        <v>0</v>
      </c>
      <c r="R506">
        <f t="shared" si="115"/>
        <v>0</v>
      </c>
      <c r="S506">
        <f t="shared" si="116"/>
        <v>0</v>
      </c>
      <c r="T506">
        <f>C506/Misc!$B$2*60/2/PI()</f>
        <v>3998.5527677008035</v>
      </c>
      <c r="U506">
        <f>C506/Misc!$B$2*60/2/PI()*VLOOKUP(E506,Gearing!$B$2:$F$7,5,FALSE)</f>
        <v>7999.9999999999864</v>
      </c>
      <c r="V506">
        <f ca="1">FORECAST(U506,OFFSET(Engine!$E$3:$E$26,MATCH(U506,Engine!$A$3:$A$26,1)-1,0,2),OFFSET(Engine!$A$3:$A$26,MATCH(U506,Engine!$A$3:$A$26,1)-1,0,2))</f>
        <v>590.28680526412995</v>
      </c>
    </row>
    <row r="507" spans="1:22" x14ac:dyDescent="0.25">
      <c r="A507">
        <f t="shared" si="108"/>
        <v>126</v>
      </c>
      <c r="B507">
        <f t="shared" si="119"/>
        <v>12015.402115188044</v>
      </c>
      <c r="C507">
        <f t="shared" si="117"/>
        <v>125.61823999999979</v>
      </c>
      <c r="D507">
        <f t="shared" si="118"/>
        <v>-2.1394803479779512E-3</v>
      </c>
      <c r="E507">
        <f>MIN(VLOOKUP(C506+0.01,Gearing!$A$2:$F$7,2,TRUE)+1,5)</f>
        <v>5</v>
      </c>
      <c r="F507">
        <f>Misc!$B$4*Misc!$B$5/Misc!$B$2*VLOOKUP(E507,Gearing!$B$2:$F$7,5,FALSE)</f>
        <v>3601.903197661552</v>
      </c>
      <c r="G507">
        <f t="shared" si="106"/>
        <v>7.4660247375253794</v>
      </c>
      <c r="H507">
        <f t="shared" si="107"/>
        <v>280.99999999999955</v>
      </c>
      <c r="I507">
        <f t="shared" si="109"/>
        <v>0.19223050000000003</v>
      </c>
      <c r="J507">
        <f t="shared" si="110"/>
        <v>2192.6203416394346</v>
      </c>
      <c r="K507">
        <f t="shared" si="111"/>
        <v>-54311773.194931462</v>
      </c>
      <c r="L507">
        <f t="shared" si="120"/>
        <v>12015.422809331738</v>
      </c>
      <c r="M507">
        <f>2*$Y$1*VLOOKUP(E506,Gearing!$B$3:$D$7,3)+B505</f>
        <v>12015.402115188044</v>
      </c>
      <c r="N507">
        <f>2*B506-B505+Misc!$B$6*$Y$1^2</f>
        <v>12015.545293970523</v>
      </c>
      <c r="O507">
        <f t="shared" si="112"/>
        <v>0</v>
      </c>
      <c r="P507">
        <f t="shared" si="113"/>
        <v>0</v>
      </c>
      <c r="Q507">
        <f t="shared" si="114"/>
        <v>0</v>
      </c>
      <c r="R507">
        <f t="shared" si="115"/>
        <v>0</v>
      </c>
      <c r="S507">
        <f t="shared" si="116"/>
        <v>0</v>
      </c>
      <c r="T507">
        <f>C507/Misc!$B$2*60/2/PI()</f>
        <v>3998.5527677008035</v>
      </c>
      <c r="U507">
        <f>C507/Misc!$B$2*60/2/PI()*VLOOKUP(E507,Gearing!$B$2:$F$7,5,FALSE)</f>
        <v>7999.9999999999864</v>
      </c>
      <c r="V507">
        <f ca="1">FORECAST(U507,OFFSET(Engine!$E$3:$E$26,MATCH(U507,Engine!$A$3:$A$26,1)-1,0,2),OFFSET(Engine!$A$3:$A$26,MATCH(U507,Engine!$A$3:$A$26,1)-1,0,2))</f>
        <v>590.28680526412995</v>
      </c>
    </row>
    <row r="508" spans="1:22" x14ac:dyDescent="0.25">
      <c r="A508">
        <f t="shared" si="108"/>
        <v>126.25</v>
      </c>
      <c r="B508">
        <f t="shared" si="119"/>
        <v>12046.806608329283</v>
      </c>
      <c r="C508">
        <f t="shared" si="117"/>
        <v>125.61823999999979</v>
      </c>
      <c r="D508">
        <f t="shared" si="118"/>
        <v>2.1394803479779512E-3</v>
      </c>
      <c r="E508">
        <f>MIN(VLOOKUP(C507+0.01,Gearing!$A$2:$F$7,2,TRUE)+1,5)</f>
        <v>5</v>
      </c>
      <c r="F508">
        <f>Misc!$B$4*Misc!$B$5/Misc!$B$2*VLOOKUP(E508,Gearing!$B$2:$F$7,5,FALSE)</f>
        <v>3601.903197661552</v>
      </c>
      <c r="G508">
        <f t="shared" si="106"/>
        <v>7.4855385848701603</v>
      </c>
      <c r="H508">
        <f t="shared" si="107"/>
        <v>280.99999999999955</v>
      </c>
      <c r="I508">
        <f t="shared" si="109"/>
        <v>0.19223050000000003</v>
      </c>
      <c r="J508">
        <f t="shared" si="110"/>
        <v>2180.5464873926885</v>
      </c>
      <c r="K508">
        <f t="shared" si="111"/>
        <v>-54380440.212601602</v>
      </c>
      <c r="L508">
        <f t="shared" si="120"/>
        <v>12046.827568961369</v>
      </c>
      <c r="M508">
        <f>2*$Y$1*VLOOKUP(E507,Gearing!$B$3:$D$7,3)+B506</f>
        <v>12046.806608329283</v>
      </c>
      <c r="N508">
        <f>2*B507-B506+Misc!$B$6*$Y$1^2</f>
        <v>12046.950054546805</v>
      </c>
      <c r="O508">
        <f t="shared" si="112"/>
        <v>0</v>
      </c>
      <c r="P508">
        <f t="shared" si="113"/>
        <v>0</v>
      </c>
      <c r="Q508">
        <f t="shared" si="114"/>
        <v>0</v>
      </c>
      <c r="R508">
        <f t="shared" si="115"/>
        <v>0</v>
      </c>
      <c r="S508">
        <f t="shared" si="116"/>
        <v>0</v>
      </c>
      <c r="T508">
        <f>C508/Misc!$B$2*60/2/PI()</f>
        <v>3998.5527677008035</v>
      </c>
      <c r="U508">
        <f>C508/Misc!$B$2*60/2/PI()*VLOOKUP(E508,Gearing!$B$2:$F$7,5,FALSE)</f>
        <v>7999.9999999999864</v>
      </c>
      <c r="V508">
        <f ca="1">FORECAST(U508,OFFSET(Engine!$E$3:$E$26,MATCH(U508,Engine!$A$3:$A$26,1)-1,0,2),OFFSET(Engine!$A$3:$A$26,MATCH(U508,Engine!$A$3:$A$26,1)-1,0,2))</f>
        <v>590.28680526412995</v>
      </c>
    </row>
    <row r="509" spans="1:22" x14ac:dyDescent="0.25">
      <c r="A509">
        <f t="shared" si="108"/>
        <v>126.5</v>
      </c>
      <c r="B509">
        <f t="shared" si="119"/>
        <v>12078.211235188044</v>
      </c>
      <c r="C509">
        <f t="shared" si="117"/>
        <v>125.61823999999979</v>
      </c>
      <c r="D509">
        <f t="shared" si="118"/>
        <v>-2.1394803479779512E-3</v>
      </c>
      <c r="E509">
        <f>MIN(VLOOKUP(C508+0.01,Gearing!$A$2:$F$7,2,TRUE)+1,5)</f>
        <v>5</v>
      </c>
      <c r="F509">
        <f>Misc!$B$4*Misc!$B$5/Misc!$B$2*VLOOKUP(E509,Gearing!$B$2:$F$7,5,FALSE)</f>
        <v>3601.903197661552</v>
      </c>
      <c r="G509">
        <f t="shared" si="106"/>
        <v>7.5050525153031566</v>
      </c>
      <c r="H509">
        <f t="shared" si="107"/>
        <v>280.99999999999955</v>
      </c>
      <c r="I509">
        <f t="shared" si="109"/>
        <v>0.19223050000000003</v>
      </c>
      <c r="J509">
        <f t="shared" si="110"/>
        <v>2168.4726845551149</v>
      </c>
      <c r="K509">
        <f t="shared" si="111"/>
        <v>-54448731.402538173</v>
      </c>
      <c r="L509">
        <f t="shared" si="120"/>
        <v>12078.231929331734</v>
      </c>
      <c r="M509">
        <f>2*$Y$1*VLOOKUP(E508,Gearing!$B$3:$D$7,3)+B507</f>
        <v>12078.211235188044</v>
      </c>
      <c r="N509">
        <f>2*B508-B507+Misc!$B$6*$Y$1^2</f>
        <v>12078.354413970523</v>
      </c>
      <c r="O509">
        <f t="shared" si="112"/>
        <v>0</v>
      </c>
      <c r="P509">
        <f t="shared" si="113"/>
        <v>0</v>
      </c>
      <c r="Q509">
        <f t="shared" si="114"/>
        <v>0</v>
      </c>
      <c r="R509">
        <f t="shared" si="115"/>
        <v>0</v>
      </c>
      <c r="S509">
        <f t="shared" si="116"/>
        <v>0</v>
      </c>
      <c r="T509">
        <f>C509/Misc!$B$2*60/2/PI()</f>
        <v>3998.5527677008035</v>
      </c>
      <c r="U509">
        <f>C509/Misc!$B$2*60/2/PI()*VLOOKUP(E509,Gearing!$B$2:$F$7,5,FALSE)</f>
        <v>7999.9999999999864</v>
      </c>
      <c r="V509">
        <f ca="1">FORECAST(U509,OFFSET(Engine!$E$3:$E$26,MATCH(U509,Engine!$A$3:$A$26,1)-1,0,2),OFFSET(Engine!$A$3:$A$26,MATCH(U509,Engine!$A$3:$A$26,1)-1,0,2))</f>
        <v>590.28680526412995</v>
      </c>
    </row>
    <row r="510" spans="1:22" x14ac:dyDescent="0.25">
      <c r="A510">
        <f t="shared" si="108"/>
        <v>126.75</v>
      </c>
      <c r="B510">
        <f t="shared" si="119"/>
        <v>12109.615728329283</v>
      </c>
      <c r="C510">
        <f t="shared" si="117"/>
        <v>125.61823999999979</v>
      </c>
      <c r="D510">
        <f t="shared" si="118"/>
        <v>2.1394803479779512E-3</v>
      </c>
      <c r="E510">
        <f>MIN(VLOOKUP(C509+0.01,Gearing!$A$2:$F$7,2,TRUE)+1,5)</f>
        <v>5</v>
      </c>
      <c r="F510">
        <f>Misc!$B$4*Misc!$B$5/Misc!$B$2*VLOOKUP(E510,Gearing!$B$2:$F$7,5,FALSE)</f>
        <v>3601.903197661552</v>
      </c>
      <c r="G510">
        <f t="shared" si="106"/>
        <v>7.5245663626479375</v>
      </c>
      <c r="H510">
        <f t="shared" si="107"/>
        <v>280.99999999999955</v>
      </c>
      <c r="I510">
        <f t="shared" si="109"/>
        <v>0.19223050000000003</v>
      </c>
      <c r="J510">
        <f t="shared" si="110"/>
        <v>2156.3988303083688</v>
      </c>
      <c r="K510">
        <f t="shared" si="111"/>
        <v>-54516640.072048068</v>
      </c>
      <c r="L510">
        <f t="shared" si="120"/>
        <v>12109.636688961369</v>
      </c>
      <c r="M510">
        <f>2*$Y$1*VLOOKUP(E509,Gearing!$B$3:$D$7,3)+B508</f>
        <v>12109.615728329283</v>
      </c>
      <c r="N510">
        <f>2*B509-B508+Misc!$B$6*$Y$1^2</f>
        <v>12109.759174546805</v>
      </c>
      <c r="O510">
        <f t="shared" si="112"/>
        <v>0</v>
      </c>
      <c r="P510">
        <f t="shared" si="113"/>
        <v>0</v>
      </c>
      <c r="Q510">
        <f t="shared" si="114"/>
        <v>0</v>
      </c>
      <c r="R510">
        <f t="shared" si="115"/>
        <v>0</v>
      </c>
      <c r="S510">
        <f t="shared" si="116"/>
        <v>0</v>
      </c>
      <c r="T510">
        <f>C510/Misc!$B$2*60/2/PI()</f>
        <v>3998.5527677008035</v>
      </c>
      <c r="U510">
        <f>C510/Misc!$B$2*60/2/PI()*VLOOKUP(E510,Gearing!$B$2:$F$7,5,FALSE)</f>
        <v>7999.9999999999864</v>
      </c>
      <c r="V510">
        <f ca="1">FORECAST(U510,OFFSET(Engine!$E$3:$E$26,MATCH(U510,Engine!$A$3:$A$26,1)-1,0,2),OFFSET(Engine!$A$3:$A$26,MATCH(U510,Engine!$A$3:$A$26,1)-1,0,2))</f>
        <v>590.28680526412995</v>
      </c>
    </row>
    <row r="511" spans="1:22" x14ac:dyDescent="0.25">
      <c r="A511">
        <f t="shared" si="108"/>
        <v>127</v>
      </c>
      <c r="B511">
        <f t="shared" si="119"/>
        <v>12141.020355188044</v>
      </c>
      <c r="C511">
        <f t="shared" si="117"/>
        <v>125.61823999999979</v>
      </c>
      <c r="D511">
        <f t="shared" si="118"/>
        <v>-2.1394803479779512E-3</v>
      </c>
      <c r="E511">
        <f>MIN(VLOOKUP(C510+0.01,Gearing!$A$2:$F$7,2,TRUE)+1,5)</f>
        <v>5</v>
      </c>
      <c r="F511">
        <f>Misc!$B$4*Misc!$B$5/Misc!$B$2*VLOOKUP(E511,Gearing!$B$2:$F$7,5,FALSE)</f>
        <v>3601.903197661552</v>
      </c>
      <c r="G511">
        <f t="shared" si="106"/>
        <v>7.5440802930809348</v>
      </c>
      <c r="H511">
        <f t="shared" si="107"/>
        <v>280.99999999999955</v>
      </c>
      <c r="I511">
        <f t="shared" si="109"/>
        <v>0.19223050000000003</v>
      </c>
      <c r="J511">
        <f t="shared" si="110"/>
        <v>2144.3250274707952</v>
      </c>
      <c r="K511">
        <f t="shared" si="111"/>
        <v>-54584172.917053364</v>
      </c>
      <c r="L511">
        <f t="shared" si="120"/>
        <v>12141.041049331736</v>
      </c>
      <c r="M511">
        <f>2*$Y$1*VLOOKUP(E510,Gearing!$B$3:$D$7,3)+B509</f>
        <v>12141.020355188044</v>
      </c>
      <c r="N511">
        <f>2*B510-B509+Misc!$B$6*$Y$1^2</f>
        <v>12141.163533970523</v>
      </c>
      <c r="O511">
        <f t="shared" si="112"/>
        <v>0</v>
      </c>
      <c r="P511">
        <f t="shared" si="113"/>
        <v>0</v>
      </c>
      <c r="Q511">
        <f t="shared" si="114"/>
        <v>0</v>
      </c>
      <c r="R511">
        <f t="shared" si="115"/>
        <v>0</v>
      </c>
      <c r="S511">
        <f t="shared" si="116"/>
        <v>0</v>
      </c>
      <c r="T511">
        <f>C511/Misc!$B$2*60/2/PI()</f>
        <v>3998.5527677008035</v>
      </c>
      <c r="U511">
        <f>C511/Misc!$B$2*60/2/PI()*VLOOKUP(E511,Gearing!$B$2:$F$7,5,FALSE)</f>
        <v>7999.9999999999864</v>
      </c>
      <c r="V511">
        <f ca="1">FORECAST(U511,OFFSET(Engine!$E$3:$E$26,MATCH(U511,Engine!$A$3:$A$26,1)-1,0,2),OFFSET(Engine!$A$3:$A$26,MATCH(U511,Engine!$A$3:$A$26,1)-1,0,2))</f>
        <v>590.28680526412995</v>
      </c>
    </row>
    <row r="512" spans="1:22" x14ac:dyDescent="0.25">
      <c r="A512">
        <f t="shared" si="108"/>
        <v>127.25</v>
      </c>
      <c r="B512">
        <f t="shared" si="119"/>
        <v>12172.424848329283</v>
      </c>
      <c r="C512">
        <f t="shared" si="117"/>
        <v>125.61823999999979</v>
      </c>
      <c r="D512">
        <f t="shared" si="118"/>
        <v>2.1394803479779512E-3</v>
      </c>
      <c r="E512">
        <f>MIN(VLOOKUP(C511+0.01,Gearing!$A$2:$F$7,2,TRUE)+1,5)</f>
        <v>5</v>
      </c>
      <c r="F512">
        <f>Misc!$B$4*Misc!$B$5/Misc!$B$2*VLOOKUP(E512,Gearing!$B$2:$F$7,5,FALSE)</f>
        <v>3601.903197661552</v>
      </c>
      <c r="G512">
        <f t="shared" si="106"/>
        <v>7.5635941404257157</v>
      </c>
      <c r="H512">
        <f t="shared" si="107"/>
        <v>280.99999999999955</v>
      </c>
      <c r="I512">
        <f t="shared" si="109"/>
        <v>0.19223050000000003</v>
      </c>
      <c r="J512">
        <f t="shared" si="110"/>
        <v>2132.2511732240491</v>
      </c>
      <c r="K512">
        <f t="shared" si="111"/>
        <v>-54651323.238403007</v>
      </c>
      <c r="L512">
        <f t="shared" si="120"/>
        <v>12172.445808961371</v>
      </c>
      <c r="M512">
        <f>2*$Y$1*VLOOKUP(E511,Gearing!$B$3:$D$7,3)+B510</f>
        <v>12172.424848329283</v>
      </c>
      <c r="N512">
        <f>2*B511-B510+Misc!$B$6*$Y$1^2</f>
        <v>12172.568294546805</v>
      </c>
      <c r="O512">
        <f t="shared" si="112"/>
        <v>0</v>
      </c>
      <c r="P512">
        <f t="shared" si="113"/>
        <v>0</v>
      </c>
      <c r="Q512">
        <f t="shared" si="114"/>
        <v>0</v>
      </c>
      <c r="R512">
        <f t="shared" si="115"/>
        <v>0</v>
      </c>
      <c r="S512">
        <f t="shared" si="116"/>
        <v>0</v>
      </c>
      <c r="T512">
        <f>C512/Misc!$B$2*60/2/PI()</f>
        <v>3998.5527677008035</v>
      </c>
      <c r="U512">
        <f>C512/Misc!$B$2*60/2/PI()*VLOOKUP(E512,Gearing!$B$2:$F$7,5,FALSE)</f>
        <v>7999.9999999999864</v>
      </c>
      <c r="V512">
        <f ca="1">FORECAST(U512,OFFSET(Engine!$E$3:$E$26,MATCH(U512,Engine!$A$3:$A$26,1)-1,0,2),OFFSET(Engine!$A$3:$A$26,MATCH(U512,Engine!$A$3:$A$26,1)-1,0,2))</f>
        <v>590.28680526412995</v>
      </c>
    </row>
    <row r="513" spans="1:22" x14ac:dyDescent="0.25">
      <c r="A513">
        <f t="shared" si="108"/>
        <v>127.5</v>
      </c>
      <c r="B513">
        <f t="shared" si="119"/>
        <v>12203.829475188044</v>
      </c>
      <c r="C513">
        <f t="shared" si="117"/>
        <v>125.61823999999979</v>
      </c>
      <c r="D513">
        <f t="shared" si="118"/>
        <v>-2.1394803479779512E-3</v>
      </c>
      <c r="E513">
        <f>MIN(VLOOKUP(C512+0.01,Gearing!$A$2:$F$7,2,TRUE)+1,5)</f>
        <v>5</v>
      </c>
      <c r="F513">
        <f>Misc!$B$4*Misc!$B$5/Misc!$B$2*VLOOKUP(E513,Gearing!$B$2:$F$7,5,FALSE)</f>
        <v>3601.903197661552</v>
      </c>
      <c r="G513">
        <f t="shared" si="106"/>
        <v>7.5831080708587129</v>
      </c>
      <c r="H513">
        <f t="shared" si="107"/>
        <v>280.99999999999955</v>
      </c>
      <c r="I513">
        <f t="shared" si="109"/>
        <v>0.19223050000000003</v>
      </c>
      <c r="J513">
        <f t="shared" si="110"/>
        <v>2120.1773703864746</v>
      </c>
      <c r="K513">
        <f t="shared" si="111"/>
        <v>-54718097.738477014</v>
      </c>
      <c r="L513">
        <f t="shared" si="120"/>
        <v>12203.850169331738</v>
      </c>
      <c r="M513">
        <f>2*$Y$1*VLOOKUP(E512,Gearing!$B$3:$D$7,3)+B511</f>
        <v>12203.829475188044</v>
      </c>
      <c r="N513">
        <f>2*B512-B511+Misc!$B$6*$Y$1^2</f>
        <v>12203.972653970523</v>
      </c>
      <c r="O513">
        <f t="shared" si="112"/>
        <v>0</v>
      </c>
      <c r="P513">
        <f t="shared" si="113"/>
        <v>0</v>
      </c>
      <c r="Q513">
        <f t="shared" si="114"/>
        <v>0</v>
      </c>
      <c r="R513">
        <f t="shared" si="115"/>
        <v>0</v>
      </c>
      <c r="S513">
        <f t="shared" si="116"/>
        <v>0</v>
      </c>
      <c r="T513">
        <f>C513/Misc!$B$2*60/2/PI()</f>
        <v>3998.5527677008035</v>
      </c>
      <c r="U513">
        <f>C513/Misc!$B$2*60/2/PI()*VLOOKUP(E513,Gearing!$B$2:$F$7,5,FALSE)</f>
        <v>7999.9999999999864</v>
      </c>
      <c r="V513">
        <f ca="1">FORECAST(U513,OFFSET(Engine!$E$3:$E$26,MATCH(U513,Engine!$A$3:$A$26,1)-1,0,2),OFFSET(Engine!$A$3:$A$26,MATCH(U513,Engine!$A$3:$A$26,1)-1,0,2))</f>
        <v>590.28680526412995</v>
      </c>
    </row>
    <row r="514" spans="1:22" x14ac:dyDescent="0.25">
      <c r="A514">
        <f t="shared" si="108"/>
        <v>127.75</v>
      </c>
      <c r="B514">
        <f t="shared" si="119"/>
        <v>12235.233968329283</v>
      </c>
      <c r="C514">
        <f t="shared" si="117"/>
        <v>125.61823999999979</v>
      </c>
      <c r="D514">
        <f t="shared" si="118"/>
        <v>2.1394803479779512E-3</v>
      </c>
      <c r="E514">
        <f>MIN(VLOOKUP(C513+0.01,Gearing!$A$2:$F$7,2,TRUE)+1,5)</f>
        <v>5</v>
      </c>
      <c r="F514">
        <f>Misc!$B$4*Misc!$B$5/Misc!$B$2*VLOOKUP(E514,Gearing!$B$2:$F$7,5,FALSE)</f>
        <v>3601.903197661552</v>
      </c>
      <c r="G514">
        <f t="shared" si="106"/>
        <v>7.6026219182034938</v>
      </c>
      <c r="H514">
        <f t="shared" si="107"/>
        <v>280.99999999999955</v>
      </c>
      <c r="I514">
        <f t="shared" si="109"/>
        <v>0.19223050000000003</v>
      </c>
      <c r="J514">
        <f t="shared" si="110"/>
        <v>2108.1035161397285</v>
      </c>
      <c r="K514">
        <f t="shared" si="111"/>
        <v>-54784489.711666413</v>
      </c>
      <c r="L514">
        <f t="shared" si="120"/>
        <v>12235.254928961371</v>
      </c>
      <c r="M514">
        <f>2*$Y$1*VLOOKUP(E513,Gearing!$B$3:$D$7,3)+B512</f>
        <v>12235.233968329283</v>
      </c>
      <c r="N514">
        <f>2*B513-B512+Misc!$B$6*$Y$1^2</f>
        <v>12235.377414546805</v>
      </c>
      <c r="O514">
        <f t="shared" si="112"/>
        <v>0</v>
      </c>
      <c r="P514">
        <f t="shared" si="113"/>
        <v>0</v>
      </c>
      <c r="Q514">
        <f t="shared" si="114"/>
        <v>0</v>
      </c>
      <c r="R514">
        <f t="shared" si="115"/>
        <v>0</v>
      </c>
      <c r="S514">
        <f t="shared" si="116"/>
        <v>0</v>
      </c>
      <c r="T514">
        <f>C514/Misc!$B$2*60/2/PI()</f>
        <v>3998.5527677008035</v>
      </c>
      <c r="U514">
        <f>C514/Misc!$B$2*60/2/PI()*VLOOKUP(E514,Gearing!$B$2:$F$7,5,FALSE)</f>
        <v>7999.9999999999864</v>
      </c>
      <c r="V514">
        <f ca="1">FORECAST(U514,OFFSET(Engine!$E$3:$E$26,MATCH(U514,Engine!$A$3:$A$26,1)-1,0,2),OFFSET(Engine!$A$3:$A$26,MATCH(U514,Engine!$A$3:$A$26,1)-1,0,2))</f>
        <v>590.28680526412995</v>
      </c>
    </row>
    <row r="515" spans="1:22" x14ac:dyDescent="0.25">
      <c r="A515">
        <f t="shared" si="108"/>
        <v>128</v>
      </c>
      <c r="B515">
        <f t="shared" si="119"/>
        <v>12266.638595188044</v>
      </c>
      <c r="C515">
        <f t="shared" si="117"/>
        <v>125.61823999999979</v>
      </c>
      <c r="D515">
        <f t="shared" si="118"/>
        <v>-2.1394803479779512E-3</v>
      </c>
      <c r="E515">
        <f>MIN(VLOOKUP(C514+0.01,Gearing!$A$2:$F$7,2,TRUE)+1,5)</f>
        <v>5</v>
      </c>
      <c r="F515">
        <f>Misc!$B$4*Misc!$B$5/Misc!$B$2*VLOOKUP(E515,Gearing!$B$2:$F$7,5,FALSE)</f>
        <v>3601.903197661552</v>
      </c>
      <c r="G515">
        <f t="shared" ref="G515:G578" si="121">CONVERT(B515,$B$1,$G$1)</f>
        <v>7.6221358486364901</v>
      </c>
      <c r="H515">
        <f t="shared" ref="H515:H578" si="122">CONVERT(C515,$C$1,$H$1)</f>
        <v>280.99999999999955</v>
      </c>
      <c r="I515">
        <f t="shared" si="109"/>
        <v>0.19223050000000003</v>
      </c>
      <c r="J515">
        <f t="shared" si="110"/>
        <v>2096.029713302155</v>
      </c>
      <c r="K515">
        <f t="shared" si="111"/>
        <v>-54850505.866809137</v>
      </c>
      <c r="L515">
        <f t="shared" si="120"/>
        <v>12266.659289331736</v>
      </c>
      <c r="M515">
        <f>2*$Y$1*VLOOKUP(E514,Gearing!$B$3:$D$7,3)+B513</f>
        <v>12266.638595188044</v>
      </c>
      <c r="N515">
        <f>2*B514-B513+Misc!$B$6*$Y$1^2</f>
        <v>12266.781773970522</v>
      </c>
      <c r="O515">
        <f t="shared" si="112"/>
        <v>0</v>
      </c>
      <c r="P515">
        <f t="shared" si="113"/>
        <v>0</v>
      </c>
      <c r="Q515">
        <f t="shared" si="114"/>
        <v>0</v>
      </c>
      <c r="R515">
        <f t="shared" si="115"/>
        <v>0</v>
      </c>
      <c r="S515">
        <f t="shared" si="116"/>
        <v>0</v>
      </c>
      <c r="T515">
        <f>C515/Misc!$B$2*60/2/PI()</f>
        <v>3998.5527677008035</v>
      </c>
      <c r="U515">
        <f>C515/Misc!$B$2*60/2/PI()*VLOOKUP(E515,Gearing!$B$2:$F$7,5,FALSE)</f>
        <v>7999.9999999999864</v>
      </c>
      <c r="V515">
        <f ca="1">FORECAST(U515,OFFSET(Engine!$E$3:$E$26,MATCH(U515,Engine!$A$3:$A$26,1)-1,0,2),OFFSET(Engine!$A$3:$A$26,MATCH(U515,Engine!$A$3:$A$26,1)-1,0,2))</f>
        <v>590.28680526412995</v>
      </c>
    </row>
    <row r="516" spans="1:22" x14ac:dyDescent="0.25">
      <c r="A516">
        <f t="shared" ref="A516:A579" si="123">A515+$Y$1</f>
        <v>128.25</v>
      </c>
      <c r="B516">
        <f t="shared" si="119"/>
        <v>12298.043088329283</v>
      </c>
      <c r="C516">
        <f t="shared" si="117"/>
        <v>125.61823999999979</v>
      </c>
      <c r="D516">
        <f t="shared" si="118"/>
        <v>2.1394803479779512E-3</v>
      </c>
      <c r="E516">
        <f>MIN(VLOOKUP(C515+0.01,Gearing!$A$2:$F$7,2,TRUE)+1,5)</f>
        <v>5</v>
      </c>
      <c r="F516">
        <f>Misc!$B$4*Misc!$B$5/Misc!$B$2*VLOOKUP(E516,Gearing!$B$2:$F$7,5,FALSE)</f>
        <v>3601.903197661552</v>
      </c>
      <c r="G516">
        <f t="shared" si="121"/>
        <v>7.641649695981271</v>
      </c>
      <c r="H516">
        <f t="shared" si="122"/>
        <v>280.99999999999955</v>
      </c>
      <c r="I516">
        <f t="shared" ref="I516:I579" si="124">$Y$3</f>
        <v>0.19223050000000003</v>
      </c>
      <c r="J516">
        <f t="shared" ref="J516:J579" si="125">(4*$Y$2-2*$Y$3*B515)</f>
        <v>2083.9558590554088</v>
      </c>
      <c r="K516">
        <f t="shared" ref="K516:K579" si="126">4*$Y$2*(B515-2*B516)+$Y$3*B515*B515-4*F516*$Y$1*$Y$1</f>
        <v>-54916139.491838284</v>
      </c>
      <c r="L516">
        <f t="shared" si="120"/>
        <v>12298.064048961371</v>
      </c>
      <c r="M516">
        <f>2*$Y$1*VLOOKUP(E515,Gearing!$B$3:$D$7,3)+B514</f>
        <v>12298.043088329283</v>
      </c>
      <c r="N516">
        <f>2*B515-B514+Misc!$B$6*$Y$1^2</f>
        <v>12298.186534546805</v>
      </c>
      <c r="O516">
        <f t="shared" ref="O516:O579" si="127">IF(AND(E516=1,G516&lt;=5),1,0)</f>
        <v>0</v>
      </c>
      <c r="P516">
        <f t="shared" ref="P516:P579" si="128">IF(AND(E516=2,G516&lt;=5),1,0)</f>
        <v>0</v>
      </c>
      <c r="Q516">
        <f t="shared" ref="Q516:Q579" si="129">IF(AND(E516=3,G516&lt;=5),1,0)</f>
        <v>0</v>
      </c>
      <c r="R516">
        <f t="shared" ref="R516:R579" si="130">IF(AND(E516=4,G516&lt;=5),1,0)</f>
        <v>0</v>
      </c>
      <c r="S516">
        <f t="shared" ref="S516:S579" si="131">IF(AND(E516=5,G516&lt;=5),1,0)</f>
        <v>0</v>
      </c>
      <c r="T516">
        <f>C516/Misc!$B$2*60/2/PI()</f>
        <v>3998.5527677008035</v>
      </c>
      <c r="U516">
        <f>C516/Misc!$B$2*60/2/PI()*VLOOKUP(E516,Gearing!$B$2:$F$7,5,FALSE)</f>
        <v>7999.9999999999864</v>
      </c>
      <c r="V516">
        <f ca="1">FORECAST(U516,OFFSET(Engine!$E$3:$E$26,MATCH(U516,Engine!$A$3:$A$26,1)-1,0,2),OFFSET(Engine!$A$3:$A$26,MATCH(U516,Engine!$A$3:$A$26,1)-1,0,2))</f>
        <v>590.28680526412995</v>
      </c>
    </row>
    <row r="517" spans="1:22" x14ac:dyDescent="0.25">
      <c r="A517">
        <f t="shared" si="123"/>
        <v>128.5</v>
      </c>
      <c r="B517">
        <f t="shared" si="119"/>
        <v>12329.447715188044</v>
      </c>
      <c r="C517">
        <f t="shared" ref="C517:C580" si="132">(B518-B516)/2/$Y$1</f>
        <v>125.61823999999979</v>
      </c>
      <c r="D517">
        <f t="shared" ref="D517:D580" si="133">(B518-2*B517+B516)/$Y$1^2</f>
        <v>-2.1394803479779512E-3</v>
      </c>
      <c r="E517">
        <f>MIN(VLOOKUP(C516+0.01,Gearing!$A$2:$F$7,2,TRUE)+1,5)</f>
        <v>5</v>
      </c>
      <c r="F517">
        <f>Misc!$B$4*Misc!$B$5/Misc!$B$2*VLOOKUP(E517,Gearing!$B$2:$F$7,5,FALSE)</f>
        <v>3601.903197661552</v>
      </c>
      <c r="G517">
        <f t="shared" si="121"/>
        <v>7.6611636264142682</v>
      </c>
      <c r="H517">
        <f t="shared" si="122"/>
        <v>280.99999999999955</v>
      </c>
      <c r="I517">
        <f t="shared" si="124"/>
        <v>0.19223050000000003</v>
      </c>
      <c r="J517">
        <f t="shared" si="125"/>
        <v>2071.8820562178353</v>
      </c>
      <c r="K517">
        <f t="shared" si="126"/>
        <v>-54981397.302049734</v>
      </c>
      <c r="L517">
        <f t="shared" si="120"/>
        <v>12329.468409331734</v>
      </c>
      <c r="M517">
        <f>2*$Y$1*VLOOKUP(E516,Gearing!$B$3:$D$7,3)+B515</f>
        <v>12329.447715188044</v>
      </c>
      <c r="N517">
        <f>2*B516-B515+Misc!$B$6*$Y$1^2</f>
        <v>12329.590893970522</v>
      </c>
      <c r="O517">
        <f t="shared" si="127"/>
        <v>0</v>
      </c>
      <c r="P517">
        <f t="shared" si="128"/>
        <v>0</v>
      </c>
      <c r="Q517">
        <f t="shared" si="129"/>
        <v>0</v>
      </c>
      <c r="R517">
        <f t="shared" si="130"/>
        <v>0</v>
      </c>
      <c r="S517">
        <f t="shared" si="131"/>
        <v>0</v>
      </c>
      <c r="T517">
        <f>C517/Misc!$B$2*60/2/PI()</f>
        <v>3998.5527677008035</v>
      </c>
      <c r="U517">
        <f>C517/Misc!$B$2*60/2/PI()*VLOOKUP(E517,Gearing!$B$2:$F$7,5,FALSE)</f>
        <v>7999.9999999999864</v>
      </c>
      <c r="V517">
        <f ca="1">FORECAST(U517,OFFSET(Engine!$E$3:$E$26,MATCH(U517,Engine!$A$3:$A$26,1)-1,0,2),OFFSET(Engine!$A$3:$A$26,MATCH(U517,Engine!$A$3:$A$26,1)-1,0,2))</f>
        <v>590.28680526412995</v>
      </c>
    </row>
    <row r="518" spans="1:22" x14ac:dyDescent="0.25">
      <c r="A518">
        <f t="shared" si="123"/>
        <v>128.75</v>
      </c>
      <c r="B518">
        <f t="shared" ref="B518:B581" si="134">MIN(L518:N518)</f>
        <v>12360.852208329283</v>
      </c>
      <c r="C518">
        <f t="shared" si="132"/>
        <v>125.61823999999979</v>
      </c>
      <c r="D518">
        <f t="shared" si="133"/>
        <v>2.1394803479779512E-3</v>
      </c>
      <c r="E518">
        <f>MIN(VLOOKUP(C517+0.01,Gearing!$A$2:$F$7,2,TRUE)+1,5)</f>
        <v>5</v>
      </c>
      <c r="F518">
        <f>Misc!$B$4*Misc!$B$5/Misc!$B$2*VLOOKUP(E518,Gearing!$B$2:$F$7,5,FALSE)</f>
        <v>3601.903197661552</v>
      </c>
      <c r="G518">
        <f t="shared" si="121"/>
        <v>7.6806774737590491</v>
      </c>
      <c r="H518">
        <f t="shared" si="122"/>
        <v>280.99999999999955</v>
      </c>
      <c r="I518">
        <f t="shared" si="124"/>
        <v>0.19223050000000003</v>
      </c>
      <c r="J518">
        <f t="shared" si="125"/>
        <v>2059.8082019710891</v>
      </c>
      <c r="K518">
        <f t="shared" si="126"/>
        <v>-55046272.578918636</v>
      </c>
      <c r="L518">
        <f t="shared" ref="L518:L581" si="135">(-J517+SQRT(J517^2-4*I517*K517))/2/I517</f>
        <v>12360.873168961371</v>
      </c>
      <c r="M518">
        <f>2*$Y$1*VLOOKUP(E517,Gearing!$B$3:$D$7,3)+B516</f>
        <v>12360.852208329283</v>
      </c>
      <c r="N518">
        <f>2*B517-B516+Misc!$B$6*$Y$1^2</f>
        <v>12360.995654546805</v>
      </c>
      <c r="O518">
        <f t="shared" si="127"/>
        <v>0</v>
      </c>
      <c r="P518">
        <f t="shared" si="128"/>
        <v>0</v>
      </c>
      <c r="Q518">
        <f t="shared" si="129"/>
        <v>0</v>
      </c>
      <c r="R518">
        <f t="shared" si="130"/>
        <v>0</v>
      </c>
      <c r="S518">
        <f t="shared" si="131"/>
        <v>0</v>
      </c>
      <c r="T518">
        <f>C518/Misc!$B$2*60/2/PI()</f>
        <v>3998.5527677008035</v>
      </c>
      <c r="U518">
        <f>C518/Misc!$B$2*60/2/PI()*VLOOKUP(E518,Gearing!$B$2:$F$7,5,FALSE)</f>
        <v>7999.9999999999864</v>
      </c>
      <c r="V518">
        <f ca="1">FORECAST(U518,OFFSET(Engine!$E$3:$E$26,MATCH(U518,Engine!$A$3:$A$26,1)-1,0,2),OFFSET(Engine!$A$3:$A$26,MATCH(U518,Engine!$A$3:$A$26,1)-1,0,2))</f>
        <v>590.28680526412995</v>
      </c>
    </row>
    <row r="519" spans="1:22" x14ac:dyDescent="0.25">
      <c r="A519">
        <f t="shared" si="123"/>
        <v>129</v>
      </c>
      <c r="B519">
        <f t="shared" si="134"/>
        <v>12392.256835188044</v>
      </c>
      <c r="C519">
        <f t="shared" si="132"/>
        <v>125.61823999999979</v>
      </c>
      <c r="D519">
        <f t="shared" si="133"/>
        <v>-2.1394803479779512E-3</v>
      </c>
      <c r="E519">
        <f>MIN(VLOOKUP(C518+0.01,Gearing!$A$2:$F$7,2,TRUE)+1,5)</f>
        <v>5</v>
      </c>
      <c r="F519">
        <f>Misc!$B$4*Misc!$B$5/Misc!$B$2*VLOOKUP(E519,Gearing!$B$2:$F$7,5,FALSE)</f>
        <v>3601.903197661552</v>
      </c>
      <c r="G519">
        <f t="shared" si="121"/>
        <v>7.7001914041920454</v>
      </c>
      <c r="H519">
        <f t="shared" si="122"/>
        <v>280.99999999999955</v>
      </c>
      <c r="I519">
        <f t="shared" si="124"/>
        <v>0.19223050000000003</v>
      </c>
      <c r="J519">
        <f t="shared" si="125"/>
        <v>2047.7343991335147</v>
      </c>
      <c r="K519">
        <f t="shared" si="126"/>
        <v>-55110772.044198796</v>
      </c>
      <c r="L519">
        <f t="shared" si="135"/>
        <v>12392.277529331735</v>
      </c>
      <c r="M519">
        <f>2*$Y$1*VLOOKUP(E518,Gearing!$B$3:$D$7,3)+B517</f>
        <v>12392.256835188044</v>
      </c>
      <c r="N519">
        <f>2*B518-B517+Misc!$B$6*$Y$1^2</f>
        <v>12392.400013970522</v>
      </c>
      <c r="O519">
        <f t="shared" si="127"/>
        <v>0</v>
      </c>
      <c r="P519">
        <f t="shared" si="128"/>
        <v>0</v>
      </c>
      <c r="Q519">
        <f t="shared" si="129"/>
        <v>0</v>
      </c>
      <c r="R519">
        <f t="shared" si="130"/>
        <v>0</v>
      </c>
      <c r="S519">
        <f t="shared" si="131"/>
        <v>0</v>
      </c>
      <c r="T519">
        <f>C519/Misc!$B$2*60/2/PI()</f>
        <v>3998.5527677008035</v>
      </c>
      <c r="U519">
        <f>C519/Misc!$B$2*60/2/PI()*VLOOKUP(E519,Gearing!$B$2:$F$7,5,FALSE)</f>
        <v>7999.9999999999864</v>
      </c>
      <c r="V519">
        <f ca="1">FORECAST(U519,OFFSET(Engine!$E$3:$E$26,MATCH(U519,Engine!$A$3:$A$26,1)-1,0,2),OFFSET(Engine!$A$3:$A$26,MATCH(U519,Engine!$A$3:$A$26,1)-1,0,2))</f>
        <v>590.28680526412995</v>
      </c>
    </row>
    <row r="520" spans="1:22" x14ac:dyDescent="0.25">
      <c r="A520">
        <f t="shared" si="123"/>
        <v>129.25</v>
      </c>
      <c r="B520">
        <f t="shared" si="134"/>
        <v>12423.661328329283</v>
      </c>
      <c r="C520">
        <f t="shared" si="132"/>
        <v>125.61823999999979</v>
      </c>
      <c r="D520">
        <f t="shared" si="133"/>
        <v>2.1394803479779512E-3</v>
      </c>
      <c r="E520">
        <f>MIN(VLOOKUP(C519+0.01,Gearing!$A$2:$F$7,2,TRUE)+1,5)</f>
        <v>5</v>
      </c>
      <c r="F520">
        <f>Misc!$B$4*Misc!$B$5/Misc!$B$2*VLOOKUP(E520,Gearing!$B$2:$F$7,5,FALSE)</f>
        <v>3601.903197661552</v>
      </c>
      <c r="G520">
        <f t="shared" si="121"/>
        <v>7.7197052515368263</v>
      </c>
      <c r="H520">
        <f t="shared" si="122"/>
        <v>280.99999999999955</v>
      </c>
      <c r="I520">
        <f t="shared" si="124"/>
        <v>0.19223050000000003</v>
      </c>
      <c r="J520">
        <f t="shared" si="125"/>
        <v>2035.6605448867685</v>
      </c>
      <c r="K520">
        <f t="shared" si="126"/>
        <v>-55174888.972907461</v>
      </c>
      <c r="L520">
        <f t="shared" si="135"/>
        <v>12423.682288961369</v>
      </c>
      <c r="M520">
        <f>2*$Y$1*VLOOKUP(E519,Gearing!$B$3:$D$7,3)+B518</f>
        <v>12423.661328329283</v>
      </c>
      <c r="N520">
        <f>2*B519-B518+Misc!$B$6*$Y$1^2</f>
        <v>12423.804774546805</v>
      </c>
      <c r="O520">
        <f t="shared" si="127"/>
        <v>0</v>
      </c>
      <c r="P520">
        <f t="shared" si="128"/>
        <v>0</v>
      </c>
      <c r="Q520">
        <f t="shared" si="129"/>
        <v>0</v>
      </c>
      <c r="R520">
        <f t="shared" si="130"/>
        <v>0</v>
      </c>
      <c r="S520">
        <f t="shared" si="131"/>
        <v>0</v>
      </c>
      <c r="T520">
        <f>C520/Misc!$B$2*60/2/PI()</f>
        <v>3998.5527677008035</v>
      </c>
      <c r="U520">
        <f>C520/Misc!$B$2*60/2/PI()*VLOOKUP(E520,Gearing!$B$2:$F$7,5,FALSE)</f>
        <v>7999.9999999999864</v>
      </c>
      <c r="V520">
        <f ca="1">FORECAST(U520,OFFSET(Engine!$E$3:$E$26,MATCH(U520,Engine!$A$3:$A$26,1)-1,0,2),OFFSET(Engine!$A$3:$A$26,MATCH(U520,Engine!$A$3:$A$26,1)-1,0,2))</f>
        <v>590.28680526412995</v>
      </c>
    </row>
    <row r="521" spans="1:22" x14ac:dyDescent="0.25">
      <c r="A521">
        <f t="shared" si="123"/>
        <v>129.5</v>
      </c>
      <c r="B521">
        <f t="shared" si="134"/>
        <v>12455.065955188044</v>
      </c>
      <c r="C521">
        <f t="shared" si="132"/>
        <v>125.61823999999979</v>
      </c>
      <c r="D521">
        <f t="shared" si="133"/>
        <v>-2.1394803479779512E-3</v>
      </c>
      <c r="E521">
        <f>MIN(VLOOKUP(C520+0.01,Gearing!$A$2:$F$7,2,TRUE)+1,5)</f>
        <v>5</v>
      </c>
      <c r="F521">
        <f>Misc!$B$4*Misc!$B$5/Misc!$B$2*VLOOKUP(E521,Gearing!$B$2:$F$7,5,FALSE)</f>
        <v>3601.903197661552</v>
      </c>
      <c r="G521">
        <f t="shared" si="121"/>
        <v>7.7392191819698235</v>
      </c>
      <c r="H521">
        <f t="shared" si="122"/>
        <v>280.99999999999955</v>
      </c>
      <c r="I521">
        <f t="shared" si="124"/>
        <v>0.19223050000000003</v>
      </c>
      <c r="J521">
        <f t="shared" si="125"/>
        <v>2023.586742049195</v>
      </c>
      <c r="K521">
        <f t="shared" si="126"/>
        <v>-55238630.093256347</v>
      </c>
      <c r="L521">
        <f t="shared" si="135"/>
        <v>12455.086649331735</v>
      </c>
      <c r="M521">
        <f>2*$Y$1*VLOOKUP(E520,Gearing!$B$3:$D$7,3)+B519</f>
        <v>12455.065955188044</v>
      </c>
      <c r="N521">
        <f>2*B520-B519+Misc!$B$6*$Y$1^2</f>
        <v>12455.209133970522</v>
      </c>
      <c r="O521">
        <f t="shared" si="127"/>
        <v>0</v>
      </c>
      <c r="P521">
        <f t="shared" si="128"/>
        <v>0</v>
      </c>
      <c r="Q521">
        <f t="shared" si="129"/>
        <v>0</v>
      </c>
      <c r="R521">
        <f t="shared" si="130"/>
        <v>0</v>
      </c>
      <c r="S521">
        <f t="shared" si="131"/>
        <v>0</v>
      </c>
      <c r="T521">
        <f>C521/Misc!$B$2*60/2/PI()</f>
        <v>3998.5527677008035</v>
      </c>
      <c r="U521">
        <f>C521/Misc!$B$2*60/2/PI()*VLOOKUP(E521,Gearing!$B$2:$F$7,5,FALSE)</f>
        <v>7999.9999999999864</v>
      </c>
      <c r="V521">
        <f ca="1">FORECAST(U521,OFFSET(Engine!$E$3:$E$26,MATCH(U521,Engine!$A$3:$A$26,1)-1,0,2),OFFSET(Engine!$A$3:$A$26,MATCH(U521,Engine!$A$3:$A$26,1)-1,0,2))</f>
        <v>590.28680526412995</v>
      </c>
    </row>
    <row r="522" spans="1:22" x14ac:dyDescent="0.25">
      <c r="A522">
        <f t="shared" si="123"/>
        <v>129.75</v>
      </c>
      <c r="B522">
        <f t="shared" si="134"/>
        <v>12486.470448329283</v>
      </c>
      <c r="C522">
        <f t="shared" si="132"/>
        <v>125.61823999999979</v>
      </c>
      <c r="D522">
        <f t="shared" si="133"/>
        <v>2.1394803479779512E-3</v>
      </c>
      <c r="E522">
        <f>MIN(VLOOKUP(C521+0.01,Gearing!$A$2:$F$7,2,TRUE)+1,5)</f>
        <v>5</v>
      </c>
      <c r="F522">
        <f>Misc!$B$4*Misc!$B$5/Misc!$B$2*VLOOKUP(E522,Gearing!$B$2:$F$7,5,FALSE)</f>
        <v>3601.903197661552</v>
      </c>
      <c r="G522">
        <f t="shared" si="121"/>
        <v>7.7587330293146044</v>
      </c>
      <c r="H522">
        <f t="shared" si="122"/>
        <v>280.99999999999955</v>
      </c>
      <c r="I522">
        <f t="shared" si="124"/>
        <v>0.19223050000000003</v>
      </c>
      <c r="J522">
        <f t="shared" si="125"/>
        <v>2011.5128878024489</v>
      </c>
      <c r="K522">
        <f t="shared" si="126"/>
        <v>-55301988.673804753</v>
      </c>
      <c r="L522">
        <f t="shared" si="135"/>
        <v>12486.49140896137</v>
      </c>
      <c r="M522">
        <f>2*$Y$1*VLOOKUP(E521,Gearing!$B$3:$D$7,3)+B520</f>
        <v>12486.470448329283</v>
      </c>
      <c r="N522">
        <f>2*B521-B520+Misc!$B$6*$Y$1^2</f>
        <v>12486.613894546805</v>
      </c>
      <c r="O522">
        <f t="shared" si="127"/>
        <v>0</v>
      </c>
      <c r="P522">
        <f t="shared" si="128"/>
        <v>0</v>
      </c>
      <c r="Q522">
        <f t="shared" si="129"/>
        <v>0</v>
      </c>
      <c r="R522">
        <f t="shared" si="130"/>
        <v>0</v>
      </c>
      <c r="S522">
        <f t="shared" si="131"/>
        <v>0</v>
      </c>
      <c r="T522">
        <f>C522/Misc!$B$2*60/2/PI()</f>
        <v>3998.5527677008035</v>
      </c>
      <c r="U522">
        <f>C522/Misc!$B$2*60/2/PI()*VLOOKUP(E522,Gearing!$B$2:$F$7,5,FALSE)</f>
        <v>7999.9999999999864</v>
      </c>
      <c r="V522">
        <f ca="1">FORECAST(U522,OFFSET(Engine!$E$3:$E$26,MATCH(U522,Engine!$A$3:$A$26,1)-1,0,2),OFFSET(Engine!$A$3:$A$26,MATCH(U522,Engine!$A$3:$A$26,1)-1,0,2))</f>
        <v>590.28680526412995</v>
      </c>
    </row>
    <row r="523" spans="1:22" x14ac:dyDescent="0.25">
      <c r="A523">
        <f t="shared" si="123"/>
        <v>130</v>
      </c>
      <c r="B523">
        <f t="shared" si="134"/>
        <v>12517.875075188043</v>
      </c>
      <c r="C523">
        <f t="shared" si="132"/>
        <v>125.61823999999979</v>
      </c>
      <c r="D523">
        <f t="shared" si="133"/>
        <v>-2.1394803479779512E-3</v>
      </c>
      <c r="E523">
        <f>MIN(VLOOKUP(C522+0.01,Gearing!$A$2:$F$7,2,TRUE)+1,5)</f>
        <v>5</v>
      </c>
      <c r="F523">
        <f>Misc!$B$4*Misc!$B$5/Misc!$B$2*VLOOKUP(E523,Gearing!$B$2:$F$7,5,FALSE)</f>
        <v>3601.903197661552</v>
      </c>
      <c r="G523">
        <f t="shared" si="121"/>
        <v>7.7782469597476016</v>
      </c>
      <c r="H523">
        <f t="shared" si="122"/>
        <v>280.99999999999955</v>
      </c>
      <c r="I523">
        <f t="shared" si="124"/>
        <v>0.19223050000000003</v>
      </c>
      <c r="J523">
        <f t="shared" si="125"/>
        <v>1999.4390849648753</v>
      </c>
      <c r="K523">
        <f t="shared" si="126"/>
        <v>-55364971.449222364</v>
      </c>
      <c r="L523">
        <f t="shared" si="135"/>
        <v>12517.895769331733</v>
      </c>
      <c r="M523">
        <f>2*$Y$1*VLOOKUP(E522,Gearing!$B$3:$D$7,3)+B521</f>
        <v>12517.875075188043</v>
      </c>
      <c r="N523">
        <f>2*B522-B521+Misc!$B$6*$Y$1^2</f>
        <v>12518.018253970522</v>
      </c>
      <c r="O523">
        <f t="shared" si="127"/>
        <v>0</v>
      </c>
      <c r="P523">
        <f t="shared" si="128"/>
        <v>0</v>
      </c>
      <c r="Q523">
        <f t="shared" si="129"/>
        <v>0</v>
      </c>
      <c r="R523">
        <f t="shared" si="130"/>
        <v>0</v>
      </c>
      <c r="S523">
        <f t="shared" si="131"/>
        <v>0</v>
      </c>
      <c r="T523">
        <f>C523/Misc!$B$2*60/2/PI()</f>
        <v>3998.5527677008035</v>
      </c>
      <c r="U523">
        <f>C523/Misc!$B$2*60/2/PI()*VLOOKUP(E523,Gearing!$B$2:$F$7,5,FALSE)</f>
        <v>7999.9999999999864</v>
      </c>
      <c r="V523">
        <f ca="1">FORECAST(U523,OFFSET(Engine!$E$3:$E$26,MATCH(U523,Engine!$A$3:$A$26,1)-1,0,2),OFFSET(Engine!$A$3:$A$26,MATCH(U523,Engine!$A$3:$A$26,1)-1,0,2))</f>
        <v>590.28680526412995</v>
      </c>
    </row>
    <row r="524" spans="1:22" x14ac:dyDescent="0.25">
      <c r="A524">
        <f t="shared" si="123"/>
        <v>130.25</v>
      </c>
      <c r="B524">
        <f t="shared" si="134"/>
        <v>12549.279568329282</v>
      </c>
      <c r="C524">
        <f t="shared" si="132"/>
        <v>125.61823999999979</v>
      </c>
      <c r="D524">
        <f t="shared" si="133"/>
        <v>2.1394803479779512E-3</v>
      </c>
      <c r="E524">
        <f>MIN(VLOOKUP(C523+0.01,Gearing!$A$2:$F$7,2,TRUE)+1,5)</f>
        <v>5</v>
      </c>
      <c r="F524">
        <f>Misc!$B$4*Misc!$B$5/Misc!$B$2*VLOOKUP(E524,Gearing!$B$2:$F$7,5,FALSE)</f>
        <v>3601.903197661552</v>
      </c>
      <c r="G524">
        <f t="shared" si="121"/>
        <v>7.7977608070923825</v>
      </c>
      <c r="H524">
        <f t="shared" si="122"/>
        <v>280.99999999999955</v>
      </c>
      <c r="I524">
        <f t="shared" si="124"/>
        <v>0.19223050000000003</v>
      </c>
      <c r="J524">
        <f t="shared" si="125"/>
        <v>1987.3652307181292</v>
      </c>
      <c r="K524">
        <f t="shared" si="126"/>
        <v>-55427571.681610532</v>
      </c>
      <c r="L524">
        <f t="shared" si="135"/>
        <v>12549.30052896137</v>
      </c>
      <c r="M524">
        <f>2*$Y$1*VLOOKUP(E523,Gearing!$B$3:$D$7,3)+B522</f>
        <v>12549.279568329282</v>
      </c>
      <c r="N524">
        <f>2*B523-B522+Misc!$B$6*$Y$1^2</f>
        <v>12549.423014546805</v>
      </c>
      <c r="O524">
        <f t="shared" si="127"/>
        <v>0</v>
      </c>
      <c r="P524">
        <f t="shared" si="128"/>
        <v>0</v>
      </c>
      <c r="Q524">
        <f t="shared" si="129"/>
        <v>0</v>
      </c>
      <c r="R524">
        <f t="shared" si="130"/>
        <v>0</v>
      </c>
      <c r="S524">
        <f t="shared" si="131"/>
        <v>0</v>
      </c>
      <c r="T524">
        <f>C524/Misc!$B$2*60/2/PI()</f>
        <v>3998.5527677008035</v>
      </c>
      <c r="U524">
        <f>C524/Misc!$B$2*60/2/PI()*VLOOKUP(E524,Gearing!$B$2:$F$7,5,FALSE)</f>
        <v>7999.9999999999864</v>
      </c>
      <c r="V524">
        <f ca="1">FORECAST(U524,OFFSET(Engine!$E$3:$E$26,MATCH(U524,Engine!$A$3:$A$26,1)-1,0,2),OFFSET(Engine!$A$3:$A$26,MATCH(U524,Engine!$A$3:$A$26,1)-1,0,2))</f>
        <v>590.28680526412995</v>
      </c>
    </row>
    <row r="525" spans="1:22" x14ac:dyDescent="0.25">
      <c r="A525">
        <f t="shared" si="123"/>
        <v>130.5</v>
      </c>
      <c r="B525">
        <f t="shared" si="134"/>
        <v>12580.684195188043</v>
      </c>
      <c r="C525">
        <f t="shared" si="132"/>
        <v>125.61823999999979</v>
      </c>
      <c r="D525">
        <f t="shared" si="133"/>
        <v>-2.1394803479779512E-3</v>
      </c>
      <c r="E525">
        <f>MIN(VLOOKUP(C524+0.01,Gearing!$A$2:$F$7,2,TRUE)+1,5)</f>
        <v>5</v>
      </c>
      <c r="F525">
        <f>Misc!$B$4*Misc!$B$5/Misc!$B$2*VLOOKUP(E525,Gearing!$B$2:$F$7,5,FALSE)</f>
        <v>3601.903197661552</v>
      </c>
      <c r="G525">
        <f t="shared" si="121"/>
        <v>7.8172747375253788</v>
      </c>
      <c r="H525">
        <f t="shared" si="122"/>
        <v>280.99999999999955</v>
      </c>
      <c r="I525">
        <f t="shared" si="124"/>
        <v>0.19223050000000003</v>
      </c>
      <c r="J525">
        <f t="shared" si="125"/>
        <v>1975.2914278805547</v>
      </c>
      <c r="K525">
        <f t="shared" si="126"/>
        <v>-55489796.112096831</v>
      </c>
      <c r="L525">
        <f t="shared" si="135"/>
        <v>12580.704889331737</v>
      </c>
      <c r="M525">
        <f>2*$Y$1*VLOOKUP(E524,Gearing!$B$3:$D$7,3)+B523</f>
        <v>12580.684195188043</v>
      </c>
      <c r="N525">
        <f>2*B524-B523+Misc!$B$6*$Y$1^2</f>
        <v>12580.827373970522</v>
      </c>
      <c r="O525">
        <f t="shared" si="127"/>
        <v>0</v>
      </c>
      <c r="P525">
        <f t="shared" si="128"/>
        <v>0</v>
      </c>
      <c r="Q525">
        <f t="shared" si="129"/>
        <v>0</v>
      </c>
      <c r="R525">
        <f t="shared" si="130"/>
        <v>0</v>
      </c>
      <c r="S525">
        <f t="shared" si="131"/>
        <v>0</v>
      </c>
      <c r="T525">
        <f>C525/Misc!$B$2*60/2/PI()</f>
        <v>3998.5527677008035</v>
      </c>
      <c r="U525">
        <f>C525/Misc!$B$2*60/2/PI()*VLOOKUP(E525,Gearing!$B$2:$F$7,5,FALSE)</f>
        <v>7999.9999999999864</v>
      </c>
      <c r="V525">
        <f ca="1">FORECAST(U525,OFFSET(Engine!$E$3:$E$26,MATCH(U525,Engine!$A$3:$A$26,1)-1,0,2),OFFSET(Engine!$A$3:$A$26,MATCH(U525,Engine!$A$3:$A$26,1)-1,0,2))</f>
        <v>590.28680526412995</v>
      </c>
    </row>
    <row r="526" spans="1:22" x14ac:dyDescent="0.25">
      <c r="A526">
        <f t="shared" si="123"/>
        <v>130.75</v>
      </c>
      <c r="B526">
        <f t="shared" si="134"/>
        <v>12612.088688329282</v>
      </c>
      <c r="C526">
        <f t="shared" si="132"/>
        <v>125.61823999999979</v>
      </c>
      <c r="D526">
        <f t="shared" si="133"/>
        <v>2.1394803479779512E-3</v>
      </c>
      <c r="E526">
        <f>MIN(VLOOKUP(C525+0.01,Gearing!$A$2:$F$7,2,TRUE)+1,5)</f>
        <v>5</v>
      </c>
      <c r="F526">
        <f>Misc!$B$4*Misc!$B$5/Misc!$B$2*VLOOKUP(E526,Gearing!$B$2:$F$7,5,FALSE)</f>
        <v>3601.903197661552</v>
      </c>
      <c r="G526">
        <f t="shared" si="121"/>
        <v>7.8367885848701597</v>
      </c>
      <c r="H526">
        <f t="shared" si="122"/>
        <v>280.99999999999955</v>
      </c>
      <c r="I526">
        <f t="shared" si="124"/>
        <v>0.19223050000000003</v>
      </c>
      <c r="J526">
        <f t="shared" si="125"/>
        <v>1963.2175736338086</v>
      </c>
      <c r="K526">
        <f t="shared" si="126"/>
        <v>-55551637.996324755</v>
      </c>
      <c r="L526">
        <f t="shared" si="135"/>
        <v>12612.109648961368</v>
      </c>
      <c r="M526">
        <f>2*$Y$1*VLOOKUP(E525,Gearing!$B$3:$D$7,3)+B524</f>
        <v>12612.088688329282</v>
      </c>
      <c r="N526">
        <f>2*B525-B524+Misc!$B$6*$Y$1^2</f>
        <v>12612.232134546804</v>
      </c>
      <c r="O526">
        <f t="shared" si="127"/>
        <v>0</v>
      </c>
      <c r="P526">
        <f t="shared" si="128"/>
        <v>0</v>
      </c>
      <c r="Q526">
        <f t="shared" si="129"/>
        <v>0</v>
      </c>
      <c r="R526">
        <f t="shared" si="130"/>
        <v>0</v>
      </c>
      <c r="S526">
        <f t="shared" si="131"/>
        <v>0</v>
      </c>
      <c r="T526">
        <f>C526/Misc!$B$2*60/2/PI()</f>
        <v>3998.5527677008035</v>
      </c>
      <c r="U526">
        <f>C526/Misc!$B$2*60/2/PI()*VLOOKUP(E526,Gearing!$B$2:$F$7,5,FALSE)</f>
        <v>7999.9999999999864</v>
      </c>
      <c r="V526">
        <f ca="1">FORECAST(U526,OFFSET(Engine!$E$3:$E$26,MATCH(U526,Engine!$A$3:$A$26,1)-1,0,2),OFFSET(Engine!$A$3:$A$26,MATCH(U526,Engine!$A$3:$A$26,1)-1,0,2))</f>
        <v>590.28680526412995</v>
      </c>
    </row>
    <row r="527" spans="1:22" x14ac:dyDescent="0.25">
      <c r="A527">
        <f t="shared" si="123"/>
        <v>131</v>
      </c>
      <c r="B527">
        <f t="shared" si="134"/>
        <v>12643.493315188043</v>
      </c>
      <c r="C527">
        <f t="shared" si="132"/>
        <v>125.61823999999979</v>
      </c>
      <c r="D527">
        <f t="shared" si="133"/>
        <v>-2.1394803479779512E-3</v>
      </c>
      <c r="E527">
        <f>MIN(VLOOKUP(C526+0.01,Gearing!$A$2:$F$7,2,TRUE)+1,5)</f>
        <v>5</v>
      </c>
      <c r="F527">
        <f>Misc!$B$4*Misc!$B$5/Misc!$B$2*VLOOKUP(E527,Gearing!$B$2:$F$7,5,FALSE)</f>
        <v>3601.903197661552</v>
      </c>
      <c r="G527">
        <f t="shared" si="121"/>
        <v>7.8563025153031569</v>
      </c>
      <c r="H527">
        <f t="shared" si="122"/>
        <v>280.99999999999955</v>
      </c>
      <c r="I527">
        <f t="shared" si="124"/>
        <v>0.19223050000000003</v>
      </c>
      <c r="J527">
        <f t="shared" si="125"/>
        <v>1951.143770796235</v>
      </c>
      <c r="K527">
        <f t="shared" si="126"/>
        <v>-55613104.081879787</v>
      </c>
      <c r="L527">
        <f t="shared" si="135"/>
        <v>12643.514009331733</v>
      </c>
      <c r="M527">
        <f>2*$Y$1*VLOOKUP(E526,Gearing!$B$3:$D$7,3)+B525</f>
        <v>12643.493315188043</v>
      </c>
      <c r="N527">
        <f>2*B526-B525+Misc!$B$6*$Y$1^2</f>
        <v>12643.636493970522</v>
      </c>
      <c r="O527">
        <f t="shared" si="127"/>
        <v>0</v>
      </c>
      <c r="P527">
        <f t="shared" si="128"/>
        <v>0</v>
      </c>
      <c r="Q527">
        <f t="shared" si="129"/>
        <v>0</v>
      </c>
      <c r="R527">
        <f t="shared" si="130"/>
        <v>0</v>
      </c>
      <c r="S527">
        <f t="shared" si="131"/>
        <v>0</v>
      </c>
      <c r="T527">
        <f>C527/Misc!$B$2*60/2/PI()</f>
        <v>3998.5527677008035</v>
      </c>
      <c r="U527">
        <f>C527/Misc!$B$2*60/2/PI()*VLOOKUP(E527,Gearing!$B$2:$F$7,5,FALSE)</f>
        <v>7999.9999999999864</v>
      </c>
      <c r="V527">
        <f ca="1">FORECAST(U527,OFFSET(Engine!$E$3:$E$26,MATCH(U527,Engine!$A$3:$A$26,1)-1,0,2),OFFSET(Engine!$A$3:$A$26,MATCH(U527,Engine!$A$3:$A$26,1)-1,0,2))</f>
        <v>590.28680526412995</v>
      </c>
    </row>
    <row r="528" spans="1:22" x14ac:dyDescent="0.25">
      <c r="A528">
        <f t="shared" si="123"/>
        <v>131.25</v>
      </c>
      <c r="B528">
        <f t="shared" si="134"/>
        <v>12674.897808329282</v>
      </c>
      <c r="C528">
        <f t="shared" si="132"/>
        <v>125.61823999999979</v>
      </c>
      <c r="D528">
        <f t="shared" si="133"/>
        <v>2.1394803479779512E-3</v>
      </c>
      <c r="E528">
        <f>MIN(VLOOKUP(C527+0.01,Gearing!$A$2:$F$7,2,TRUE)+1,5)</f>
        <v>5</v>
      </c>
      <c r="F528">
        <f>Misc!$B$4*Misc!$B$5/Misc!$B$2*VLOOKUP(E528,Gearing!$B$2:$F$7,5,FALSE)</f>
        <v>3601.903197661552</v>
      </c>
      <c r="G528">
        <f t="shared" si="121"/>
        <v>7.8758163626479378</v>
      </c>
      <c r="H528">
        <f t="shared" si="122"/>
        <v>280.99999999999955</v>
      </c>
      <c r="I528">
        <f t="shared" si="124"/>
        <v>0.19223050000000003</v>
      </c>
      <c r="J528">
        <f t="shared" si="125"/>
        <v>1939.0699165494889</v>
      </c>
      <c r="K528">
        <f t="shared" si="126"/>
        <v>-55674187.617947467</v>
      </c>
      <c r="L528">
        <f t="shared" si="135"/>
        <v>12674.918768961368</v>
      </c>
      <c r="M528">
        <f>2*$Y$1*VLOOKUP(E527,Gearing!$B$3:$D$7,3)+B526</f>
        <v>12674.897808329282</v>
      </c>
      <c r="N528">
        <f>2*B527-B526+Misc!$B$6*$Y$1^2</f>
        <v>12675.041254546804</v>
      </c>
      <c r="O528">
        <f t="shared" si="127"/>
        <v>0</v>
      </c>
      <c r="P528">
        <f t="shared" si="128"/>
        <v>0</v>
      </c>
      <c r="Q528">
        <f t="shared" si="129"/>
        <v>0</v>
      </c>
      <c r="R528">
        <f t="shared" si="130"/>
        <v>0</v>
      </c>
      <c r="S528">
        <f t="shared" si="131"/>
        <v>0</v>
      </c>
      <c r="T528">
        <f>C528/Misc!$B$2*60/2/PI()</f>
        <v>3998.5527677008035</v>
      </c>
      <c r="U528">
        <f>C528/Misc!$B$2*60/2/PI()*VLOOKUP(E528,Gearing!$B$2:$F$7,5,FALSE)</f>
        <v>7999.9999999999864</v>
      </c>
      <c r="V528">
        <f ca="1">FORECAST(U528,OFFSET(Engine!$E$3:$E$26,MATCH(U528,Engine!$A$3:$A$26,1)-1,0,2),OFFSET(Engine!$A$3:$A$26,MATCH(U528,Engine!$A$3:$A$26,1)-1,0,2))</f>
        <v>590.28680526412995</v>
      </c>
    </row>
    <row r="529" spans="1:22" x14ac:dyDescent="0.25">
      <c r="A529">
        <f t="shared" si="123"/>
        <v>131.5</v>
      </c>
      <c r="B529">
        <f t="shared" si="134"/>
        <v>12706.302435188043</v>
      </c>
      <c r="C529">
        <f t="shared" si="132"/>
        <v>125.61823999999979</v>
      </c>
      <c r="D529">
        <f t="shared" si="133"/>
        <v>-2.1394803479779512E-3</v>
      </c>
      <c r="E529">
        <f>MIN(VLOOKUP(C528+0.01,Gearing!$A$2:$F$7,2,TRUE)+1,5)</f>
        <v>5</v>
      </c>
      <c r="F529">
        <f>Misc!$B$4*Misc!$B$5/Misc!$B$2*VLOOKUP(E529,Gearing!$B$2:$F$7,5,FALSE)</f>
        <v>3601.903197661552</v>
      </c>
      <c r="G529">
        <f t="shared" si="121"/>
        <v>7.895330293080935</v>
      </c>
      <c r="H529">
        <f t="shared" si="122"/>
        <v>280.99999999999955</v>
      </c>
      <c r="I529">
        <f t="shared" si="124"/>
        <v>0.19223050000000003</v>
      </c>
      <c r="J529">
        <f t="shared" si="125"/>
        <v>1926.9961137119153</v>
      </c>
      <c r="K529">
        <f t="shared" si="126"/>
        <v>-55734895.358571224</v>
      </c>
      <c r="L529">
        <f t="shared" si="135"/>
        <v>12706.323129331733</v>
      </c>
      <c r="M529">
        <f>2*$Y$1*VLOOKUP(E528,Gearing!$B$3:$D$7,3)+B527</f>
        <v>12706.302435188043</v>
      </c>
      <c r="N529">
        <f>2*B528-B527+Misc!$B$6*$Y$1^2</f>
        <v>12706.445613970522</v>
      </c>
      <c r="O529">
        <f t="shared" si="127"/>
        <v>0</v>
      </c>
      <c r="P529">
        <f t="shared" si="128"/>
        <v>0</v>
      </c>
      <c r="Q529">
        <f t="shared" si="129"/>
        <v>0</v>
      </c>
      <c r="R529">
        <f t="shared" si="130"/>
        <v>0</v>
      </c>
      <c r="S529">
        <f t="shared" si="131"/>
        <v>0</v>
      </c>
      <c r="T529">
        <f>C529/Misc!$B$2*60/2/PI()</f>
        <v>3998.5527677008035</v>
      </c>
      <c r="U529">
        <f>C529/Misc!$B$2*60/2/PI()*VLOOKUP(E529,Gearing!$B$2:$F$7,5,FALSE)</f>
        <v>7999.9999999999864</v>
      </c>
      <c r="V529">
        <f ca="1">FORECAST(U529,OFFSET(Engine!$E$3:$E$26,MATCH(U529,Engine!$A$3:$A$26,1)-1,0,2),OFFSET(Engine!$A$3:$A$26,MATCH(U529,Engine!$A$3:$A$26,1)-1,0,2))</f>
        <v>590.28680526412995</v>
      </c>
    </row>
    <row r="530" spans="1:22" x14ac:dyDescent="0.25">
      <c r="A530">
        <f t="shared" si="123"/>
        <v>131.75</v>
      </c>
      <c r="B530">
        <f t="shared" si="134"/>
        <v>12737.706928329282</v>
      </c>
      <c r="C530">
        <f t="shared" si="132"/>
        <v>125.61823999999979</v>
      </c>
      <c r="D530">
        <f t="shared" si="133"/>
        <v>2.1394803479779512E-3</v>
      </c>
      <c r="E530">
        <f>MIN(VLOOKUP(C529+0.01,Gearing!$A$2:$F$7,2,TRUE)+1,5)</f>
        <v>5</v>
      </c>
      <c r="F530">
        <f>Misc!$B$4*Misc!$B$5/Misc!$B$2*VLOOKUP(E530,Gearing!$B$2:$F$7,5,FALSE)</f>
        <v>3601.903197661552</v>
      </c>
      <c r="G530">
        <f t="shared" si="121"/>
        <v>7.9148441404257159</v>
      </c>
      <c r="H530">
        <f t="shared" si="122"/>
        <v>280.99999999999955</v>
      </c>
      <c r="I530">
        <f t="shared" si="124"/>
        <v>0.19223050000000003</v>
      </c>
      <c r="J530">
        <f t="shared" si="125"/>
        <v>1914.9222594651692</v>
      </c>
      <c r="K530">
        <f t="shared" si="126"/>
        <v>-55795220.546478651</v>
      </c>
      <c r="L530">
        <f t="shared" si="135"/>
        <v>12737.727888961368</v>
      </c>
      <c r="M530">
        <f>2*$Y$1*VLOOKUP(E529,Gearing!$B$3:$D$7,3)+B528</f>
        <v>12737.706928329282</v>
      </c>
      <c r="N530">
        <f>2*B529-B528+Misc!$B$6*$Y$1^2</f>
        <v>12737.850374546804</v>
      </c>
      <c r="O530">
        <f t="shared" si="127"/>
        <v>0</v>
      </c>
      <c r="P530">
        <f t="shared" si="128"/>
        <v>0</v>
      </c>
      <c r="Q530">
        <f t="shared" si="129"/>
        <v>0</v>
      </c>
      <c r="R530">
        <f t="shared" si="130"/>
        <v>0</v>
      </c>
      <c r="S530">
        <f t="shared" si="131"/>
        <v>0</v>
      </c>
      <c r="T530">
        <f>C530/Misc!$B$2*60/2/PI()</f>
        <v>3998.5527677008035</v>
      </c>
      <c r="U530">
        <f>C530/Misc!$B$2*60/2/PI()*VLOOKUP(E530,Gearing!$B$2:$F$7,5,FALSE)</f>
        <v>7999.9999999999864</v>
      </c>
      <c r="V530">
        <f ca="1">FORECAST(U530,OFFSET(Engine!$E$3:$E$26,MATCH(U530,Engine!$A$3:$A$26,1)-1,0,2),OFFSET(Engine!$A$3:$A$26,MATCH(U530,Engine!$A$3:$A$26,1)-1,0,2))</f>
        <v>590.28680526412995</v>
      </c>
    </row>
    <row r="531" spans="1:22" x14ac:dyDescent="0.25">
      <c r="A531">
        <f t="shared" si="123"/>
        <v>132</v>
      </c>
      <c r="B531">
        <f t="shared" si="134"/>
        <v>12769.111555188043</v>
      </c>
      <c r="C531">
        <f t="shared" si="132"/>
        <v>125.61823999999979</v>
      </c>
      <c r="D531">
        <f t="shared" si="133"/>
        <v>-2.1394803479779512E-3</v>
      </c>
      <c r="E531">
        <f>MIN(VLOOKUP(C530+0.01,Gearing!$A$2:$F$7,2,TRUE)+1,5)</f>
        <v>5</v>
      </c>
      <c r="F531">
        <f>Misc!$B$4*Misc!$B$5/Misc!$B$2*VLOOKUP(E531,Gearing!$B$2:$F$7,5,FALSE)</f>
        <v>3601.903197661552</v>
      </c>
      <c r="G531">
        <f t="shared" si="121"/>
        <v>7.9343580708587123</v>
      </c>
      <c r="H531">
        <f t="shared" si="122"/>
        <v>280.99999999999955</v>
      </c>
      <c r="I531">
        <f t="shared" si="124"/>
        <v>0.19223050000000003</v>
      </c>
      <c r="J531">
        <f t="shared" si="125"/>
        <v>1902.8484566275956</v>
      </c>
      <c r="K531">
        <f t="shared" si="126"/>
        <v>-55855169.942171134</v>
      </c>
      <c r="L531">
        <f t="shared" si="135"/>
        <v>12769.132249331735</v>
      </c>
      <c r="M531">
        <f>2*$Y$1*VLOOKUP(E530,Gearing!$B$3:$D$7,3)+B529</f>
        <v>12769.111555188043</v>
      </c>
      <c r="N531">
        <f>2*B530-B529+Misc!$B$6*$Y$1^2</f>
        <v>12769.254733970522</v>
      </c>
      <c r="O531">
        <f t="shared" si="127"/>
        <v>0</v>
      </c>
      <c r="P531">
        <f t="shared" si="128"/>
        <v>0</v>
      </c>
      <c r="Q531">
        <f t="shared" si="129"/>
        <v>0</v>
      </c>
      <c r="R531">
        <f t="shared" si="130"/>
        <v>0</v>
      </c>
      <c r="S531">
        <f t="shared" si="131"/>
        <v>0</v>
      </c>
      <c r="T531">
        <f>C531/Misc!$B$2*60/2/PI()</f>
        <v>3998.5527677008035</v>
      </c>
      <c r="U531">
        <f>C531/Misc!$B$2*60/2/PI()*VLOOKUP(E531,Gearing!$B$2:$F$7,5,FALSE)</f>
        <v>7999.9999999999864</v>
      </c>
      <c r="V531">
        <f ca="1">FORECAST(U531,OFFSET(Engine!$E$3:$E$26,MATCH(U531,Engine!$A$3:$A$26,1)-1,0,2),OFFSET(Engine!$A$3:$A$26,MATCH(U531,Engine!$A$3:$A$26,1)-1,0,2))</f>
        <v>590.28680526412995</v>
      </c>
    </row>
    <row r="532" spans="1:22" x14ac:dyDescent="0.25">
      <c r="A532">
        <f t="shared" si="123"/>
        <v>132.25</v>
      </c>
      <c r="B532">
        <f t="shared" si="134"/>
        <v>12800.516048329282</v>
      </c>
      <c r="C532">
        <f t="shared" si="132"/>
        <v>125.61823999999979</v>
      </c>
      <c r="D532">
        <f t="shared" si="133"/>
        <v>2.1394803479779512E-3</v>
      </c>
      <c r="E532">
        <f>MIN(VLOOKUP(C531+0.01,Gearing!$A$2:$F$7,2,TRUE)+1,5)</f>
        <v>5</v>
      </c>
      <c r="F532">
        <f>Misc!$B$4*Misc!$B$5/Misc!$B$2*VLOOKUP(E532,Gearing!$B$2:$F$7,5,FALSE)</f>
        <v>3601.903197661552</v>
      </c>
      <c r="G532">
        <f t="shared" si="121"/>
        <v>7.9538719182034932</v>
      </c>
      <c r="H532">
        <f t="shared" si="122"/>
        <v>280.99999999999955</v>
      </c>
      <c r="I532">
        <f t="shared" si="124"/>
        <v>0.19223050000000003</v>
      </c>
      <c r="J532">
        <f t="shared" si="125"/>
        <v>1890.7746023808495</v>
      </c>
      <c r="K532">
        <f t="shared" si="126"/>
        <v>-55914736.78191831</v>
      </c>
      <c r="L532">
        <f t="shared" si="135"/>
        <v>12800.53700896137</v>
      </c>
      <c r="M532">
        <f>2*$Y$1*VLOOKUP(E531,Gearing!$B$3:$D$7,3)+B530</f>
        <v>12800.516048329282</v>
      </c>
      <c r="N532">
        <f>2*B531-B530+Misc!$B$6*$Y$1^2</f>
        <v>12800.659494546804</v>
      </c>
      <c r="O532">
        <f t="shared" si="127"/>
        <v>0</v>
      </c>
      <c r="P532">
        <f t="shared" si="128"/>
        <v>0</v>
      </c>
      <c r="Q532">
        <f t="shared" si="129"/>
        <v>0</v>
      </c>
      <c r="R532">
        <f t="shared" si="130"/>
        <v>0</v>
      </c>
      <c r="S532">
        <f t="shared" si="131"/>
        <v>0</v>
      </c>
      <c r="T532">
        <f>C532/Misc!$B$2*60/2/PI()</f>
        <v>3998.5527677008035</v>
      </c>
      <c r="U532">
        <f>C532/Misc!$B$2*60/2/PI()*VLOOKUP(E532,Gearing!$B$2:$F$7,5,FALSE)</f>
        <v>7999.9999999999864</v>
      </c>
      <c r="V532">
        <f ca="1">FORECAST(U532,OFFSET(Engine!$E$3:$E$26,MATCH(U532,Engine!$A$3:$A$26,1)-1,0,2),OFFSET(Engine!$A$3:$A$26,MATCH(U532,Engine!$A$3:$A$26,1)-1,0,2))</f>
        <v>590.28680526412995</v>
      </c>
    </row>
    <row r="533" spans="1:22" x14ac:dyDescent="0.25">
      <c r="A533">
        <f t="shared" si="123"/>
        <v>132.5</v>
      </c>
      <c r="B533">
        <f t="shared" si="134"/>
        <v>12831.920675188043</v>
      </c>
      <c r="C533">
        <f t="shared" si="132"/>
        <v>125.61823999999979</v>
      </c>
      <c r="D533">
        <f t="shared" si="133"/>
        <v>-2.1394803479779512E-3</v>
      </c>
      <c r="E533">
        <f>MIN(VLOOKUP(C532+0.01,Gearing!$A$2:$F$7,2,TRUE)+1,5)</f>
        <v>5</v>
      </c>
      <c r="F533">
        <f>Misc!$B$4*Misc!$B$5/Misc!$B$2*VLOOKUP(E533,Gearing!$B$2:$F$7,5,FALSE)</f>
        <v>3601.903197661552</v>
      </c>
      <c r="G533">
        <f t="shared" si="121"/>
        <v>7.9733858486364895</v>
      </c>
      <c r="H533">
        <f t="shared" si="122"/>
        <v>280.99999999999955</v>
      </c>
      <c r="I533">
        <f t="shared" si="124"/>
        <v>0.19223050000000003</v>
      </c>
      <c r="J533">
        <f t="shared" si="125"/>
        <v>1878.700799543275</v>
      </c>
      <c r="K533">
        <f t="shared" si="126"/>
        <v>-55973927.832679503</v>
      </c>
      <c r="L533">
        <f t="shared" si="135"/>
        <v>12831.941369331733</v>
      </c>
      <c r="M533">
        <f>2*$Y$1*VLOOKUP(E532,Gearing!$B$3:$D$7,3)+B531</f>
        <v>12831.920675188043</v>
      </c>
      <c r="N533">
        <f>2*B532-B531+Misc!$B$6*$Y$1^2</f>
        <v>12832.063853970521</v>
      </c>
      <c r="O533">
        <f t="shared" si="127"/>
        <v>0</v>
      </c>
      <c r="P533">
        <f t="shared" si="128"/>
        <v>0</v>
      </c>
      <c r="Q533">
        <f t="shared" si="129"/>
        <v>0</v>
      </c>
      <c r="R533">
        <f t="shared" si="130"/>
        <v>0</v>
      </c>
      <c r="S533">
        <f t="shared" si="131"/>
        <v>0</v>
      </c>
      <c r="T533">
        <f>C533/Misc!$B$2*60/2/PI()</f>
        <v>3998.5527677008035</v>
      </c>
      <c r="U533">
        <f>C533/Misc!$B$2*60/2/PI()*VLOOKUP(E533,Gearing!$B$2:$F$7,5,FALSE)</f>
        <v>7999.9999999999864</v>
      </c>
      <c r="V533">
        <f ca="1">FORECAST(U533,OFFSET(Engine!$E$3:$E$26,MATCH(U533,Engine!$A$3:$A$26,1)-1,0,2),OFFSET(Engine!$A$3:$A$26,MATCH(U533,Engine!$A$3:$A$26,1)-1,0,2))</f>
        <v>590.28680526412995</v>
      </c>
    </row>
    <row r="534" spans="1:22" x14ac:dyDescent="0.25">
      <c r="A534">
        <f t="shared" si="123"/>
        <v>132.75</v>
      </c>
      <c r="B534">
        <f t="shared" si="134"/>
        <v>12863.325168329282</v>
      </c>
      <c r="C534">
        <f t="shared" si="132"/>
        <v>125.61823999999979</v>
      </c>
      <c r="D534">
        <f t="shared" si="133"/>
        <v>2.1394803479779512E-3</v>
      </c>
      <c r="E534">
        <f>MIN(VLOOKUP(C533+0.01,Gearing!$A$2:$F$7,2,TRUE)+1,5)</f>
        <v>5</v>
      </c>
      <c r="F534">
        <f>Misc!$B$4*Misc!$B$5/Misc!$B$2*VLOOKUP(E534,Gearing!$B$2:$F$7,5,FALSE)</f>
        <v>3601.903197661552</v>
      </c>
      <c r="G534">
        <f t="shared" si="121"/>
        <v>7.9928996959812704</v>
      </c>
      <c r="H534">
        <f t="shared" si="122"/>
        <v>280.99999999999955</v>
      </c>
      <c r="I534">
        <f t="shared" si="124"/>
        <v>0.19223050000000003</v>
      </c>
      <c r="J534">
        <f t="shared" si="125"/>
        <v>1866.6269452965289</v>
      </c>
      <c r="K534">
        <f t="shared" si="126"/>
        <v>-56032736.324266426</v>
      </c>
      <c r="L534">
        <f t="shared" si="135"/>
        <v>12863.34612896137</v>
      </c>
      <c r="M534">
        <f>2*$Y$1*VLOOKUP(E533,Gearing!$B$3:$D$7,3)+B532</f>
        <v>12863.325168329282</v>
      </c>
      <c r="N534">
        <f>2*B533-B532+Misc!$B$6*$Y$1^2</f>
        <v>12863.468614546804</v>
      </c>
      <c r="O534">
        <f t="shared" si="127"/>
        <v>0</v>
      </c>
      <c r="P534">
        <f t="shared" si="128"/>
        <v>0</v>
      </c>
      <c r="Q534">
        <f t="shared" si="129"/>
        <v>0</v>
      </c>
      <c r="R534">
        <f t="shared" si="130"/>
        <v>0</v>
      </c>
      <c r="S534">
        <f t="shared" si="131"/>
        <v>0</v>
      </c>
      <c r="T534">
        <f>C534/Misc!$B$2*60/2/PI()</f>
        <v>3998.5527677008035</v>
      </c>
      <c r="U534">
        <f>C534/Misc!$B$2*60/2/PI()*VLOOKUP(E534,Gearing!$B$2:$F$7,5,FALSE)</f>
        <v>7999.9999999999864</v>
      </c>
      <c r="V534">
        <f ca="1">FORECAST(U534,OFFSET(Engine!$E$3:$E$26,MATCH(U534,Engine!$A$3:$A$26,1)-1,0,2),OFFSET(Engine!$A$3:$A$26,MATCH(U534,Engine!$A$3:$A$26,1)-1,0,2))</f>
        <v>590.28680526412995</v>
      </c>
    </row>
    <row r="535" spans="1:22" x14ac:dyDescent="0.25">
      <c r="A535">
        <f t="shared" si="123"/>
        <v>133</v>
      </c>
      <c r="B535">
        <f t="shared" si="134"/>
        <v>12894.729795188043</v>
      </c>
      <c r="C535">
        <f t="shared" si="132"/>
        <v>125.61823999999979</v>
      </c>
      <c r="D535">
        <f t="shared" si="133"/>
        <v>-2.1394803479779512E-3</v>
      </c>
      <c r="E535">
        <f>MIN(VLOOKUP(C534+0.01,Gearing!$A$2:$F$7,2,TRUE)+1,5)</f>
        <v>5</v>
      </c>
      <c r="F535">
        <f>Misc!$B$4*Misc!$B$5/Misc!$B$2*VLOOKUP(E535,Gearing!$B$2:$F$7,5,FALSE)</f>
        <v>3601.903197661552</v>
      </c>
      <c r="G535">
        <f t="shared" si="121"/>
        <v>8.0124136264142667</v>
      </c>
      <c r="H535">
        <f t="shared" si="122"/>
        <v>280.99999999999955</v>
      </c>
      <c r="I535">
        <f t="shared" si="124"/>
        <v>0.19223050000000003</v>
      </c>
      <c r="J535">
        <f t="shared" si="125"/>
        <v>1854.5531424589553</v>
      </c>
      <c r="K535">
        <f t="shared" si="126"/>
        <v>-56091169.030096345</v>
      </c>
      <c r="L535">
        <f t="shared" si="135"/>
        <v>12894.750489331733</v>
      </c>
      <c r="M535">
        <f>2*$Y$1*VLOOKUP(E534,Gearing!$B$3:$D$7,3)+B533</f>
        <v>12894.729795188043</v>
      </c>
      <c r="N535">
        <f>2*B534-B533+Misc!$B$6*$Y$1^2</f>
        <v>12894.872973970521</v>
      </c>
      <c r="O535">
        <f t="shared" si="127"/>
        <v>0</v>
      </c>
      <c r="P535">
        <f t="shared" si="128"/>
        <v>0</v>
      </c>
      <c r="Q535">
        <f t="shared" si="129"/>
        <v>0</v>
      </c>
      <c r="R535">
        <f t="shared" si="130"/>
        <v>0</v>
      </c>
      <c r="S535">
        <f t="shared" si="131"/>
        <v>0</v>
      </c>
      <c r="T535">
        <f>C535/Misc!$B$2*60/2/PI()</f>
        <v>3998.5527677008035</v>
      </c>
      <c r="U535">
        <f>C535/Misc!$B$2*60/2/PI()*VLOOKUP(E535,Gearing!$B$2:$F$7,5,FALSE)</f>
        <v>7999.9999999999864</v>
      </c>
      <c r="V535">
        <f ca="1">FORECAST(U535,OFFSET(Engine!$E$3:$E$26,MATCH(U535,Engine!$A$3:$A$26,1)-1,0,2),OFFSET(Engine!$A$3:$A$26,MATCH(U535,Engine!$A$3:$A$26,1)-1,0,2))</f>
        <v>590.28680526412995</v>
      </c>
    </row>
    <row r="536" spans="1:22" x14ac:dyDescent="0.25">
      <c r="A536">
        <f t="shared" si="123"/>
        <v>133.25</v>
      </c>
      <c r="B536">
        <f t="shared" si="134"/>
        <v>12926.134288329282</v>
      </c>
      <c r="C536">
        <f t="shared" si="132"/>
        <v>125.61823999999979</v>
      </c>
      <c r="D536">
        <f t="shared" si="133"/>
        <v>2.1394803479779512E-3</v>
      </c>
      <c r="E536">
        <f>MIN(VLOOKUP(C535+0.01,Gearing!$A$2:$F$7,2,TRUE)+1,5)</f>
        <v>5</v>
      </c>
      <c r="F536">
        <f>Misc!$B$4*Misc!$B$5/Misc!$B$2*VLOOKUP(E536,Gearing!$B$2:$F$7,5,FALSE)</f>
        <v>3601.903197661552</v>
      </c>
      <c r="G536">
        <f t="shared" si="121"/>
        <v>8.0319274737590476</v>
      </c>
      <c r="H536">
        <f t="shared" si="122"/>
        <v>280.99999999999955</v>
      </c>
      <c r="I536">
        <f t="shared" si="124"/>
        <v>0.19223050000000003</v>
      </c>
      <c r="J536">
        <f t="shared" si="125"/>
        <v>1842.4792882122092</v>
      </c>
      <c r="K536">
        <f t="shared" si="126"/>
        <v>-56149219.173523031</v>
      </c>
      <c r="L536">
        <f t="shared" si="135"/>
        <v>12926.15524896137</v>
      </c>
      <c r="M536">
        <f>2*$Y$1*VLOOKUP(E535,Gearing!$B$3:$D$7,3)+B534</f>
        <v>12926.134288329282</v>
      </c>
      <c r="N536">
        <f>2*B535-B534+Misc!$B$6*$Y$1^2</f>
        <v>12926.277734546804</v>
      </c>
      <c r="O536">
        <f t="shared" si="127"/>
        <v>0</v>
      </c>
      <c r="P536">
        <f t="shared" si="128"/>
        <v>0</v>
      </c>
      <c r="Q536">
        <f t="shared" si="129"/>
        <v>0</v>
      </c>
      <c r="R536">
        <f t="shared" si="130"/>
        <v>0</v>
      </c>
      <c r="S536">
        <f t="shared" si="131"/>
        <v>0</v>
      </c>
      <c r="T536">
        <f>C536/Misc!$B$2*60/2/PI()</f>
        <v>3998.5527677008035</v>
      </c>
      <c r="U536">
        <f>C536/Misc!$B$2*60/2/PI()*VLOOKUP(E536,Gearing!$B$2:$F$7,5,FALSE)</f>
        <v>7999.9999999999864</v>
      </c>
      <c r="V536">
        <f ca="1">FORECAST(U536,OFFSET(Engine!$E$3:$E$26,MATCH(U536,Engine!$A$3:$A$26,1)-1,0,2),OFFSET(Engine!$A$3:$A$26,MATCH(U536,Engine!$A$3:$A$26,1)-1,0,2))</f>
        <v>590.28680526412995</v>
      </c>
    </row>
    <row r="537" spans="1:22" x14ac:dyDescent="0.25">
      <c r="A537">
        <f t="shared" si="123"/>
        <v>133.5</v>
      </c>
      <c r="B537">
        <f t="shared" si="134"/>
        <v>12957.538915188043</v>
      </c>
      <c r="C537">
        <f t="shared" si="132"/>
        <v>125.61823999999979</v>
      </c>
      <c r="D537">
        <f t="shared" si="133"/>
        <v>-2.1394803479779512E-3</v>
      </c>
      <c r="E537">
        <f>MIN(VLOOKUP(C536+0.01,Gearing!$A$2:$F$7,2,TRUE)+1,5)</f>
        <v>5</v>
      </c>
      <c r="F537">
        <f>Misc!$B$4*Misc!$B$5/Misc!$B$2*VLOOKUP(E537,Gearing!$B$2:$F$7,5,FALSE)</f>
        <v>3601.903197661552</v>
      </c>
      <c r="G537">
        <f t="shared" si="121"/>
        <v>8.0514414041920457</v>
      </c>
      <c r="H537">
        <f t="shared" si="122"/>
        <v>280.99999999999955</v>
      </c>
      <c r="I537">
        <f t="shared" si="124"/>
        <v>0.19223050000000003</v>
      </c>
      <c r="J537">
        <f t="shared" si="125"/>
        <v>1830.4054853746356</v>
      </c>
      <c r="K537">
        <f t="shared" si="126"/>
        <v>-56206893.53442166</v>
      </c>
      <c r="L537">
        <f t="shared" si="135"/>
        <v>12957.559609331734</v>
      </c>
      <c r="M537">
        <f>2*$Y$1*VLOOKUP(E536,Gearing!$B$3:$D$7,3)+B535</f>
        <v>12957.538915188043</v>
      </c>
      <c r="N537">
        <f>2*B536-B535+Misc!$B$6*$Y$1^2</f>
        <v>12957.682093970521</v>
      </c>
      <c r="O537">
        <f t="shared" si="127"/>
        <v>0</v>
      </c>
      <c r="P537">
        <f t="shared" si="128"/>
        <v>0</v>
      </c>
      <c r="Q537">
        <f t="shared" si="129"/>
        <v>0</v>
      </c>
      <c r="R537">
        <f t="shared" si="130"/>
        <v>0</v>
      </c>
      <c r="S537">
        <f t="shared" si="131"/>
        <v>0</v>
      </c>
      <c r="T537">
        <f>C537/Misc!$B$2*60/2/PI()</f>
        <v>3998.5527677008035</v>
      </c>
      <c r="U537">
        <f>C537/Misc!$B$2*60/2/PI()*VLOOKUP(E537,Gearing!$B$2:$F$7,5,FALSE)</f>
        <v>7999.9999999999864</v>
      </c>
      <c r="V537">
        <f ca="1">FORECAST(U537,OFFSET(Engine!$E$3:$E$26,MATCH(U537,Engine!$A$3:$A$26,1)-1,0,2),OFFSET(Engine!$A$3:$A$26,MATCH(U537,Engine!$A$3:$A$26,1)-1,0,2))</f>
        <v>590.28680526412995</v>
      </c>
    </row>
    <row r="538" spans="1:22" x14ac:dyDescent="0.25">
      <c r="A538">
        <f t="shared" si="123"/>
        <v>133.75</v>
      </c>
      <c r="B538">
        <f t="shared" si="134"/>
        <v>12988.943408329282</v>
      </c>
      <c r="C538">
        <f t="shared" si="132"/>
        <v>125.61823999999979</v>
      </c>
      <c r="D538">
        <f t="shared" si="133"/>
        <v>2.1394803479779512E-3</v>
      </c>
      <c r="E538">
        <f>MIN(VLOOKUP(C537+0.01,Gearing!$A$2:$F$7,2,TRUE)+1,5)</f>
        <v>5</v>
      </c>
      <c r="F538">
        <f>Misc!$B$4*Misc!$B$5/Misc!$B$2*VLOOKUP(E538,Gearing!$B$2:$F$7,5,FALSE)</f>
        <v>3601.903197661552</v>
      </c>
      <c r="G538">
        <f t="shared" si="121"/>
        <v>8.0709552515368266</v>
      </c>
      <c r="H538">
        <f t="shared" si="122"/>
        <v>280.99999999999955</v>
      </c>
      <c r="I538">
        <f t="shared" si="124"/>
        <v>0.19223050000000003</v>
      </c>
      <c r="J538">
        <f t="shared" si="125"/>
        <v>1818.3316311278895</v>
      </c>
      <c r="K538">
        <f t="shared" si="126"/>
        <v>-56264185.329688109</v>
      </c>
      <c r="L538">
        <f t="shared" si="135"/>
        <v>12988.964368961369</v>
      </c>
      <c r="M538">
        <f>2*$Y$1*VLOOKUP(E537,Gearing!$B$3:$D$7,3)+B536</f>
        <v>12988.943408329282</v>
      </c>
      <c r="N538">
        <f>2*B537-B536+Misc!$B$6*$Y$1^2</f>
        <v>12989.086854546804</v>
      </c>
      <c r="O538">
        <f t="shared" si="127"/>
        <v>0</v>
      </c>
      <c r="P538">
        <f t="shared" si="128"/>
        <v>0</v>
      </c>
      <c r="Q538">
        <f t="shared" si="129"/>
        <v>0</v>
      </c>
      <c r="R538">
        <f t="shared" si="130"/>
        <v>0</v>
      </c>
      <c r="S538">
        <f t="shared" si="131"/>
        <v>0</v>
      </c>
      <c r="T538">
        <f>C538/Misc!$B$2*60/2/PI()</f>
        <v>3998.5527677008035</v>
      </c>
      <c r="U538">
        <f>C538/Misc!$B$2*60/2/PI()*VLOOKUP(E538,Gearing!$B$2:$F$7,5,FALSE)</f>
        <v>7999.9999999999864</v>
      </c>
      <c r="V538">
        <f ca="1">FORECAST(U538,OFFSET(Engine!$E$3:$E$26,MATCH(U538,Engine!$A$3:$A$26,1)-1,0,2),OFFSET(Engine!$A$3:$A$26,MATCH(U538,Engine!$A$3:$A$26,1)-1,0,2))</f>
        <v>590.28680526412995</v>
      </c>
    </row>
    <row r="539" spans="1:22" x14ac:dyDescent="0.25">
      <c r="A539">
        <f t="shared" si="123"/>
        <v>134</v>
      </c>
      <c r="B539">
        <f t="shared" si="134"/>
        <v>13020.348035188043</v>
      </c>
      <c r="C539">
        <f t="shared" si="132"/>
        <v>125.61823999999979</v>
      </c>
      <c r="D539">
        <f t="shared" si="133"/>
        <v>-2.1394803479779512E-3</v>
      </c>
      <c r="E539">
        <f>MIN(VLOOKUP(C538+0.01,Gearing!$A$2:$F$7,2,TRUE)+1,5)</f>
        <v>5</v>
      </c>
      <c r="F539">
        <f>Misc!$B$4*Misc!$B$5/Misc!$B$2*VLOOKUP(E539,Gearing!$B$2:$F$7,5,FALSE)</f>
        <v>3601.903197661552</v>
      </c>
      <c r="G539">
        <f t="shared" si="121"/>
        <v>8.0904691819698229</v>
      </c>
      <c r="H539">
        <f t="shared" si="122"/>
        <v>280.99999999999955</v>
      </c>
      <c r="I539">
        <f t="shared" si="124"/>
        <v>0.19223050000000003</v>
      </c>
      <c r="J539">
        <f t="shared" si="125"/>
        <v>1806.257828290315</v>
      </c>
      <c r="K539">
        <f t="shared" si="126"/>
        <v>-56321101.345655449</v>
      </c>
      <c r="L539">
        <f t="shared" si="135"/>
        <v>13020.368729331736</v>
      </c>
      <c r="M539">
        <f>2*$Y$1*VLOOKUP(E538,Gearing!$B$3:$D$7,3)+B537</f>
        <v>13020.348035188043</v>
      </c>
      <c r="N539">
        <f>2*B538-B537+Misc!$B$6*$Y$1^2</f>
        <v>13020.491213970521</v>
      </c>
      <c r="O539">
        <f t="shared" si="127"/>
        <v>0</v>
      </c>
      <c r="P539">
        <f t="shared" si="128"/>
        <v>0</v>
      </c>
      <c r="Q539">
        <f t="shared" si="129"/>
        <v>0</v>
      </c>
      <c r="R539">
        <f t="shared" si="130"/>
        <v>0</v>
      </c>
      <c r="S539">
        <f t="shared" si="131"/>
        <v>0</v>
      </c>
      <c r="T539">
        <f>C539/Misc!$B$2*60/2/PI()</f>
        <v>3998.5527677008035</v>
      </c>
      <c r="U539">
        <f>C539/Misc!$B$2*60/2/PI()*VLOOKUP(E539,Gearing!$B$2:$F$7,5,FALSE)</f>
        <v>7999.9999999999864</v>
      </c>
      <c r="V539">
        <f ca="1">FORECAST(U539,OFFSET(Engine!$E$3:$E$26,MATCH(U539,Engine!$A$3:$A$26,1)-1,0,2),OFFSET(Engine!$A$3:$A$26,MATCH(U539,Engine!$A$3:$A$26,1)-1,0,2))</f>
        <v>590.28680526412995</v>
      </c>
    </row>
    <row r="540" spans="1:22" x14ac:dyDescent="0.25">
      <c r="A540">
        <f t="shared" si="123"/>
        <v>134.25</v>
      </c>
      <c r="B540">
        <f t="shared" si="134"/>
        <v>13051.752528329282</v>
      </c>
      <c r="C540">
        <f t="shared" si="132"/>
        <v>125.61823999999979</v>
      </c>
      <c r="D540">
        <f t="shared" si="133"/>
        <v>2.1394803479779512E-3</v>
      </c>
      <c r="E540">
        <f>MIN(VLOOKUP(C539+0.01,Gearing!$A$2:$F$7,2,TRUE)+1,5)</f>
        <v>5</v>
      </c>
      <c r="F540">
        <f>Misc!$B$4*Misc!$B$5/Misc!$B$2*VLOOKUP(E540,Gearing!$B$2:$F$7,5,FALSE)</f>
        <v>3601.903197661552</v>
      </c>
      <c r="G540">
        <f t="shared" si="121"/>
        <v>8.1099830293146038</v>
      </c>
      <c r="H540">
        <f t="shared" si="122"/>
        <v>280.99999999999955</v>
      </c>
      <c r="I540">
        <f t="shared" si="124"/>
        <v>0.19223050000000003</v>
      </c>
      <c r="J540">
        <f t="shared" si="125"/>
        <v>1794.1839740435689</v>
      </c>
      <c r="K540">
        <f t="shared" si="126"/>
        <v>-56377634.792761646</v>
      </c>
      <c r="L540">
        <f t="shared" si="135"/>
        <v>13051.773488961371</v>
      </c>
      <c r="M540">
        <f>2*$Y$1*VLOOKUP(E539,Gearing!$B$3:$D$7,3)+B538</f>
        <v>13051.752528329282</v>
      </c>
      <c r="N540">
        <f>2*B539-B538+Misc!$B$6*$Y$1^2</f>
        <v>13051.895974546804</v>
      </c>
      <c r="O540">
        <f t="shared" si="127"/>
        <v>0</v>
      </c>
      <c r="P540">
        <f t="shared" si="128"/>
        <v>0</v>
      </c>
      <c r="Q540">
        <f t="shared" si="129"/>
        <v>0</v>
      </c>
      <c r="R540">
        <f t="shared" si="130"/>
        <v>0</v>
      </c>
      <c r="S540">
        <f t="shared" si="131"/>
        <v>0</v>
      </c>
      <c r="T540">
        <f>C540/Misc!$B$2*60/2/PI()</f>
        <v>3998.5527677008035</v>
      </c>
      <c r="U540">
        <f>C540/Misc!$B$2*60/2/PI()*VLOOKUP(E540,Gearing!$B$2:$F$7,5,FALSE)</f>
        <v>7999.9999999999864</v>
      </c>
      <c r="V540">
        <f ca="1">FORECAST(U540,OFFSET(Engine!$E$3:$E$26,MATCH(U540,Engine!$A$3:$A$26,1)-1,0,2),OFFSET(Engine!$A$3:$A$26,MATCH(U540,Engine!$A$3:$A$26,1)-1,0,2))</f>
        <v>590.28680526412995</v>
      </c>
    </row>
    <row r="541" spans="1:22" x14ac:dyDescent="0.25">
      <c r="A541">
        <f t="shared" si="123"/>
        <v>134.5</v>
      </c>
      <c r="B541">
        <f t="shared" si="134"/>
        <v>13083.157155188042</v>
      </c>
      <c r="C541">
        <f t="shared" si="132"/>
        <v>125.61823999999979</v>
      </c>
      <c r="D541">
        <f t="shared" si="133"/>
        <v>-2.1394803479779512E-3</v>
      </c>
      <c r="E541">
        <f>MIN(VLOOKUP(C540+0.01,Gearing!$A$2:$F$7,2,TRUE)+1,5)</f>
        <v>5</v>
      </c>
      <c r="F541">
        <f>Misc!$B$4*Misc!$B$5/Misc!$B$2*VLOOKUP(E541,Gearing!$B$2:$F$7,5,FALSE)</f>
        <v>3601.903197661552</v>
      </c>
      <c r="G541">
        <f t="shared" si="121"/>
        <v>8.1294969597476001</v>
      </c>
      <c r="H541">
        <f t="shared" si="122"/>
        <v>280.99999999999955</v>
      </c>
      <c r="I541">
        <f t="shared" si="124"/>
        <v>0.19223050000000003</v>
      </c>
      <c r="J541">
        <f t="shared" si="125"/>
        <v>1782.1101712059954</v>
      </c>
      <c r="K541">
        <f t="shared" si="126"/>
        <v>-56433792.463797718</v>
      </c>
      <c r="L541">
        <f t="shared" si="135"/>
        <v>13083.177849331732</v>
      </c>
      <c r="M541">
        <f>2*$Y$1*VLOOKUP(E540,Gearing!$B$3:$D$7,3)+B539</f>
        <v>13083.157155188042</v>
      </c>
      <c r="N541">
        <f>2*B540-B539+Misc!$B$6*$Y$1^2</f>
        <v>13083.300333970521</v>
      </c>
      <c r="O541">
        <f t="shared" si="127"/>
        <v>0</v>
      </c>
      <c r="P541">
        <f t="shared" si="128"/>
        <v>0</v>
      </c>
      <c r="Q541">
        <f t="shared" si="129"/>
        <v>0</v>
      </c>
      <c r="R541">
        <f t="shared" si="130"/>
        <v>0</v>
      </c>
      <c r="S541">
        <f t="shared" si="131"/>
        <v>0</v>
      </c>
      <c r="T541">
        <f>C541/Misc!$B$2*60/2/PI()</f>
        <v>3998.5527677008035</v>
      </c>
      <c r="U541">
        <f>C541/Misc!$B$2*60/2/PI()*VLOOKUP(E541,Gearing!$B$2:$F$7,5,FALSE)</f>
        <v>7999.9999999999864</v>
      </c>
      <c r="V541">
        <f ca="1">FORECAST(U541,OFFSET(Engine!$E$3:$E$26,MATCH(U541,Engine!$A$3:$A$26,1)-1,0,2),OFFSET(Engine!$A$3:$A$26,MATCH(U541,Engine!$A$3:$A$26,1)-1,0,2))</f>
        <v>590.28680526412995</v>
      </c>
    </row>
    <row r="542" spans="1:22" x14ac:dyDescent="0.25">
      <c r="A542">
        <f t="shared" si="123"/>
        <v>134.75</v>
      </c>
      <c r="B542">
        <f t="shared" si="134"/>
        <v>13114.561648329282</v>
      </c>
      <c r="C542">
        <f t="shared" si="132"/>
        <v>125.61823999999979</v>
      </c>
      <c r="D542">
        <f t="shared" si="133"/>
        <v>2.1394803479779512E-3</v>
      </c>
      <c r="E542">
        <f>MIN(VLOOKUP(C541+0.01,Gearing!$A$2:$F$7,2,TRUE)+1,5)</f>
        <v>5</v>
      </c>
      <c r="F542">
        <f>Misc!$B$4*Misc!$B$5/Misc!$B$2*VLOOKUP(E542,Gearing!$B$2:$F$7,5,FALSE)</f>
        <v>3601.903197661552</v>
      </c>
      <c r="G542">
        <f t="shared" si="121"/>
        <v>8.149010807092381</v>
      </c>
      <c r="H542">
        <f t="shared" si="122"/>
        <v>280.99999999999955</v>
      </c>
      <c r="I542">
        <f t="shared" si="124"/>
        <v>0.19223050000000003</v>
      </c>
      <c r="J542">
        <f t="shared" si="125"/>
        <v>1770.0363169592492</v>
      </c>
      <c r="K542">
        <f t="shared" si="126"/>
        <v>-56489567.562743671</v>
      </c>
      <c r="L542">
        <f t="shared" si="135"/>
        <v>13114.582608961369</v>
      </c>
      <c r="M542">
        <f>2*$Y$1*VLOOKUP(E541,Gearing!$B$3:$D$7,3)+B540</f>
        <v>13114.561648329282</v>
      </c>
      <c r="N542">
        <f>2*B541-B540+Misc!$B$6*$Y$1^2</f>
        <v>13114.705094546804</v>
      </c>
      <c r="O542">
        <f t="shared" si="127"/>
        <v>0</v>
      </c>
      <c r="P542">
        <f t="shared" si="128"/>
        <v>0</v>
      </c>
      <c r="Q542">
        <f t="shared" si="129"/>
        <v>0</v>
      </c>
      <c r="R542">
        <f t="shared" si="130"/>
        <v>0</v>
      </c>
      <c r="S542">
        <f t="shared" si="131"/>
        <v>0</v>
      </c>
      <c r="T542">
        <f>C542/Misc!$B$2*60/2/PI()</f>
        <v>3998.5527677008035</v>
      </c>
      <c r="U542">
        <f>C542/Misc!$B$2*60/2/PI()*VLOOKUP(E542,Gearing!$B$2:$F$7,5,FALSE)</f>
        <v>7999.9999999999864</v>
      </c>
      <c r="V542">
        <f ca="1">FORECAST(U542,OFFSET(Engine!$E$3:$E$26,MATCH(U542,Engine!$A$3:$A$26,1)-1,0,2),OFFSET(Engine!$A$3:$A$26,MATCH(U542,Engine!$A$3:$A$26,1)-1,0,2))</f>
        <v>590.28680526412995</v>
      </c>
    </row>
    <row r="543" spans="1:22" x14ac:dyDescent="0.25">
      <c r="A543">
        <f t="shared" si="123"/>
        <v>135</v>
      </c>
      <c r="B543">
        <f t="shared" si="134"/>
        <v>13145.966275188042</v>
      </c>
      <c r="C543">
        <f t="shared" si="132"/>
        <v>125.61823999999979</v>
      </c>
      <c r="D543">
        <f t="shared" si="133"/>
        <v>-2.1394803479779512E-3</v>
      </c>
      <c r="E543">
        <f>MIN(VLOOKUP(C542+0.01,Gearing!$A$2:$F$7,2,TRUE)+1,5)</f>
        <v>5</v>
      </c>
      <c r="F543">
        <f>Misc!$B$4*Misc!$B$5/Misc!$B$2*VLOOKUP(E543,Gearing!$B$2:$F$7,5,FALSE)</f>
        <v>3601.903197661552</v>
      </c>
      <c r="G543">
        <f t="shared" si="121"/>
        <v>8.1685247375253773</v>
      </c>
      <c r="H543">
        <f t="shared" si="122"/>
        <v>280.99999999999955</v>
      </c>
      <c r="I543">
        <f t="shared" si="124"/>
        <v>0.19223050000000003</v>
      </c>
      <c r="J543">
        <f t="shared" si="125"/>
        <v>1757.9625141216757</v>
      </c>
      <c r="K543">
        <f t="shared" si="126"/>
        <v>-56544966.888848446</v>
      </c>
      <c r="L543">
        <f t="shared" si="135"/>
        <v>13145.986969331736</v>
      </c>
      <c r="M543">
        <f>2*$Y$1*VLOOKUP(E542,Gearing!$B$3:$D$7,3)+B541</f>
        <v>13145.966275188042</v>
      </c>
      <c r="N543">
        <f>2*B542-B541+Misc!$B$6*$Y$1^2</f>
        <v>13146.109453970521</v>
      </c>
      <c r="O543">
        <f t="shared" si="127"/>
        <v>0</v>
      </c>
      <c r="P543">
        <f t="shared" si="128"/>
        <v>0</v>
      </c>
      <c r="Q543">
        <f t="shared" si="129"/>
        <v>0</v>
      </c>
      <c r="R543">
        <f t="shared" si="130"/>
        <v>0</v>
      </c>
      <c r="S543">
        <f t="shared" si="131"/>
        <v>0</v>
      </c>
      <c r="T543">
        <f>C543/Misc!$B$2*60/2/PI()</f>
        <v>3998.5527677008035</v>
      </c>
      <c r="U543">
        <f>C543/Misc!$B$2*60/2/PI()*VLOOKUP(E543,Gearing!$B$2:$F$7,5,FALSE)</f>
        <v>7999.9999999999864</v>
      </c>
      <c r="V543">
        <f ca="1">FORECAST(U543,OFFSET(Engine!$E$3:$E$26,MATCH(U543,Engine!$A$3:$A$26,1)-1,0,2),OFFSET(Engine!$A$3:$A$26,MATCH(U543,Engine!$A$3:$A$26,1)-1,0,2))</f>
        <v>590.28680526412995</v>
      </c>
    </row>
    <row r="544" spans="1:22" x14ac:dyDescent="0.25">
      <c r="A544">
        <f t="shared" si="123"/>
        <v>135.25</v>
      </c>
      <c r="B544">
        <f t="shared" si="134"/>
        <v>13177.370768329281</v>
      </c>
      <c r="C544">
        <f t="shared" si="132"/>
        <v>125.61823999999979</v>
      </c>
      <c r="D544">
        <f t="shared" si="133"/>
        <v>2.1394803479779512E-3</v>
      </c>
      <c r="E544">
        <f>MIN(VLOOKUP(C543+0.01,Gearing!$A$2:$F$7,2,TRUE)+1,5)</f>
        <v>5</v>
      </c>
      <c r="F544">
        <f>Misc!$B$4*Misc!$B$5/Misc!$B$2*VLOOKUP(E544,Gearing!$B$2:$F$7,5,FALSE)</f>
        <v>3601.903197661552</v>
      </c>
      <c r="G544">
        <f t="shared" si="121"/>
        <v>8.1880385848701582</v>
      </c>
      <c r="H544">
        <f t="shared" si="122"/>
        <v>280.99999999999955</v>
      </c>
      <c r="I544">
        <f t="shared" si="124"/>
        <v>0.19223050000000003</v>
      </c>
      <c r="J544">
        <f t="shared" si="125"/>
        <v>1745.8886598749295</v>
      </c>
      <c r="K544">
        <f t="shared" si="126"/>
        <v>-56599983.639634147</v>
      </c>
      <c r="L544">
        <f t="shared" si="135"/>
        <v>13177.391728961369</v>
      </c>
      <c r="M544">
        <f>2*$Y$1*VLOOKUP(E543,Gearing!$B$3:$D$7,3)+B542</f>
        <v>13177.370768329281</v>
      </c>
      <c r="N544">
        <f>2*B543-B542+Misc!$B$6*$Y$1^2</f>
        <v>13177.514214546803</v>
      </c>
      <c r="O544">
        <f t="shared" si="127"/>
        <v>0</v>
      </c>
      <c r="P544">
        <f t="shared" si="128"/>
        <v>0</v>
      </c>
      <c r="Q544">
        <f t="shared" si="129"/>
        <v>0</v>
      </c>
      <c r="R544">
        <f t="shared" si="130"/>
        <v>0</v>
      </c>
      <c r="S544">
        <f t="shared" si="131"/>
        <v>0</v>
      </c>
      <c r="T544">
        <f>C544/Misc!$B$2*60/2/PI()</f>
        <v>3998.5527677008035</v>
      </c>
      <c r="U544">
        <f>C544/Misc!$B$2*60/2/PI()*VLOOKUP(E544,Gearing!$B$2:$F$7,5,FALSE)</f>
        <v>7999.9999999999864</v>
      </c>
      <c r="V544">
        <f ca="1">FORECAST(U544,OFFSET(Engine!$E$3:$E$26,MATCH(U544,Engine!$A$3:$A$26,1)-1,0,2),OFFSET(Engine!$A$3:$A$26,MATCH(U544,Engine!$A$3:$A$26,1)-1,0,2))</f>
        <v>590.28680526412995</v>
      </c>
    </row>
    <row r="545" spans="1:22" x14ac:dyDescent="0.25">
      <c r="A545">
        <f t="shared" si="123"/>
        <v>135.5</v>
      </c>
      <c r="B545">
        <f t="shared" si="134"/>
        <v>13208.775395188042</v>
      </c>
      <c r="C545">
        <f t="shared" si="132"/>
        <v>125.61823999999979</v>
      </c>
      <c r="D545">
        <f t="shared" si="133"/>
        <v>-2.1394803479779512E-3</v>
      </c>
      <c r="E545">
        <f>MIN(VLOOKUP(C544+0.01,Gearing!$A$2:$F$7,2,TRUE)+1,5)</f>
        <v>5</v>
      </c>
      <c r="F545">
        <f>Misc!$B$4*Misc!$B$5/Misc!$B$2*VLOOKUP(E545,Gearing!$B$2:$F$7,5,FALSE)</f>
        <v>3601.903197661552</v>
      </c>
      <c r="G545">
        <f t="shared" si="121"/>
        <v>8.2075525153031563</v>
      </c>
      <c r="H545">
        <f t="shared" si="122"/>
        <v>280.99999999999955</v>
      </c>
      <c r="I545">
        <f t="shared" si="124"/>
        <v>0.19223050000000003</v>
      </c>
      <c r="J545">
        <f t="shared" si="125"/>
        <v>1733.8148570373551</v>
      </c>
      <c r="K545">
        <f t="shared" si="126"/>
        <v>-56654624.620807648</v>
      </c>
      <c r="L545">
        <f t="shared" si="135"/>
        <v>13208.796089331734</v>
      </c>
      <c r="M545">
        <f>2*$Y$1*VLOOKUP(E544,Gearing!$B$3:$D$7,3)+B543</f>
        <v>13208.775395188042</v>
      </c>
      <c r="N545">
        <f>2*B544-B543+Misc!$B$6*$Y$1^2</f>
        <v>13208.918573970521</v>
      </c>
      <c r="O545">
        <f t="shared" si="127"/>
        <v>0</v>
      </c>
      <c r="P545">
        <f t="shared" si="128"/>
        <v>0</v>
      </c>
      <c r="Q545">
        <f t="shared" si="129"/>
        <v>0</v>
      </c>
      <c r="R545">
        <f t="shared" si="130"/>
        <v>0</v>
      </c>
      <c r="S545">
        <f t="shared" si="131"/>
        <v>0</v>
      </c>
      <c r="T545">
        <f>C545/Misc!$B$2*60/2/PI()</f>
        <v>3998.5527677008035</v>
      </c>
      <c r="U545">
        <f>C545/Misc!$B$2*60/2/PI()*VLOOKUP(E545,Gearing!$B$2:$F$7,5,FALSE)</f>
        <v>7999.9999999999864</v>
      </c>
      <c r="V545">
        <f ca="1">FORECAST(U545,OFFSET(Engine!$E$3:$E$26,MATCH(U545,Engine!$A$3:$A$26,1)-1,0,2),OFFSET(Engine!$A$3:$A$26,MATCH(U545,Engine!$A$3:$A$26,1)-1,0,2))</f>
        <v>590.28680526412995</v>
      </c>
    </row>
    <row r="546" spans="1:22" x14ac:dyDescent="0.25">
      <c r="A546">
        <f t="shared" si="123"/>
        <v>135.75</v>
      </c>
      <c r="B546">
        <f t="shared" si="134"/>
        <v>13240.179888329281</v>
      </c>
      <c r="C546">
        <f t="shared" si="132"/>
        <v>125.61823999999979</v>
      </c>
      <c r="D546">
        <f t="shared" si="133"/>
        <v>2.1394803479779512E-3</v>
      </c>
      <c r="E546">
        <f>MIN(VLOOKUP(C545+0.01,Gearing!$A$2:$F$7,2,TRUE)+1,5)</f>
        <v>5</v>
      </c>
      <c r="F546">
        <f>Misc!$B$4*Misc!$B$5/Misc!$B$2*VLOOKUP(E546,Gearing!$B$2:$F$7,5,FALSE)</f>
        <v>3601.903197661552</v>
      </c>
      <c r="G546">
        <f t="shared" si="121"/>
        <v>8.2270663626479372</v>
      </c>
      <c r="H546">
        <f t="shared" si="122"/>
        <v>280.99999999999955</v>
      </c>
      <c r="I546">
        <f t="shared" si="124"/>
        <v>0.19223050000000003</v>
      </c>
      <c r="J546">
        <f t="shared" si="125"/>
        <v>1721.7410027906089</v>
      </c>
      <c r="K546">
        <f t="shared" si="126"/>
        <v>-56708883.023433104</v>
      </c>
      <c r="L546">
        <f t="shared" si="135"/>
        <v>13240.200848961367</v>
      </c>
      <c r="M546">
        <f>2*$Y$1*VLOOKUP(E545,Gearing!$B$3:$D$7,3)+B544</f>
        <v>13240.179888329281</v>
      </c>
      <c r="N546">
        <f>2*B545-B544+Misc!$B$6*$Y$1^2</f>
        <v>13240.323334546803</v>
      </c>
      <c r="O546">
        <f t="shared" si="127"/>
        <v>0</v>
      </c>
      <c r="P546">
        <f t="shared" si="128"/>
        <v>0</v>
      </c>
      <c r="Q546">
        <f t="shared" si="129"/>
        <v>0</v>
      </c>
      <c r="R546">
        <f t="shared" si="130"/>
        <v>0</v>
      </c>
      <c r="S546">
        <f t="shared" si="131"/>
        <v>0</v>
      </c>
      <c r="T546">
        <f>C546/Misc!$B$2*60/2/PI()</f>
        <v>3998.5527677008035</v>
      </c>
      <c r="U546">
        <f>C546/Misc!$B$2*60/2/PI()*VLOOKUP(E546,Gearing!$B$2:$F$7,5,FALSE)</f>
        <v>7999.9999999999864</v>
      </c>
      <c r="V546">
        <f ca="1">FORECAST(U546,OFFSET(Engine!$E$3:$E$26,MATCH(U546,Engine!$A$3:$A$26,1)-1,0,2),OFFSET(Engine!$A$3:$A$26,MATCH(U546,Engine!$A$3:$A$26,1)-1,0,2))</f>
        <v>590.28680526412995</v>
      </c>
    </row>
    <row r="547" spans="1:22" x14ac:dyDescent="0.25">
      <c r="A547">
        <f t="shared" si="123"/>
        <v>136</v>
      </c>
      <c r="B547">
        <f t="shared" si="134"/>
        <v>13271.584515188042</v>
      </c>
      <c r="C547">
        <f t="shared" si="132"/>
        <v>125.61823999999979</v>
      </c>
      <c r="D547">
        <f t="shared" si="133"/>
        <v>-2.1394803479779512E-3</v>
      </c>
      <c r="E547">
        <f>MIN(VLOOKUP(C546+0.01,Gearing!$A$2:$F$7,2,TRUE)+1,5)</f>
        <v>5</v>
      </c>
      <c r="F547">
        <f>Misc!$B$4*Misc!$B$5/Misc!$B$2*VLOOKUP(E547,Gearing!$B$2:$F$7,5,FALSE)</f>
        <v>3601.903197661552</v>
      </c>
      <c r="G547">
        <f t="shared" si="121"/>
        <v>8.2465802930809335</v>
      </c>
      <c r="H547">
        <f t="shared" si="122"/>
        <v>280.99999999999955</v>
      </c>
      <c r="I547">
        <f t="shared" si="124"/>
        <v>0.19223050000000003</v>
      </c>
      <c r="J547">
        <f t="shared" si="125"/>
        <v>1709.6671999530354</v>
      </c>
      <c r="K547">
        <f t="shared" si="126"/>
        <v>-56762765.65967533</v>
      </c>
      <c r="L547">
        <f t="shared" si="135"/>
        <v>13271.605209331732</v>
      </c>
      <c r="M547">
        <f>2*$Y$1*VLOOKUP(E546,Gearing!$B$3:$D$7,3)+B545</f>
        <v>13271.584515188042</v>
      </c>
      <c r="N547">
        <f>2*B546-B545+Misc!$B$6*$Y$1^2</f>
        <v>13271.727693970521</v>
      </c>
      <c r="O547">
        <f t="shared" si="127"/>
        <v>0</v>
      </c>
      <c r="P547">
        <f t="shared" si="128"/>
        <v>0</v>
      </c>
      <c r="Q547">
        <f t="shared" si="129"/>
        <v>0</v>
      </c>
      <c r="R547">
        <f t="shared" si="130"/>
        <v>0</v>
      </c>
      <c r="S547">
        <f t="shared" si="131"/>
        <v>0</v>
      </c>
      <c r="T547">
        <f>C547/Misc!$B$2*60/2/PI()</f>
        <v>3998.5527677008035</v>
      </c>
      <c r="U547">
        <f>C547/Misc!$B$2*60/2/PI()*VLOOKUP(E547,Gearing!$B$2:$F$7,5,FALSE)</f>
        <v>7999.9999999999864</v>
      </c>
      <c r="V547">
        <f ca="1">FORECAST(U547,OFFSET(Engine!$E$3:$E$26,MATCH(U547,Engine!$A$3:$A$26,1)-1,0,2),OFFSET(Engine!$A$3:$A$26,MATCH(U547,Engine!$A$3:$A$26,1)-1,0,2))</f>
        <v>590.28680526412995</v>
      </c>
    </row>
    <row r="548" spans="1:22" x14ac:dyDescent="0.25">
      <c r="A548">
        <f t="shared" si="123"/>
        <v>136.25</v>
      </c>
      <c r="B548">
        <f t="shared" si="134"/>
        <v>13302.989008329281</v>
      </c>
      <c r="C548">
        <f t="shared" si="132"/>
        <v>125.61823999999979</v>
      </c>
      <c r="D548">
        <f t="shared" si="133"/>
        <v>2.1394803479779512E-3</v>
      </c>
      <c r="E548">
        <f>MIN(VLOOKUP(C547+0.01,Gearing!$A$2:$F$7,2,TRUE)+1,5)</f>
        <v>5</v>
      </c>
      <c r="F548">
        <f>Misc!$B$4*Misc!$B$5/Misc!$B$2*VLOOKUP(E548,Gearing!$B$2:$F$7,5,FALSE)</f>
        <v>3601.903197661552</v>
      </c>
      <c r="G548">
        <f t="shared" si="121"/>
        <v>8.2660941404257144</v>
      </c>
      <c r="H548">
        <f t="shared" si="122"/>
        <v>280.99999999999955</v>
      </c>
      <c r="I548">
        <f t="shared" si="124"/>
        <v>0.19223050000000003</v>
      </c>
      <c r="J548">
        <f t="shared" si="125"/>
        <v>1697.5933457062893</v>
      </c>
      <c r="K548">
        <f t="shared" si="126"/>
        <v>-56816265.714140542</v>
      </c>
      <c r="L548">
        <f t="shared" si="135"/>
        <v>13303.009968961367</v>
      </c>
      <c r="M548">
        <f>2*$Y$1*VLOOKUP(E547,Gearing!$B$3:$D$7,3)+B546</f>
        <v>13302.989008329281</v>
      </c>
      <c r="N548">
        <f>2*B547-B546+Misc!$B$6*$Y$1^2</f>
        <v>13303.132454546803</v>
      </c>
      <c r="O548">
        <f t="shared" si="127"/>
        <v>0</v>
      </c>
      <c r="P548">
        <f t="shared" si="128"/>
        <v>0</v>
      </c>
      <c r="Q548">
        <f t="shared" si="129"/>
        <v>0</v>
      </c>
      <c r="R548">
        <f t="shared" si="130"/>
        <v>0</v>
      </c>
      <c r="S548">
        <f t="shared" si="131"/>
        <v>0</v>
      </c>
      <c r="T548">
        <f>C548/Misc!$B$2*60/2/PI()</f>
        <v>3998.5527677008035</v>
      </c>
      <c r="U548">
        <f>C548/Misc!$B$2*60/2/PI()*VLOOKUP(E548,Gearing!$B$2:$F$7,5,FALSE)</f>
        <v>7999.9999999999864</v>
      </c>
      <c r="V548">
        <f ca="1">FORECAST(U548,OFFSET(Engine!$E$3:$E$26,MATCH(U548,Engine!$A$3:$A$26,1)-1,0,2),OFFSET(Engine!$A$3:$A$26,MATCH(U548,Engine!$A$3:$A$26,1)-1,0,2))</f>
        <v>590.28680526412995</v>
      </c>
    </row>
    <row r="549" spans="1:22" x14ac:dyDescent="0.25">
      <c r="A549">
        <f t="shared" si="123"/>
        <v>136.5</v>
      </c>
      <c r="B549">
        <f t="shared" si="134"/>
        <v>13334.393635188042</v>
      </c>
      <c r="C549">
        <f t="shared" si="132"/>
        <v>125.61823999999979</v>
      </c>
      <c r="D549">
        <f t="shared" si="133"/>
        <v>-2.1394803479779512E-3</v>
      </c>
      <c r="E549">
        <f>MIN(VLOOKUP(C548+0.01,Gearing!$A$2:$F$7,2,TRUE)+1,5)</f>
        <v>5</v>
      </c>
      <c r="F549">
        <f>Misc!$B$4*Misc!$B$5/Misc!$B$2*VLOOKUP(E549,Gearing!$B$2:$F$7,5,FALSE)</f>
        <v>3601.903197661552</v>
      </c>
      <c r="G549">
        <f t="shared" si="121"/>
        <v>8.2856080708587108</v>
      </c>
      <c r="H549">
        <f t="shared" si="122"/>
        <v>280.99999999999955</v>
      </c>
      <c r="I549">
        <f t="shared" si="124"/>
        <v>0.19223050000000003</v>
      </c>
      <c r="J549">
        <f t="shared" si="125"/>
        <v>1685.5195428687157</v>
      </c>
      <c r="K549">
        <f t="shared" si="126"/>
        <v>-56869390.005451486</v>
      </c>
      <c r="L549">
        <f t="shared" si="135"/>
        <v>13334.414329331734</v>
      </c>
      <c r="M549">
        <f>2*$Y$1*VLOOKUP(E548,Gearing!$B$3:$D$7,3)+B547</f>
        <v>13334.393635188042</v>
      </c>
      <c r="N549">
        <f>2*B548-B547+Misc!$B$6*$Y$1^2</f>
        <v>13334.536813970521</v>
      </c>
      <c r="O549">
        <f t="shared" si="127"/>
        <v>0</v>
      </c>
      <c r="P549">
        <f t="shared" si="128"/>
        <v>0</v>
      </c>
      <c r="Q549">
        <f t="shared" si="129"/>
        <v>0</v>
      </c>
      <c r="R549">
        <f t="shared" si="130"/>
        <v>0</v>
      </c>
      <c r="S549">
        <f t="shared" si="131"/>
        <v>0</v>
      </c>
      <c r="T549">
        <f>C549/Misc!$B$2*60/2/PI()</f>
        <v>3998.5527677008035</v>
      </c>
      <c r="U549">
        <f>C549/Misc!$B$2*60/2/PI()*VLOOKUP(E549,Gearing!$B$2:$F$7,5,FALSE)</f>
        <v>7999.9999999999864</v>
      </c>
      <c r="V549">
        <f ca="1">FORECAST(U549,OFFSET(Engine!$E$3:$E$26,MATCH(U549,Engine!$A$3:$A$26,1)-1,0,2),OFFSET(Engine!$A$3:$A$26,MATCH(U549,Engine!$A$3:$A$26,1)-1,0,2))</f>
        <v>590.28680526412995</v>
      </c>
    </row>
    <row r="550" spans="1:22" x14ac:dyDescent="0.25">
      <c r="A550">
        <f t="shared" si="123"/>
        <v>136.75</v>
      </c>
      <c r="B550">
        <f t="shared" si="134"/>
        <v>13365.798128329281</v>
      </c>
      <c r="C550">
        <f t="shared" si="132"/>
        <v>125.61823999999979</v>
      </c>
      <c r="D550">
        <f t="shared" si="133"/>
        <v>2.1394803479779512E-3</v>
      </c>
      <c r="E550">
        <f>MIN(VLOOKUP(C549+0.01,Gearing!$A$2:$F$7,2,TRUE)+1,5)</f>
        <v>5</v>
      </c>
      <c r="F550">
        <f>Misc!$B$4*Misc!$B$5/Misc!$B$2*VLOOKUP(E550,Gearing!$B$2:$F$7,5,FALSE)</f>
        <v>3601.903197661552</v>
      </c>
      <c r="G550">
        <f t="shared" si="121"/>
        <v>8.3051219182034917</v>
      </c>
      <c r="H550">
        <f t="shared" si="122"/>
        <v>280.99999999999955</v>
      </c>
      <c r="I550">
        <f t="shared" si="124"/>
        <v>0.19223050000000003</v>
      </c>
      <c r="J550">
        <f t="shared" si="125"/>
        <v>1673.4456886219696</v>
      </c>
      <c r="K550">
        <f t="shared" si="126"/>
        <v>-56922131.711756453</v>
      </c>
      <c r="L550">
        <f t="shared" si="135"/>
        <v>13365.819088961369</v>
      </c>
      <c r="M550">
        <f>2*$Y$1*VLOOKUP(E549,Gearing!$B$3:$D$7,3)+B548</f>
        <v>13365.798128329281</v>
      </c>
      <c r="N550">
        <f>2*B549-B548+Misc!$B$6*$Y$1^2</f>
        <v>13365.941574546803</v>
      </c>
      <c r="O550">
        <f t="shared" si="127"/>
        <v>0</v>
      </c>
      <c r="P550">
        <f t="shared" si="128"/>
        <v>0</v>
      </c>
      <c r="Q550">
        <f t="shared" si="129"/>
        <v>0</v>
      </c>
      <c r="R550">
        <f t="shared" si="130"/>
        <v>0</v>
      </c>
      <c r="S550">
        <f t="shared" si="131"/>
        <v>0</v>
      </c>
      <c r="T550">
        <f>C550/Misc!$B$2*60/2/PI()</f>
        <v>3998.5527677008035</v>
      </c>
      <c r="U550">
        <f>C550/Misc!$B$2*60/2/PI()*VLOOKUP(E550,Gearing!$B$2:$F$7,5,FALSE)</f>
        <v>7999.9999999999864</v>
      </c>
      <c r="V550">
        <f ca="1">FORECAST(U550,OFFSET(Engine!$E$3:$E$26,MATCH(U550,Engine!$A$3:$A$26,1)-1,0,2),OFFSET(Engine!$A$3:$A$26,MATCH(U550,Engine!$A$3:$A$26,1)-1,0,2))</f>
        <v>590.28680526412995</v>
      </c>
    </row>
    <row r="551" spans="1:22" x14ac:dyDescent="0.25">
      <c r="A551">
        <f t="shared" si="123"/>
        <v>137</v>
      </c>
      <c r="B551">
        <f t="shared" si="134"/>
        <v>13397.202755188042</v>
      </c>
      <c r="C551">
        <f t="shared" si="132"/>
        <v>125.61823999999979</v>
      </c>
      <c r="D551">
        <f t="shared" si="133"/>
        <v>-2.1394803479779512E-3</v>
      </c>
      <c r="E551">
        <f>MIN(VLOOKUP(C550+0.01,Gearing!$A$2:$F$7,2,TRUE)+1,5)</f>
        <v>5</v>
      </c>
      <c r="F551">
        <f>Misc!$B$4*Misc!$B$5/Misc!$B$2*VLOOKUP(E551,Gearing!$B$2:$F$7,5,FALSE)</f>
        <v>3601.903197661552</v>
      </c>
      <c r="G551">
        <f t="shared" si="121"/>
        <v>8.3246358486364898</v>
      </c>
      <c r="H551">
        <f t="shared" si="122"/>
        <v>280.99999999999955</v>
      </c>
      <c r="I551">
        <f t="shared" si="124"/>
        <v>0.19223050000000003</v>
      </c>
      <c r="J551">
        <f t="shared" si="125"/>
        <v>1661.371885784396</v>
      </c>
      <c r="K551">
        <f t="shared" si="126"/>
        <v>-56974497.658136114</v>
      </c>
      <c r="L551">
        <f t="shared" si="135"/>
        <v>13397.223449331736</v>
      </c>
      <c r="M551">
        <f>2*$Y$1*VLOOKUP(E550,Gearing!$B$3:$D$7,3)+B549</f>
        <v>13397.202755188042</v>
      </c>
      <c r="N551">
        <f>2*B550-B549+Misc!$B$6*$Y$1^2</f>
        <v>13397.34593397052</v>
      </c>
      <c r="O551">
        <f t="shared" si="127"/>
        <v>0</v>
      </c>
      <c r="P551">
        <f t="shared" si="128"/>
        <v>0</v>
      </c>
      <c r="Q551">
        <f t="shared" si="129"/>
        <v>0</v>
      </c>
      <c r="R551">
        <f t="shared" si="130"/>
        <v>0</v>
      </c>
      <c r="S551">
        <f t="shared" si="131"/>
        <v>0</v>
      </c>
      <c r="T551">
        <f>C551/Misc!$B$2*60/2/PI()</f>
        <v>3998.5527677008035</v>
      </c>
      <c r="U551">
        <f>C551/Misc!$B$2*60/2/PI()*VLOOKUP(E551,Gearing!$B$2:$F$7,5,FALSE)</f>
        <v>7999.9999999999864</v>
      </c>
      <c r="V551">
        <f ca="1">FORECAST(U551,OFFSET(Engine!$E$3:$E$26,MATCH(U551,Engine!$A$3:$A$26,1)-1,0,2),OFFSET(Engine!$A$3:$A$26,MATCH(U551,Engine!$A$3:$A$26,1)-1,0,2))</f>
        <v>590.28680526412995</v>
      </c>
    </row>
    <row r="552" spans="1:22" x14ac:dyDescent="0.25">
      <c r="A552">
        <f t="shared" si="123"/>
        <v>137.25</v>
      </c>
      <c r="B552">
        <f t="shared" si="134"/>
        <v>13428.607248329281</v>
      </c>
      <c r="C552">
        <f t="shared" si="132"/>
        <v>125.61823999999979</v>
      </c>
      <c r="D552">
        <f t="shared" si="133"/>
        <v>2.1394803479779512E-3</v>
      </c>
      <c r="E552">
        <f>MIN(VLOOKUP(C551+0.01,Gearing!$A$2:$F$7,2,TRUE)+1,5)</f>
        <v>5</v>
      </c>
      <c r="F552">
        <f>Misc!$B$4*Misc!$B$5/Misc!$B$2*VLOOKUP(E552,Gearing!$B$2:$F$7,5,FALSE)</f>
        <v>3601.903197661552</v>
      </c>
      <c r="G552">
        <f t="shared" si="121"/>
        <v>8.3441496959812707</v>
      </c>
      <c r="H552">
        <f t="shared" si="122"/>
        <v>280.99999999999955</v>
      </c>
      <c r="I552">
        <f t="shared" si="124"/>
        <v>0.19223050000000003</v>
      </c>
      <c r="J552">
        <f t="shared" si="125"/>
        <v>1649.2980315376499</v>
      </c>
      <c r="K552">
        <f t="shared" si="126"/>
        <v>-57026481.016280815</v>
      </c>
      <c r="L552">
        <f t="shared" si="135"/>
        <v>13428.628208961369</v>
      </c>
      <c r="M552">
        <f>2*$Y$1*VLOOKUP(E551,Gearing!$B$3:$D$7,3)+B550</f>
        <v>13428.607248329281</v>
      </c>
      <c r="N552">
        <f>2*B551-B550+Misc!$B$6*$Y$1^2</f>
        <v>13428.750694546803</v>
      </c>
      <c r="O552">
        <f t="shared" si="127"/>
        <v>0</v>
      </c>
      <c r="P552">
        <f t="shared" si="128"/>
        <v>0</v>
      </c>
      <c r="Q552">
        <f t="shared" si="129"/>
        <v>0</v>
      </c>
      <c r="R552">
        <f t="shared" si="130"/>
        <v>0</v>
      </c>
      <c r="S552">
        <f t="shared" si="131"/>
        <v>0</v>
      </c>
      <c r="T552">
        <f>C552/Misc!$B$2*60/2/PI()</f>
        <v>3998.5527677008035</v>
      </c>
      <c r="U552">
        <f>C552/Misc!$B$2*60/2/PI()*VLOOKUP(E552,Gearing!$B$2:$F$7,5,FALSE)</f>
        <v>7999.9999999999864</v>
      </c>
      <c r="V552">
        <f ca="1">FORECAST(U552,OFFSET(Engine!$E$3:$E$26,MATCH(U552,Engine!$A$3:$A$26,1)-1,0,2),OFFSET(Engine!$A$3:$A$26,MATCH(U552,Engine!$A$3:$A$26,1)-1,0,2))</f>
        <v>590.28680526412995</v>
      </c>
    </row>
    <row r="553" spans="1:22" x14ac:dyDescent="0.25">
      <c r="A553">
        <f t="shared" si="123"/>
        <v>137.5</v>
      </c>
      <c r="B553">
        <f t="shared" si="134"/>
        <v>13460.011875188042</v>
      </c>
      <c r="C553">
        <f t="shared" si="132"/>
        <v>125.61823999999979</v>
      </c>
      <c r="D553">
        <f t="shared" si="133"/>
        <v>-2.1394803479779512E-3</v>
      </c>
      <c r="E553">
        <f>MIN(VLOOKUP(C552+0.01,Gearing!$A$2:$F$7,2,TRUE)+1,5)</f>
        <v>5</v>
      </c>
      <c r="F553">
        <f>Misc!$B$4*Misc!$B$5/Misc!$B$2*VLOOKUP(E553,Gearing!$B$2:$F$7,5,FALSE)</f>
        <v>3601.903197661552</v>
      </c>
      <c r="G553">
        <f t="shared" si="121"/>
        <v>8.363663626414267</v>
      </c>
      <c r="H553">
        <f t="shared" si="122"/>
        <v>280.99999999999955</v>
      </c>
      <c r="I553">
        <f t="shared" si="124"/>
        <v>0.19223050000000003</v>
      </c>
      <c r="J553">
        <f t="shared" si="125"/>
        <v>1637.2242287000754</v>
      </c>
      <c r="K553">
        <f t="shared" si="126"/>
        <v>-57078088.617729194</v>
      </c>
      <c r="L553">
        <f t="shared" si="135"/>
        <v>13460.03256933173</v>
      </c>
      <c r="M553">
        <f>2*$Y$1*VLOOKUP(E552,Gearing!$B$3:$D$7,3)+B551</f>
        <v>13460.011875188042</v>
      </c>
      <c r="N553">
        <f>2*B552-B551+Misc!$B$6*$Y$1^2</f>
        <v>13460.15505397052</v>
      </c>
      <c r="O553">
        <f t="shared" si="127"/>
        <v>0</v>
      </c>
      <c r="P553">
        <f t="shared" si="128"/>
        <v>0</v>
      </c>
      <c r="Q553">
        <f t="shared" si="129"/>
        <v>0</v>
      </c>
      <c r="R553">
        <f t="shared" si="130"/>
        <v>0</v>
      </c>
      <c r="S553">
        <f t="shared" si="131"/>
        <v>0</v>
      </c>
      <c r="T553">
        <f>C553/Misc!$B$2*60/2/PI()</f>
        <v>3998.5527677008035</v>
      </c>
      <c r="U553">
        <f>C553/Misc!$B$2*60/2/PI()*VLOOKUP(E553,Gearing!$B$2:$F$7,5,FALSE)</f>
        <v>7999.9999999999864</v>
      </c>
      <c r="V553">
        <f ca="1">FORECAST(U553,OFFSET(Engine!$E$3:$E$26,MATCH(U553,Engine!$A$3:$A$26,1)-1,0,2),OFFSET(Engine!$A$3:$A$26,MATCH(U553,Engine!$A$3:$A$26,1)-1,0,2))</f>
        <v>590.28680526412995</v>
      </c>
    </row>
    <row r="554" spans="1:22" x14ac:dyDescent="0.25">
      <c r="A554">
        <f t="shared" si="123"/>
        <v>137.75</v>
      </c>
      <c r="B554">
        <f t="shared" si="134"/>
        <v>13491.416368329281</v>
      </c>
      <c r="C554">
        <f t="shared" si="132"/>
        <v>125.61823999999979</v>
      </c>
      <c r="D554">
        <f t="shared" si="133"/>
        <v>2.1394803479779512E-3</v>
      </c>
      <c r="E554">
        <f>MIN(VLOOKUP(C553+0.01,Gearing!$A$2:$F$7,2,TRUE)+1,5)</f>
        <v>5</v>
      </c>
      <c r="F554">
        <f>Misc!$B$4*Misc!$B$5/Misc!$B$2*VLOOKUP(E554,Gearing!$B$2:$F$7,5,FALSE)</f>
        <v>3601.903197661552</v>
      </c>
      <c r="G554">
        <f t="shared" si="121"/>
        <v>8.3831774737590479</v>
      </c>
      <c r="H554">
        <f t="shared" si="122"/>
        <v>280.99999999999955</v>
      </c>
      <c r="I554">
        <f t="shared" si="124"/>
        <v>0.19223050000000003</v>
      </c>
      <c r="J554">
        <f t="shared" si="125"/>
        <v>1625.1503744533293</v>
      </c>
      <c r="K554">
        <f t="shared" si="126"/>
        <v>-57129313.627713665</v>
      </c>
      <c r="L554">
        <f t="shared" si="135"/>
        <v>13491.437328961367</v>
      </c>
      <c r="M554">
        <f>2*$Y$1*VLOOKUP(E553,Gearing!$B$3:$D$7,3)+B552</f>
        <v>13491.416368329281</v>
      </c>
      <c r="N554">
        <f>2*B553-B552+Misc!$B$6*$Y$1^2</f>
        <v>13491.559814546803</v>
      </c>
      <c r="O554">
        <f t="shared" si="127"/>
        <v>0</v>
      </c>
      <c r="P554">
        <f t="shared" si="128"/>
        <v>0</v>
      </c>
      <c r="Q554">
        <f t="shared" si="129"/>
        <v>0</v>
      </c>
      <c r="R554">
        <f t="shared" si="130"/>
        <v>0</v>
      </c>
      <c r="S554">
        <f t="shared" si="131"/>
        <v>0</v>
      </c>
      <c r="T554">
        <f>C554/Misc!$B$2*60/2/PI()</f>
        <v>3998.5527677008035</v>
      </c>
      <c r="U554">
        <f>C554/Misc!$B$2*60/2/PI()*VLOOKUP(E554,Gearing!$B$2:$F$7,5,FALSE)</f>
        <v>7999.9999999999864</v>
      </c>
      <c r="V554">
        <f ca="1">FORECAST(U554,OFFSET(Engine!$E$3:$E$26,MATCH(U554,Engine!$A$3:$A$26,1)-1,0,2),OFFSET(Engine!$A$3:$A$26,MATCH(U554,Engine!$A$3:$A$26,1)-1,0,2))</f>
        <v>590.28680526412995</v>
      </c>
    </row>
    <row r="555" spans="1:22" x14ac:dyDescent="0.25">
      <c r="A555">
        <f t="shared" si="123"/>
        <v>138</v>
      </c>
      <c r="B555">
        <f t="shared" si="134"/>
        <v>13522.820995188042</v>
      </c>
      <c r="C555">
        <f t="shared" si="132"/>
        <v>125.61823999999979</v>
      </c>
      <c r="D555">
        <f t="shared" si="133"/>
        <v>-2.1394803479779512E-3</v>
      </c>
      <c r="E555">
        <f>MIN(VLOOKUP(C554+0.01,Gearing!$A$2:$F$7,2,TRUE)+1,5)</f>
        <v>5</v>
      </c>
      <c r="F555">
        <f>Misc!$B$4*Misc!$B$5/Misc!$B$2*VLOOKUP(E555,Gearing!$B$2:$F$7,5,FALSE)</f>
        <v>3601.903197661552</v>
      </c>
      <c r="G555">
        <f t="shared" si="121"/>
        <v>8.4026914041920442</v>
      </c>
      <c r="H555">
        <f t="shared" si="122"/>
        <v>280.99999999999955</v>
      </c>
      <c r="I555">
        <f t="shared" si="124"/>
        <v>0.19223050000000003</v>
      </c>
      <c r="J555">
        <f t="shared" si="125"/>
        <v>1613.0765716157557</v>
      </c>
      <c r="K555">
        <f t="shared" si="126"/>
        <v>-57180162.884230763</v>
      </c>
      <c r="L555">
        <f t="shared" si="135"/>
        <v>13522.841689331732</v>
      </c>
      <c r="M555">
        <f>2*$Y$1*VLOOKUP(E554,Gearing!$B$3:$D$7,3)+B553</f>
        <v>13522.820995188042</v>
      </c>
      <c r="N555">
        <f>2*B554-B553+Misc!$B$6*$Y$1^2</f>
        <v>13522.96417397052</v>
      </c>
      <c r="O555">
        <f t="shared" si="127"/>
        <v>0</v>
      </c>
      <c r="P555">
        <f t="shared" si="128"/>
        <v>0</v>
      </c>
      <c r="Q555">
        <f t="shared" si="129"/>
        <v>0</v>
      </c>
      <c r="R555">
        <f t="shared" si="130"/>
        <v>0</v>
      </c>
      <c r="S555">
        <f t="shared" si="131"/>
        <v>0</v>
      </c>
      <c r="T555">
        <f>C555/Misc!$B$2*60/2/PI()</f>
        <v>3998.5527677008035</v>
      </c>
      <c r="U555">
        <f>C555/Misc!$B$2*60/2/PI()*VLOOKUP(E555,Gearing!$B$2:$F$7,5,FALSE)</f>
        <v>7999.9999999999864</v>
      </c>
      <c r="V555">
        <f ca="1">FORECAST(U555,OFFSET(Engine!$E$3:$E$26,MATCH(U555,Engine!$A$3:$A$26,1)-1,0,2),OFFSET(Engine!$A$3:$A$26,MATCH(U555,Engine!$A$3:$A$26,1)-1,0,2))</f>
        <v>590.28680526412995</v>
      </c>
    </row>
    <row r="556" spans="1:22" x14ac:dyDescent="0.25">
      <c r="A556">
        <f t="shared" si="123"/>
        <v>138.25</v>
      </c>
      <c r="B556">
        <f t="shared" si="134"/>
        <v>13554.225488329281</v>
      </c>
      <c r="C556">
        <f t="shared" si="132"/>
        <v>125.61823999999979</v>
      </c>
      <c r="D556">
        <f t="shared" si="133"/>
        <v>2.1394803479779512E-3</v>
      </c>
      <c r="E556">
        <f>MIN(VLOOKUP(C555+0.01,Gearing!$A$2:$F$7,2,TRUE)+1,5)</f>
        <v>5</v>
      </c>
      <c r="F556">
        <f>Misc!$B$4*Misc!$B$5/Misc!$B$2*VLOOKUP(E556,Gearing!$B$2:$F$7,5,FALSE)</f>
        <v>3601.903197661552</v>
      </c>
      <c r="G556">
        <f t="shared" si="121"/>
        <v>8.4222052515368251</v>
      </c>
      <c r="H556">
        <f t="shared" si="122"/>
        <v>280.99999999999955</v>
      </c>
      <c r="I556">
        <f t="shared" si="124"/>
        <v>0.19223050000000003</v>
      </c>
      <c r="J556">
        <f t="shared" si="125"/>
        <v>1601.0027173690096</v>
      </c>
      <c r="K556">
        <f t="shared" si="126"/>
        <v>-57230629.546054989</v>
      </c>
      <c r="L556">
        <f t="shared" si="135"/>
        <v>13554.246448961369</v>
      </c>
      <c r="M556">
        <f>2*$Y$1*VLOOKUP(E555,Gearing!$B$3:$D$7,3)+B554</f>
        <v>13554.225488329281</v>
      </c>
      <c r="N556">
        <f>2*B555-B554+Misc!$B$6*$Y$1^2</f>
        <v>13554.368934546803</v>
      </c>
      <c r="O556">
        <f t="shared" si="127"/>
        <v>0</v>
      </c>
      <c r="P556">
        <f t="shared" si="128"/>
        <v>0</v>
      </c>
      <c r="Q556">
        <f t="shared" si="129"/>
        <v>0</v>
      </c>
      <c r="R556">
        <f t="shared" si="130"/>
        <v>0</v>
      </c>
      <c r="S556">
        <f t="shared" si="131"/>
        <v>0</v>
      </c>
      <c r="T556">
        <f>C556/Misc!$B$2*60/2/PI()</f>
        <v>3998.5527677008035</v>
      </c>
      <c r="U556">
        <f>C556/Misc!$B$2*60/2/PI()*VLOOKUP(E556,Gearing!$B$2:$F$7,5,FALSE)</f>
        <v>7999.9999999999864</v>
      </c>
      <c r="V556">
        <f ca="1">FORECAST(U556,OFFSET(Engine!$E$3:$E$26,MATCH(U556,Engine!$A$3:$A$26,1)-1,0,2),OFFSET(Engine!$A$3:$A$26,MATCH(U556,Engine!$A$3:$A$26,1)-1,0,2))</f>
        <v>590.28680526412995</v>
      </c>
    </row>
    <row r="557" spans="1:22" x14ac:dyDescent="0.25">
      <c r="A557">
        <f t="shared" si="123"/>
        <v>138.5</v>
      </c>
      <c r="B557">
        <f t="shared" si="134"/>
        <v>13585.630115188042</v>
      </c>
      <c r="C557">
        <f t="shared" si="132"/>
        <v>125.61823999999979</v>
      </c>
      <c r="D557">
        <f t="shared" si="133"/>
        <v>-2.1394803479779512E-3</v>
      </c>
      <c r="E557">
        <f>MIN(VLOOKUP(C556+0.01,Gearing!$A$2:$F$7,2,TRUE)+1,5)</f>
        <v>5</v>
      </c>
      <c r="F557">
        <f>Misc!$B$4*Misc!$B$5/Misc!$B$2*VLOOKUP(E557,Gearing!$B$2:$F$7,5,FALSE)</f>
        <v>3601.903197661552</v>
      </c>
      <c r="G557">
        <f t="shared" si="121"/>
        <v>8.4417191819698232</v>
      </c>
      <c r="H557">
        <f t="shared" si="122"/>
        <v>280.99999999999955</v>
      </c>
      <c r="I557">
        <f t="shared" si="124"/>
        <v>0.19223050000000003</v>
      </c>
      <c r="J557">
        <f t="shared" si="125"/>
        <v>1588.928914531436</v>
      </c>
      <c r="K557">
        <f t="shared" si="126"/>
        <v>-57280720.457640804</v>
      </c>
      <c r="L557">
        <f t="shared" si="135"/>
        <v>13585.650809331733</v>
      </c>
      <c r="M557">
        <f>2*$Y$1*VLOOKUP(E556,Gearing!$B$3:$D$7,3)+B555</f>
        <v>13585.630115188042</v>
      </c>
      <c r="N557">
        <f>2*B556-B555+Misc!$B$6*$Y$1^2</f>
        <v>13585.77329397052</v>
      </c>
      <c r="O557">
        <f t="shared" si="127"/>
        <v>0</v>
      </c>
      <c r="P557">
        <f t="shared" si="128"/>
        <v>0</v>
      </c>
      <c r="Q557">
        <f t="shared" si="129"/>
        <v>0</v>
      </c>
      <c r="R557">
        <f t="shared" si="130"/>
        <v>0</v>
      </c>
      <c r="S557">
        <f t="shared" si="131"/>
        <v>0</v>
      </c>
      <c r="T557">
        <f>C557/Misc!$B$2*60/2/PI()</f>
        <v>3998.5527677008035</v>
      </c>
      <c r="U557">
        <f>C557/Misc!$B$2*60/2/PI()*VLOOKUP(E557,Gearing!$B$2:$F$7,5,FALSE)</f>
        <v>7999.9999999999864</v>
      </c>
      <c r="V557">
        <f ca="1">FORECAST(U557,OFFSET(Engine!$E$3:$E$26,MATCH(U557,Engine!$A$3:$A$26,1)-1,0,2),OFFSET(Engine!$A$3:$A$26,MATCH(U557,Engine!$A$3:$A$26,1)-1,0,2))</f>
        <v>590.28680526412995</v>
      </c>
    </row>
    <row r="558" spans="1:22" x14ac:dyDescent="0.25">
      <c r="A558">
        <f t="shared" si="123"/>
        <v>138.75</v>
      </c>
      <c r="B558">
        <f t="shared" si="134"/>
        <v>13617.034608329281</v>
      </c>
      <c r="C558">
        <f t="shared" si="132"/>
        <v>125.61823999999979</v>
      </c>
      <c r="D558">
        <f t="shared" si="133"/>
        <v>2.1394803479779512E-3</v>
      </c>
      <c r="E558">
        <f>MIN(VLOOKUP(C557+0.01,Gearing!$A$2:$F$7,2,TRUE)+1,5)</f>
        <v>5</v>
      </c>
      <c r="F558">
        <f>Misc!$B$4*Misc!$B$5/Misc!$B$2*VLOOKUP(E558,Gearing!$B$2:$F$7,5,FALSE)</f>
        <v>3601.903197661552</v>
      </c>
      <c r="G558">
        <f t="shared" si="121"/>
        <v>8.4612330293146041</v>
      </c>
      <c r="H558">
        <f t="shared" si="122"/>
        <v>280.99999999999955</v>
      </c>
      <c r="I558">
        <f t="shared" si="124"/>
        <v>0.19223050000000003</v>
      </c>
      <c r="J558">
        <f t="shared" si="125"/>
        <v>1576.8550602846899</v>
      </c>
      <c r="K558">
        <f t="shared" si="126"/>
        <v>-57330428.771304786</v>
      </c>
      <c r="L558">
        <f t="shared" si="135"/>
        <v>13617.055568961368</v>
      </c>
      <c r="M558">
        <f>2*$Y$1*VLOOKUP(E557,Gearing!$B$3:$D$7,3)+B556</f>
        <v>13617.034608329281</v>
      </c>
      <c r="N558">
        <f>2*B557-B556+Misc!$B$6*$Y$1^2</f>
        <v>13617.178054546803</v>
      </c>
      <c r="O558">
        <f t="shared" si="127"/>
        <v>0</v>
      </c>
      <c r="P558">
        <f t="shared" si="128"/>
        <v>0</v>
      </c>
      <c r="Q558">
        <f t="shared" si="129"/>
        <v>0</v>
      </c>
      <c r="R558">
        <f t="shared" si="130"/>
        <v>0</v>
      </c>
      <c r="S558">
        <f t="shared" si="131"/>
        <v>0</v>
      </c>
      <c r="T558">
        <f>C558/Misc!$B$2*60/2/PI()</f>
        <v>3998.5527677008035</v>
      </c>
      <c r="U558">
        <f>C558/Misc!$B$2*60/2/PI()*VLOOKUP(E558,Gearing!$B$2:$F$7,5,FALSE)</f>
        <v>7999.9999999999864</v>
      </c>
      <c r="V558">
        <f ca="1">FORECAST(U558,OFFSET(Engine!$E$3:$E$26,MATCH(U558,Engine!$A$3:$A$26,1)-1,0,2),OFFSET(Engine!$A$3:$A$26,MATCH(U558,Engine!$A$3:$A$26,1)-1,0,2))</f>
        <v>590.28680526412995</v>
      </c>
    </row>
    <row r="559" spans="1:22" x14ac:dyDescent="0.25">
      <c r="A559">
        <f t="shared" si="123"/>
        <v>139</v>
      </c>
      <c r="B559">
        <f t="shared" si="134"/>
        <v>13648.439235188041</v>
      </c>
      <c r="C559">
        <f t="shared" si="132"/>
        <v>125.61823999999979</v>
      </c>
      <c r="D559">
        <f t="shared" si="133"/>
        <v>-2.1394803479779512E-3</v>
      </c>
      <c r="E559">
        <f>MIN(VLOOKUP(C558+0.01,Gearing!$A$2:$F$7,2,TRUE)+1,5)</f>
        <v>5</v>
      </c>
      <c r="F559">
        <f>Misc!$B$4*Misc!$B$5/Misc!$B$2*VLOOKUP(E559,Gearing!$B$2:$F$7,5,FALSE)</f>
        <v>3601.903197661552</v>
      </c>
      <c r="G559">
        <f t="shared" si="121"/>
        <v>8.4807469597476004</v>
      </c>
      <c r="H559">
        <f t="shared" si="122"/>
        <v>280.99999999999955</v>
      </c>
      <c r="I559">
        <f t="shared" si="124"/>
        <v>0.19223050000000003</v>
      </c>
      <c r="J559">
        <f t="shared" si="125"/>
        <v>1564.7812574471154</v>
      </c>
      <c r="K559">
        <f t="shared" si="126"/>
        <v>-57379761.337959319</v>
      </c>
      <c r="L559">
        <f t="shared" si="135"/>
        <v>13648.459929331735</v>
      </c>
      <c r="M559">
        <f>2*$Y$1*VLOOKUP(E558,Gearing!$B$3:$D$7,3)+B557</f>
        <v>13648.439235188041</v>
      </c>
      <c r="N559">
        <f>2*B558-B557+Misc!$B$6*$Y$1^2</f>
        <v>13648.58241397052</v>
      </c>
      <c r="O559">
        <f t="shared" si="127"/>
        <v>0</v>
      </c>
      <c r="P559">
        <f t="shared" si="128"/>
        <v>0</v>
      </c>
      <c r="Q559">
        <f t="shared" si="129"/>
        <v>0</v>
      </c>
      <c r="R559">
        <f t="shared" si="130"/>
        <v>0</v>
      </c>
      <c r="S559">
        <f t="shared" si="131"/>
        <v>0</v>
      </c>
      <c r="T559">
        <f>C559/Misc!$B$2*60/2/PI()</f>
        <v>3998.5527677008035</v>
      </c>
      <c r="U559">
        <f>C559/Misc!$B$2*60/2/PI()*VLOOKUP(E559,Gearing!$B$2:$F$7,5,FALSE)</f>
        <v>7999.9999999999864</v>
      </c>
      <c r="V559">
        <f ca="1">FORECAST(U559,OFFSET(Engine!$E$3:$E$26,MATCH(U559,Engine!$A$3:$A$26,1)-1,0,2),OFFSET(Engine!$A$3:$A$26,MATCH(U559,Engine!$A$3:$A$26,1)-1,0,2))</f>
        <v>590.28680526412995</v>
      </c>
    </row>
    <row r="560" spans="1:22" x14ac:dyDescent="0.25">
      <c r="A560">
        <f t="shared" si="123"/>
        <v>139.25</v>
      </c>
      <c r="B560">
        <f t="shared" si="134"/>
        <v>13679.843728329281</v>
      </c>
      <c r="C560">
        <f t="shared" si="132"/>
        <v>125.61823999999979</v>
      </c>
      <c r="D560">
        <f t="shared" si="133"/>
        <v>2.1394803479779512E-3</v>
      </c>
      <c r="E560">
        <f>MIN(VLOOKUP(C559+0.01,Gearing!$A$2:$F$7,2,TRUE)+1,5)</f>
        <v>5</v>
      </c>
      <c r="F560">
        <f>Misc!$B$4*Misc!$B$5/Misc!$B$2*VLOOKUP(E560,Gearing!$B$2:$F$7,5,FALSE)</f>
        <v>3601.903197661552</v>
      </c>
      <c r="G560">
        <f t="shared" si="121"/>
        <v>8.5002608070923813</v>
      </c>
      <c r="H560">
        <f t="shared" si="122"/>
        <v>280.99999999999955</v>
      </c>
      <c r="I560">
        <f t="shared" si="124"/>
        <v>0.19223050000000003</v>
      </c>
      <c r="J560">
        <f t="shared" si="125"/>
        <v>1552.7074032003693</v>
      </c>
      <c r="K560">
        <f t="shared" si="126"/>
        <v>-57428711.303463034</v>
      </c>
      <c r="L560">
        <f t="shared" si="135"/>
        <v>13679.86468896137</v>
      </c>
      <c r="M560">
        <f>2*$Y$1*VLOOKUP(E559,Gearing!$B$3:$D$7,3)+B558</f>
        <v>13679.843728329281</v>
      </c>
      <c r="N560">
        <f>2*B559-B558+Misc!$B$6*$Y$1^2</f>
        <v>13679.987174546803</v>
      </c>
      <c r="O560">
        <f t="shared" si="127"/>
        <v>0</v>
      </c>
      <c r="P560">
        <f t="shared" si="128"/>
        <v>0</v>
      </c>
      <c r="Q560">
        <f t="shared" si="129"/>
        <v>0</v>
      </c>
      <c r="R560">
        <f t="shared" si="130"/>
        <v>0</v>
      </c>
      <c r="S560">
        <f t="shared" si="131"/>
        <v>0</v>
      </c>
      <c r="T560">
        <f>C560/Misc!$B$2*60/2/PI()</f>
        <v>3998.5527677008035</v>
      </c>
      <c r="U560">
        <f>C560/Misc!$B$2*60/2/PI()*VLOOKUP(E560,Gearing!$B$2:$F$7,5,FALSE)</f>
        <v>7999.9999999999864</v>
      </c>
      <c r="V560">
        <f ca="1">FORECAST(U560,OFFSET(Engine!$E$3:$E$26,MATCH(U560,Engine!$A$3:$A$26,1)-1,0,2),OFFSET(Engine!$A$3:$A$26,MATCH(U560,Engine!$A$3:$A$26,1)-1,0,2))</f>
        <v>590.28680526412995</v>
      </c>
    </row>
    <row r="561" spans="1:22" x14ac:dyDescent="0.25">
      <c r="A561">
        <f t="shared" si="123"/>
        <v>139.5</v>
      </c>
      <c r="B561">
        <f t="shared" si="134"/>
        <v>13711.248355188041</v>
      </c>
      <c r="C561">
        <f t="shared" si="132"/>
        <v>125.61823999999979</v>
      </c>
      <c r="D561">
        <f t="shared" si="133"/>
        <v>-2.1394803479779512E-3</v>
      </c>
      <c r="E561">
        <f>MIN(VLOOKUP(C560+0.01,Gearing!$A$2:$F$7,2,TRUE)+1,5)</f>
        <v>5</v>
      </c>
      <c r="F561">
        <f>Misc!$B$4*Misc!$B$5/Misc!$B$2*VLOOKUP(E561,Gearing!$B$2:$F$7,5,FALSE)</f>
        <v>3601.903197661552</v>
      </c>
      <c r="G561">
        <f t="shared" si="121"/>
        <v>8.5197747375253776</v>
      </c>
      <c r="H561">
        <f t="shared" si="122"/>
        <v>280.99999999999955</v>
      </c>
      <c r="I561">
        <f t="shared" si="124"/>
        <v>0.19223050000000003</v>
      </c>
      <c r="J561">
        <f t="shared" si="125"/>
        <v>1540.6336003627957</v>
      </c>
      <c r="K561">
        <f t="shared" si="126"/>
        <v>-57477285.525186293</v>
      </c>
      <c r="L561">
        <f t="shared" si="135"/>
        <v>13711.269049331731</v>
      </c>
      <c r="M561">
        <f>2*$Y$1*VLOOKUP(E560,Gearing!$B$3:$D$7,3)+B559</f>
        <v>13711.248355188041</v>
      </c>
      <c r="N561">
        <f>2*B560-B559+Misc!$B$6*$Y$1^2</f>
        <v>13711.39153397052</v>
      </c>
      <c r="O561">
        <f t="shared" si="127"/>
        <v>0</v>
      </c>
      <c r="P561">
        <f t="shared" si="128"/>
        <v>0</v>
      </c>
      <c r="Q561">
        <f t="shared" si="129"/>
        <v>0</v>
      </c>
      <c r="R561">
        <f t="shared" si="130"/>
        <v>0</v>
      </c>
      <c r="S561">
        <f t="shared" si="131"/>
        <v>0</v>
      </c>
      <c r="T561">
        <f>C561/Misc!$B$2*60/2/PI()</f>
        <v>3998.5527677008035</v>
      </c>
      <c r="U561">
        <f>C561/Misc!$B$2*60/2/PI()*VLOOKUP(E561,Gearing!$B$2:$F$7,5,FALSE)</f>
        <v>7999.9999999999864</v>
      </c>
      <c r="V561">
        <f ca="1">FORECAST(U561,OFFSET(Engine!$E$3:$E$26,MATCH(U561,Engine!$A$3:$A$26,1)-1,0,2),OFFSET(Engine!$A$3:$A$26,MATCH(U561,Engine!$A$3:$A$26,1)-1,0,2))</f>
        <v>590.28680526412995</v>
      </c>
    </row>
    <row r="562" spans="1:22" x14ac:dyDescent="0.25">
      <c r="A562">
        <f t="shared" si="123"/>
        <v>139.75</v>
      </c>
      <c r="B562">
        <f t="shared" si="134"/>
        <v>13742.65284832928</v>
      </c>
      <c r="C562">
        <f t="shared" si="132"/>
        <v>125.61823999999979</v>
      </c>
      <c r="D562">
        <f t="shared" si="133"/>
        <v>2.1394803479779512E-3</v>
      </c>
      <c r="E562">
        <f>MIN(VLOOKUP(C561+0.01,Gearing!$A$2:$F$7,2,TRUE)+1,5)</f>
        <v>5</v>
      </c>
      <c r="F562">
        <f>Misc!$B$4*Misc!$B$5/Misc!$B$2*VLOOKUP(E562,Gearing!$B$2:$F$7,5,FALSE)</f>
        <v>3601.903197661552</v>
      </c>
      <c r="G562">
        <f t="shared" si="121"/>
        <v>8.5392885848701585</v>
      </c>
      <c r="H562">
        <f t="shared" si="122"/>
        <v>280.99999999999955</v>
      </c>
      <c r="I562">
        <f t="shared" si="124"/>
        <v>0.19223050000000003</v>
      </c>
      <c r="J562">
        <f t="shared" si="125"/>
        <v>1528.5597461160496</v>
      </c>
      <c r="K562">
        <f t="shared" si="126"/>
        <v>-57525477.142529778</v>
      </c>
      <c r="L562">
        <f t="shared" si="135"/>
        <v>13742.673808961368</v>
      </c>
      <c r="M562">
        <f>2*$Y$1*VLOOKUP(E561,Gearing!$B$3:$D$7,3)+B560</f>
        <v>13742.65284832928</v>
      </c>
      <c r="N562">
        <f>2*B561-B560+Misc!$B$6*$Y$1^2</f>
        <v>13742.796294546803</v>
      </c>
      <c r="O562">
        <f t="shared" si="127"/>
        <v>0</v>
      </c>
      <c r="P562">
        <f t="shared" si="128"/>
        <v>0</v>
      </c>
      <c r="Q562">
        <f t="shared" si="129"/>
        <v>0</v>
      </c>
      <c r="R562">
        <f t="shared" si="130"/>
        <v>0</v>
      </c>
      <c r="S562">
        <f t="shared" si="131"/>
        <v>0</v>
      </c>
      <c r="T562">
        <f>C562/Misc!$B$2*60/2/PI()</f>
        <v>3998.5527677008035</v>
      </c>
      <c r="U562">
        <f>C562/Misc!$B$2*60/2/PI()*VLOOKUP(E562,Gearing!$B$2:$F$7,5,FALSE)</f>
        <v>7999.9999999999864</v>
      </c>
      <c r="V562">
        <f ca="1">FORECAST(U562,OFFSET(Engine!$E$3:$E$26,MATCH(U562,Engine!$A$3:$A$26,1)-1,0,2),OFFSET(Engine!$A$3:$A$26,MATCH(U562,Engine!$A$3:$A$26,1)-1,0,2))</f>
        <v>590.28680526412995</v>
      </c>
    </row>
    <row r="563" spans="1:22" x14ac:dyDescent="0.25">
      <c r="A563">
        <f t="shared" si="123"/>
        <v>140</v>
      </c>
      <c r="B563">
        <f t="shared" si="134"/>
        <v>13774.057475188041</v>
      </c>
      <c r="C563">
        <f t="shared" si="132"/>
        <v>125.61823999999979</v>
      </c>
      <c r="D563">
        <f t="shared" si="133"/>
        <v>-2.1394803479779512E-3</v>
      </c>
      <c r="E563">
        <f>MIN(VLOOKUP(C562+0.01,Gearing!$A$2:$F$7,2,TRUE)+1,5)</f>
        <v>5</v>
      </c>
      <c r="F563">
        <f>Misc!$B$4*Misc!$B$5/Misc!$B$2*VLOOKUP(E563,Gearing!$B$2:$F$7,5,FALSE)</f>
        <v>3601.903197661552</v>
      </c>
      <c r="G563">
        <f t="shared" si="121"/>
        <v>8.5588025153031548</v>
      </c>
      <c r="H563">
        <f t="shared" si="122"/>
        <v>280.99999999999955</v>
      </c>
      <c r="I563">
        <f t="shared" si="124"/>
        <v>0.19223050000000003</v>
      </c>
      <c r="J563">
        <f t="shared" si="125"/>
        <v>1516.485943278476</v>
      </c>
      <c r="K563">
        <f t="shared" si="126"/>
        <v>-57573293.019321747</v>
      </c>
      <c r="L563">
        <f t="shared" si="135"/>
        <v>13774.078169331733</v>
      </c>
      <c r="M563">
        <f>2*$Y$1*VLOOKUP(E562,Gearing!$B$3:$D$7,3)+B561</f>
        <v>13774.057475188041</v>
      </c>
      <c r="N563">
        <f>2*B562-B561+Misc!$B$6*$Y$1^2</f>
        <v>13774.20065397052</v>
      </c>
      <c r="O563">
        <f t="shared" si="127"/>
        <v>0</v>
      </c>
      <c r="P563">
        <f t="shared" si="128"/>
        <v>0</v>
      </c>
      <c r="Q563">
        <f t="shared" si="129"/>
        <v>0</v>
      </c>
      <c r="R563">
        <f t="shared" si="130"/>
        <v>0</v>
      </c>
      <c r="S563">
        <f t="shared" si="131"/>
        <v>0</v>
      </c>
      <c r="T563">
        <f>C563/Misc!$B$2*60/2/PI()</f>
        <v>3998.5527677008035</v>
      </c>
      <c r="U563">
        <f>C563/Misc!$B$2*60/2/PI()*VLOOKUP(E563,Gearing!$B$2:$F$7,5,FALSE)</f>
        <v>7999.9999999999864</v>
      </c>
      <c r="V563">
        <f ca="1">FORECAST(U563,OFFSET(Engine!$E$3:$E$26,MATCH(U563,Engine!$A$3:$A$26,1)-1,0,2),OFFSET(Engine!$A$3:$A$26,MATCH(U563,Engine!$A$3:$A$26,1)-1,0,2))</f>
        <v>590.28680526412995</v>
      </c>
    </row>
    <row r="564" spans="1:22" x14ac:dyDescent="0.25">
      <c r="A564">
        <f t="shared" si="123"/>
        <v>140.25</v>
      </c>
      <c r="B564">
        <f t="shared" si="134"/>
        <v>13805.46196832928</v>
      </c>
      <c r="C564">
        <f t="shared" si="132"/>
        <v>125.61823999999979</v>
      </c>
      <c r="D564">
        <f t="shared" si="133"/>
        <v>2.1394803479779512E-3</v>
      </c>
      <c r="E564">
        <f>MIN(VLOOKUP(C563+0.01,Gearing!$A$2:$F$7,2,TRUE)+1,5)</f>
        <v>5</v>
      </c>
      <c r="F564">
        <f>Misc!$B$4*Misc!$B$5/Misc!$B$2*VLOOKUP(E564,Gearing!$B$2:$F$7,5,FALSE)</f>
        <v>3601.903197661552</v>
      </c>
      <c r="G564">
        <f t="shared" si="121"/>
        <v>8.5783163626479357</v>
      </c>
      <c r="H564">
        <f t="shared" si="122"/>
        <v>280.99999999999955</v>
      </c>
      <c r="I564">
        <f t="shared" si="124"/>
        <v>0.19223050000000003</v>
      </c>
      <c r="J564">
        <f t="shared" si="125"/>
        <v>1504.4120890317299</v>
      </c>
      <c r="K564">
        <f t="shared" si="126"/>
        <v>-57620726.288504988</v>
      </c>
      <c r="L564">
        <f t="shared" si="135"/>
        <v>13805.482928961368</v>
      </c>
      <c r="M564">
        <f>2*$Y$1*VLOOKUP(E563,Gearing!$B$3:$D$7,3)+B562</f>
        <v>13805.46196832928</v>
      </c>
      <c r="N564">
        <f>2*B563-B562+Misc!$B$6*$Y$1^2</f>
        <v>13805.605414546802</v>
      </c>
      <c r="O564">
        <f t="shared" si="127"/>
        <v>0</v>
      </c>
      <c r="P564">
        <f t="shared" si="128"/>
        <v>0</v>
      </c>
      <c r="Q564">
        <f t="shared" si="129"/>
        <v>0</v>
      </c>
      <c r="R564">
        <f t="shared" si="130"/>
        <v>0</v>
      </c>
      <c r="S564">
        <f t="shared" si="131"/>
        <v>0</v>
      </c>
      <c r="T564">
        <f>C564/Misc!$B$2*60/2/PI()</f>
        <v>3998.5527677008035</v>
      </c>
      <c r="U564">
        <f>C564/Misc!$B$2*60/2/PI()*VLOOKUP(E564,Gearing!$B$2:$F$7,5,FALSE)</f>
        <v>7999.9999999999864</v>
      </c>
      <c r="V564">
        <f ca="1">FORECAST(U564,OFFSET(Engine!$E$3:$E$26,MATCH(U564,Engine!$A$3:$A$26,1)-1,0,2),OFFSET(Engine!$A$3:$A$26,MATCH(U564,Engine!$A$3:$A$26,1)-1,0,2))</f>
        <v>590.28680526412995</v>
      </c>
    </row>
    <row r="565" spans="1:22" x14ac:dyDescent="0.25">
      <c r="A565">
        <f t="shared" si="123"/>
        <v>140.5</v>
      </c>
      <c r="B565">
        <f t="shared" si="134"/>
        <v>13836.866595188041</v>
      </c>
      <c r="C565">
        <f t="shared" si="132"/>
        <v>125.61823999999979</v>
      </c>
      <c r="D565">
        <f t="shared" si="133"/>
        <v>-2.1394803479779512E-3</v>
      </c>
      <c r="E565">
        <f>MIN(VLOOKUP(C564+0.01,Gearing!$A$2:$F$7,2,TRUE)+1,5)</f>
        <v>5</v>
      </c>
      <c r="F565">
        <f>Misc!$B$4*Misc!$B$5/Misc!$B$2*VLOOKUP(E565,Gearing!$B$2:$F$7,5,FALSE)</f>
        <v>3601.903197661552</v>
      </c>
      <c r="G565">
        <f t="shared" si="121"/>
        <v>8.5978302930809321</v>
      </c>
      <c r="H565">
        <f t="shared" si="122"/>
        <v>280.99999999999955</v>
      </c>
      <c r="I565">
        <f t="shared" si="124"/>
        <v>0.19223050000000003</v>
      </c>
      <c r="J565">
        <f t="shared" si="125"/>
        <v>1492.3382861941554</v>
      </c>
      <c r="K565">
        <f t="shared" si="126"/>
        <v>-57667783.820365675</v>
      </c>
      <c r="L565">
        <f t="shared" si="135"/>
        <v>13836.887289331733</v>
      </c>
      <c r="M565">
        <f>2*$Y$1*VLOOKUP(E564,Gearing!$B$3:$D$7,3)+B563</f>
        <v>13836.866595188041</v>
      </c>
      <c r="N565">
        <f>2*B564-B563+Misc!$B$6*$Y$1^2</f>
        <v>13837.00977397052</v>
      </c>
      <c r="O565">
        <f t="shared" si="127"/>
        <v>0</v>
      </c>
      <c r="P565">
        <f t="shared" si="128"/>
        <v>0</v>
      </c>
      <c r="Q565">
        <f t="shared" si="129"/>
        <v>0</v>
      </c>
      <c r="R565">
        <f t="shared" si="130"/>
        <v>0</v>
      </c>
      <c r="S565">
        <f t="shared" si="131"/>
        <v>0</v>
      </c>
      <c r="T565">
        <f>C565/Misc!$B$2*60/2/PI()</f>
        <v>3998.5527677008035</v>
      </c>
      <c r="U565">
        <f>C565/Misc!$B$2*60/2/PI()*VLOOKUP(E565,Gearing!$B$2:$F$7,5,FALSE)</f>
        <v>7999.9999999999864</v>
      </c>
      <c r="V565">
        <f ca="1">FORECAST(U565,OFFSET(Engine!$E$3:$E$26,MATCH(U565,Engine!$A$3:$A$26,1)-1,0,2),OFFSET(Engine!$A$3:$A$26,MATCH(U565,Engine!$A$3:$A$26,1)-1,0,2))</f>
        <v>590.28680526412995</v>
      </c>
    </row>
    <row r="566" spans="1:22" x14ac:dyDescent="0.25">
      <c r="A566">
        <f t="shared" si="123"/>
        <v>140.75</v>
      </c>
      <c r="B566">
        <f t="shared" si="134"/>
        <v>13868.27108832928</v>
      </c>
      <c r="C566">
        <f t="shared" si="132"/>
        <v>125.61823999999979</v>
      </c>
      <c r="D566">
        <f t="shared" si="133"/>
        <v>2.1394803479779512E-3</v>
      </c>
      <c r="E566">
        <f>MIN(VLOOKUP(C565+0.01,Gearing!$A$2:$F$7,2,TRUE)+1,5)</f>
        <v>5</v>
      </c>
      <c r="F566">
        <f>Misc!$B$4*Misc!$B$5/Misc!$B$2*VLOOKUP(E566,Gearing!$B$2:$F$7,5,FALSE)</f>
        <v>3601.903197661552</v>
      </c>
      <c r="G566">
        <f t="shared" si="121"/>
        <v>8.617344140425713</v>
      </c>
      <c r="H566">
        <f t="shared" si="122"/>
        <v>280.99999999999955</v>
      </c>
      <c r="I566">
        <f t="shared" si="124"/>
        <v>0.19223050000000003</v>
      </c>
      <c r="J566">
        <f t="shared" si="125"/>
        <v>1480.2644319474093</v>
      </c>
      <c r="K566">
        <f t="shared" si="126"/>
        <v>-57714458.741388671</v>
      </c>
      <c r="L566">
        <f t="shared" si="135"/>
        <v>13868.292048961366</v>
      </c>
      <c r="M566">
        <f>2*$Y$1*VLOOKUP(E565,Gearing!$B$3:$D$7,3)+B564</f>
        <v>13868.27108832928</v>
      </c>
      <c r="N566">
        <f>2*B565-B564+Misc!$B$6*$Y$1^2</f>
        <v>13868.414534546802</v>
      </c>
      <c r="O566">
        <f t="shared" si="127"/>
        <v>0</v>
      </c>
      <c r="P566">
        <f t="shared" si="128"/>
        <v>0</v>
      </c>
      <c r="Q566">
        <f t="shared" si="129"/>
        <v>0</v>
      </c>
      <c r="R566">
        <f t="shared" si="130"/>
        <v>0</v>
      </c>
      <c r="S566">
        <f t="shared" si="131"/>
        <v>0</v>
      </c>
      <c r="T566">
        <f>C566/Misc!$B$2*60/2/PI()</f>
        <v>3998.5527677008035</v>
      </c>
      <c r="U566">
        <f>C566/Misc!$B$2*60/2/PI()*VLOOKUP(E566,Gearing!$B$2:$F$7,5,FALSE)</f>
        <v>7999.9999999999864</v>
      </c>
      <c r="V566">
        <f ca="1">FORECAST(U566,OFFSET(Engine!$E$3:$E$26,MATCH(U566,Engine!$A$3:$A$26,1)-1,0,2),OFFSET(Engine!$A$3:$A$26,MATCH(U566,Engine!$A$3:$A$26,1)-1,0,2))</f>
        <v>590.28680526412995</v>
      </c>
    </row>
    <row r="567" spans="1:22" x14ac:dyDescent="0.25">
      <c r="A567">
        <f t="shared" si="123"/>
        <v>141</v>
      </c>
      <c r="B567">
        <f t="shared" si="134"/>
        <v>13899.675715188041</v>
      </c>
      <c r="C567">
        <f t="shared" si="132"/>
        <v>125.61823999999979</v>
      </c>
      <c r="D567">
        <f t="shared" si="133"/>
        <v>-2.1394803479779512E-3</v>
      </c>
      <c r="E567">
        <f>MIN(VLOOKUP(C566+0.01,Gearing!$A$2:$F$7,2,TRUE)+1,5)</f>
        <v>5</v>
      </c>
      <c r="F567">
        <f>Misc!$B$4*Misc!$B$5/Misc!$B$2*VLOOKUP(E567,Gearing!$B$2:$F$7,5,FALSE)</f>
        <v>3601.903197661552</v>
      </c>
      <c r="G567">
        <f t="shared" si="121"/>
        <v>8.636858070858711</v>
      </c>
      <c r="H567">
        <f t="shared" si="122"/>
        <v>280.99999999999955</v>
      </c>
      <c r="I567">
        <f t="shared" si="124"/>
        <v>0.19223050000000003</v>
      </c>
      <c r="J567">
        <f t="shared" si="125"/>
        <v>1468.1906291098358</v>
      </c>
      <c r="K567">
        <f t="shared" si="126"/>
        <v>-57760757.928318083</v>
      </c>
      <c r="L567">
        <f t="shared" si="135"/>
        <v>13899.696409331735</v>
      </c>
      <c r="M567">
        <f>2*$Y$1*VLOOKUP(E566,Gearing!$B$3:$D$7,3)+B565</f>
        <v>13899.675715188041</v>
      </c>
      <c r="N567">
        <f>2*B566-B565+Misc!$B$6*$Y$1^2</f>
        <v>13899.81889397052</v>
      </c>
      <c r="O567">
        <f t="shared" si="127"/>
        <v>0</v>
      </c>
      <c r="P567">
        <f t="shared" si="128"/>
        <v>0</v>
      </c>
      <c r="Q567">
        <f t="shared" si="129"/>
        <v>0</v>
      </c>
      <c r="R567">
        <f t="shared" si="130"/>
        <v>0</v>
      </c>
      <c r="S567">
        <f t="shared" si="131"/>
        <v>0</v>
      </c>
      <c r="T567">
        <f>C567/Misc!$B$2*60/2/PI()</f>
        <v>3998.5527677008035</v>
      </c>
      <c r="U567">
        <f>C567/Misc!$B$2*60/2/PI()*VLOOKUP(E567,Gearing!$B$2:$F$7,5,FALSE)</f>
        <v>7999.9999999999864</v>
      </c>
      <c r="V567">
        <f ca="1">FORECAST(U567,OFFSET(Engine!$E$3:$E$26,MATCH(U567,Engine!$A$3:$A$26,1)-1,0,2),OFFSET(Engine!$A$3:$A$26,MATCH(U567,Engine!$A$3:$A$26,1)-1,0,2))</f>
        <v>590.28680526412995</v>
      </c>
    </row>
    <row r="568" spans="1:22" x14ac:dyDescent="0.25">
      <c r="A568">
        <f t="shared" si="123"/>
        <v>141.25</v>
      </c>
      <c r="B568">
        <f t="shared" si="134"/>
        <v>13931.08020832928</v>
      </c>
      <c r="C568">
        <f t="shared" si="132"/>
        <v>125.61823999999979</v>
      </c>
      <c r="D568">
        <f t="shared" si="133"/>
        <v>2.1394803479779512E-3</v>
      </c>
      <c r="E568">
        <f>MIN(VLOOKUP(C567+0.01,Gearing!$A$2:$F$7,2,TRUE)+1,5)</f>
        <v>5</v>
      </c>
      <c r="F568">
        <f>Misc!$B$4*Misc!$B$5/Misc!$B$2*VLOOKUP(E568,Gearing!$B$2:$F$7,5,FALSE)</f>
        <v>3601.903197661552</v>
      </c>
      <c r="G568">
        <f t="shared" si="121"/>
        <v>8.6563719182034919</v>
      </c>
      <c r="H568">
        <f t="shared" si="122"/>
        <v>280.99999999999955</v>
      </c>
      <c r="I568">
        <f t="shared" si="124"/>
        <v>0.19223050000000003</v>
      </c>
      <c r="J568">
        <f t="shared" si="125"/>
        <v>1456.1167748630896</v>
      </c>
      <c r="K568">
        <f t="shared" si="126"/>
        <v>-57806674.501180828</v>
      </c>
      <c r="L568">
        <f t="shared" si="135"/>
        <v>13931.101168961368</v>
      </c>
      <c r="M568">
        <f>2*$Y$1*VLOOKUP(E567,Gearing!$B$3:$D$7,3)+B566</f>
        <v>13931.08020832928</v>
      </c>
      <c r="N568">
        <f>2*B567-B566+Misc!$B$6*$Y$1^2</f>
        <v>13931.223654546802</v>
      </c>
      <c r="O568">
        <f t="shared" si="127"/>
        <v>0</v>
      </c>
      <c r="P568">
        <f t="shared" si="128"/>
        <v>0</v>
      </c>
      <c r="Q568">
        <f t="shared" si="129"/>
        <v>0</v>
      </c>
      <c r="R568">
        <f t="shared" si="130"/>
        <v>0</v>
      </c>
      <c r="S568">
        <f t="shared" si="131"/>
        <v>0</v>
      </c>
      <c r="T568">
        <f>C568/Misc!$B$2*60/2/PI()</f>
        <v>3998.5527677008035</v>
      </c>
      <c r="U568">
        <f>C568/Misc!$B$2*60/2/PI()*VLOOKUP(E568,Gearing!$B$2:$F$7,5,FALSE)</f>
        <v>7999.9999999999864</v>
      </c>
      <c r="V568">
        <f ca="1">FORECAST(U568,OFFSET(Engine!$E$3:$E$26,MATCH(U568,Engine!$A$3:$A$26,1)-1,0,2),OFFSET(Engine!$A$3:$A$26,MATCH(U568,Engine!$A$3:$A$26,1)-1,0,2))</f>
        <v>590.28680526412995</v>
      </c>
    </row>
    <row r="569" spans="1:22" x14ac:dyDescent="0.25">
      <c r="A569">
        <f t="shared" si="123"/>
        <v>141.5</v>
      </c>
      <c r="B569">
        <f t="shared" si="134"/>
        <v>13962.484835188041</v>
      </c>
      <c r="C569">
        <f t="shared" si="132"/>
        <v>125.61823999999979</v>
      </c>
      <c r="D569">
        <f t="shared" si="133"/>
        <v>-2.1394803479779512E-3</v>
      </c>
      <c r="E569">
        <f>MIN(VLOOKUP(C568+0.01,Gearing!$A$2:$F$7,2,TRUE)+1,5)</f>
        <v>5</v>
      </c>
      <c r="F569">
        <f>Misc!$B$4*Misc!$B$5/Misc!$B$2*VLOOKUP(E569,Gearing!$B$2:$F$7,5,FALSE)</f>
        <v>3601.903197661552</v>
      </c>
      <c r="G569">
        <f t="shared" si="121"/>
        <v>8.6758858486364883</v>
      </c>
      <c r="H569">
        <f t="shared" si="122"/>
        <v>280.99999999999955</v>
      </c>
      <c r="I569">
        <f t="shared" si="124"/>
        <v>0.19223050000000003</v>
      </c>
      <c r="J569">
        <f t="shared" si="125"/>
        <v>1444.0429720255161</v>
      </c>
      <c r="K569">
        <f t="shared" si="126"/>
        <v>-57852215.343178943</v>
      </c>
      <c r="L569">
        <f t="shared" si="135"/>
        <v>13962.505529331733</v>
      </c>
      <c r="M569">
        <f>2*$Y$1*VLOOKUP(E568,Gearing!$B$3:$D$7,3)+B567</f>
        <v>13962.484835188041</v>
      </c>
      <c r="N569">
        <f>2*B568-B567+Misc!$B$6*$Y$1^2</f>
        <v>13962.62801397052</v>
      </c>
      <c r="O569">
        <f t="shared" si="127"/>
        <v>0</v>
      </c>
      <c r="P569">
        <f t="shared" si="128"/>
        <v>0</v>
      </c>
      <c r="Q569">
        <f t="shared" si="129"/>
        <v>0</v>
      </c>
      <c r="R569">
        <f t="shared" si="130"/>
        <v>0</v>
      </c>
      <c r="S569">
        <f t="shared" si="131"/>
        <v>0</v>
      </c>
      <c r="T569">
        <f>C569/Misc!$B$2*60/2/PI()</f>
        <v>3998.5527677008035</v>
      </c>
      <c r="U569">
        <f>C569/Misc!$B$2*60/2/PI()*VLOOKUP(E569,Gearing!$B$2:$F$7,5,FALSE)</f>
        <v>7999.9999999999864</v>
      </c>
      <c r="V569">
        <f ca="1">FORECAST(U569,OFFSET(Engine!$E$3:$E$26,MATCH(U569,Engine!$A$3:$A$26,1)-1,0,2),OFFSET(Engine!$A$3:$A$26,MATCH(U569,Engine!$A$3:$A$26,1)-1,0,2))</f>
        <v>590.28680526412995</v>
      </c>
    </row>
    <row r="570" spans="1:22" x14ac:dyDescent="0.25">
      <c r="A570">
        <f t="shared" si="123"/>
        <v>141.75</v>
      </c>
      <c r="B570">
        <f t="shared" si="134"/>
        <v>13993.88932832928</v>
      </c>
      <c r="C570">
        <f t="shared" si="132"/>
        <v>125.61823999999979</v>
      </c>
      <c r="D570">
        <f t="shared" si="133"/>
        <v>2.1394803479779512E-3</v>
      </c>
      <c r="E570">
        <f>MIN(VLOOKUP(C569+0.01,Gearing!$A$2:$F$7,2,TRUE)+1,5)</f>
        <v>5</v>
      </c>
      <c r="F570">
        <f>Misc!$B$4*Misc!$B$5/Misc!$B$2*VLOOKUP(E570,Gearing!$B$2:$F$7,5,FALSE)</f>
        <v>3601.903197661552</v>
      </c>
      <c r="G570">
        <f t="shared" si="121"/>
        <v>8.6953996959812692</v>
      </c>
      <c r="H570">
        <f t="shared" si="122"/>
        <v>280.99999999999955</v>
      </c>
      <c r="I570">
        <f t="shared" si="124"/>
        <v>0.19223050000000003</v>
      </c>
      <c r="J570">
        <f t="shared" si="125"/>
        <v>1431.9691177787699</v>
      </c>
      <c r="K570">
        <f t="shared" si="126"/>
        <v>-57897373.567881443</v>
      </c>
      <c r="L570">
        <f t="shared" si="135"/>
        <v>13993.910288961366</v>
      </c>
      <c r="M570">
        <f>2*$Y$1*VLOOKUP(E569,Gearing!$B$3:$D$7,3)+B568</f>
        <v>13993.88932832928</v>
      </c>
      <c r="N570">
        <f>2*B569-B568+Misc!$B$6*$Y$1^2</f>
        <v>13994.032774546802</v>
      </c>
      <c r="O570">
        <f t="shared" si="127"/>
        <v>0</v>
      </c>
      <c r="P570">
        <f t="shared" si="128"/>
        <v>0</v>
      </c>
      <c r="Q570">
        <f t="shared" si="129"/>
        <v>0</v>
      </c>
      <c r="R570">
        <f t="shared" si="130"/>
        <v>0</v>
      </c>
      <c r="S570">
        <f t="shared" si="131"/>
        <v>0</v>
      </c>
      <c r="T570">
        <f>C570/Misc!$B$2*60/2/PI()</f>
        <v>3998.5527677008035</v>
      </c>
      <c r="U570">
        <f>C570/Misc!$B$2*60/2/PI()*VLOOKUP(E570,Gearing!$B$2:$F$7,5,FALSE)</f>
        <v>7999.9999999999864</v>
      </c>
      <c r="V570">
        <f ca="1">FORECAST(U570,OFFSET(Engine!$E$3:$E$26,MATCH(U570,Engine!$A$3:$A$26,1)-1,0,2),OFFSET(Engine!$A$3:$A$26,MATCH(U570,Engine!$A$3:$A$26,1)-1,0,2))</f>
        <v>590.28680526412995</v>
      </c>
    </row>
    <row r="571" spans="1:22" x14ac:dyDescent="0.25">
      <c r="A571">
        <f t="shared" si="123"/>
        <v>142</v>
      </c>
      <c r="B571">
        <f t="shared" si="134"/>
        <v>14025.293955188041</v>
      </c>
      <c r="C571">
        <f t="shared" si="132"/>
        <v>125.61823999999979</v>
      </c>
      <c r="D571">
        <f t="shared" si="133"/>
        <v>-2.1394803479779512E-3</v>
      </c>
      <c r="E571">
        <f>MIN(VLOOKUP(C570+0.01,Gearing!$A$2:$F$7,2,TRUE)+1,5)</f>
        <v>5</v>
      </c>
      <c r="F571">
        <f>Misc!$B$4*Misc!$B$5/Misc!$B$2*VLOOKUP(E571,Gearing!$B$2:$F$7,5,FALSE)</f>
        <v>3601.903197661552</v>
      </c>
      <c r="G571">
        <f t="shared" si="121"/>
        <v>8.7149136264142655</v>
      </c>
      <c r="H571">
        <f t="shared" si="122"/>
        <v>280.99999999999955</v>
      </c>
      <c r="I571">
        <f t="shared" si="124"/>
        <v>0.19223050000000003</v>
      </c>
      <c r="J571">
        <f t="shared" si="125"/>
        <v>1419.8953149411964</v>
      </c>
      <c r="K571">
        <f t="shared" si="126"/>
        <v>-57942156.064948291</v>
      </c>
      <c r="L571">
        <f t="shared" si="135"/>
        <v>14025.314649331731</v>
      </c>
      <c r="M571">
        <f>2*$Y$1*VLOOKUP(E570,Gearing!$B$3:$D$7,3)+B569</f>
        <v>14025.293955188041</v>
      </c>
      <c r="N571">
        <f>2*B570-B569+Misc!$B$6*$Y$1^2</f>
        <v>14025.437133970519</v>
      </c>
      <c r="O571">
        <f t="shared" si="127"/>
        <v>0</v>
      </c>
      <c r="P571">
        <f t="shared" si="128"/>
        <v>0</v>
      </c>
      <c r="Q571">
        <f t="shared" si="129"/>
        <v>0</v>
      </c>
      <c r="R571">
        <f t="shared" si="130"/>
        <v>0</v>
      </c>
      <c r="S571">
        <f t="shared" si="131"/>
        <v>0</v>
      </c>
      <c r="T571">
        <f>C571/Misc!$B$2*60/2/PI()</f>
        <v>3998.5527677008035</v>
      </c>
      <c r="U571">
        <f>C571/Misc!$B$2*60/2/PI()*VLOOKUP(E571,Gearing!$B$2:$F$7,5,FALSE)</f>
        <v>7999.9999999999864</v>
      </c>
      <c r="V571">
        <f ca="1">FORECAST(U571,OFFSET(Engine!$E$3:$E$26,MATCH(U571,Engine!$A$3:$A$26,1)-1,0,2),OFFSET(Engine!$A$3:$A$26,MATCH(U571,Engine!$A$3:$A$26,1)-1,0,2))</f>
        <v>590.28680526412995</v>
      </c>
    </row>
    <row r="572" spans="1:22" x14ac:dyDescent="0.25">
      <c r="A572">
        <f t="shared" si="123"/>
        <v>142.25</v>
      </c>
      <c r="B572">
        <f t="shared" si="134"/>
        <v>14056.69844832928</v>
      </c>
      <c r="C572">
        <f t="shared" si="132"/>
        <v>125.61823999999979</v>
      </c>
      <c r="D572">
        <f t="shared" si="133"/>
        <v>2.1394803479779512E-3</v>
      </c>
      <c r="E572">
        <f>MIN(VLOOKUP(C571+0.01,Gearing!$A$2:$F$7,2,TRUE)+1,5)</f>
        <v>5</v>
      </c>
      <c r="F572">
        <f>Misc!$B$4*Misc!$B$5/Misc!$B$2*VLOOKUP(E572,Gearing!$B$2:$F$7,5,FALSE)</f>
        <v>3601.903197661552</v>
      </c>
      <c r="G572">
        <f t="shared" si="121"/>
        <v>8.7344274737590464</v>
      </c>
      <c r="H572">
        <f t="shared" si="122"/>
        <v>280.99999999999955</v>
      </c>
      <c r="I572">
        <f t="shared" si="124"/>
        <v>0.19223050000000003</v>
      </c>
      <c r="J572">
        <f t="shared" si="125"/>
        <v>1407.8214606944503</v>
      </c>
      <c r="K572">
        <f t="shared" si="126"/>
        <v>-57986555.941490546</v>
      </c>
      <c r="L572">
        <f t="shared" si="135"/>
        <v>14056.719408961368</v>
      </c>
      <c r="M572">
        <f>2*$Y$1*VLOOKUP(E571,Gearing!$B$3:$D$7,3)+B570</f>
        <v>14056.69844832928</v>
      </c>
      <c r="N572">
        <f>2*B571-B570+Misc!$B$6*$Y$1^2</f>
        <v>14056.841894546802</v>
      </c>
      <c r="O572">
        <f t="shared" si="127"/>
        <v>0</v>
      </c>
      <c r="P572">
        <f t="shared" si="128"/>
        <v>0</v>
      </c>
      <c r="Q572">
        <f t="shared" si="129"/>
        <v>0</v>
      </c>
      <c r="R572">
        <f t="shared" si="130"/>
        <v>0</v>
      </c>
      <c r="S572">
        <f t="shared" si="131"/>
        <v>0</v>
      </c>
      <c r="T572">
        <f>C572/Misc!$B$2*60/2/PI()</f>
        <v>3998.5527677008035</v>
      </c>
      <c r="U572">
        <f>C572/Misc!$B$2*60/2/PI()*VLOOKUP(E572,Gearing!$B$2:$F$7,5,FALSE)</f>
        <v>7999.9999999999864</v>
      </c>
      <c r="V572">
        <f ca="1">FORECAST(U572,OFFSET(Engine!$E$3:$E$26,MATCH(U572,Engine!$A$3:$A$26,1)-1,0,2),OFFSET(Engine!$A$3:$A$26,MATCH(U572,Engine!$A$3:$A$26,1)-1,0,2))</f>
        <v>590.28680526412995</v>
      </c>
    </row>
    <row r="573" spans="1:22" x14ac:dyDescent="0.25">
      <c r="A573">
        <f t="shared" si="123"/>
        <v>142.5</v>
      </c>
      <c r="B573">
        <f t="shared" si="134"/>
        <v>14088.103075188041</v>
      </c>
      <c r="C573">
        <f t="shared" si="132"/>
        <v>125.61823999999979</v>
      </c>
      <c r="D573">
        <f t="shared" si="133"/>
        <v>-2.1394803479779512E-3</v>
      </c>
      <c r="E573">
        <f>MIN(VLOOKUP(C572+0.01,Gearing!$A$2:$F$7,2,TRUE)+1,5)</f>
        <v>5</v>
      </c>
      <c r="F573">
        <f>Misc!$B$4*Misc!$B$5/Misc!$B$2*VLOOKUP(E573,Gearing!$B$2:$F$7,5,FALSE)</f>
        <v>3601.903197661552</v>
      </c>
      <c r="G573">
        <f t="shared" si="121"/>
        <v>8.7539414041920445</v>
      </c>
      <c r="H573">
        <f t="shared" si="122"/>
        <v>280.99999999999955</v>
      </c>
      <c r="I573">
        <f t="shared" si="124"/>
        <v>0.19223050000000003</v>
      </c>
      <c r="J573">
        <f t="shared" si="125"/>
        <v>1395.7476578568758</v>
      </c>
      <c r="K573">
        <f t="shared" si="126"/>
        <v>-58030580.093626104</v>
      </c>
      <c r="L573">
        <f t="shared" si="135"/>
        <v>14088.123769331731</v>
      </c>
      <c r="M573">
        <f>2*$Y$1*VLOOKUP(E572,Gearing!$B$3:$D$7,3)+B571</f>
        <v>14088.103075188041</v>
      </c>
      <c r="N573">
        <f>2*B572-B571+Misc!$B$6*$Y$1^2</f>
        <v>14088.246253970519</v>
      </c>
      <c r="O573">
        <f t="shared" si="127"/>
        <v>0</v>
      </c>
      <c r="P573">
        <f t="shared" si="128"/>
        <v>0</v>
      </c>
      <c r="Q573">
        <f t="shared" si="129"/>
        <v>0</v>
      </c>
      <c r="R573">
        <f t="shared" si="130"/>
        <v>0</v>
      </c>
      <c r="S573">
        <f t="shared" si="131"/>
        <v>0</v>
      </c>
      <c r="T573">
        <f>C573/Misc!$B$2*60/2/PI()</f>
        <v>3998.5527677008035</v>
      </c>
      <c r="U573">
        <f>C573/Misc!$B$2*60/2/PI()*VLOOKUP(E573,Gearing!$B$2:$F$7,5,FALSE)</f>
        <v>7999.9999999999864</v>
      </c>
      <c r="V573">
        <f ca="1">FORECAST(U573,OFFSET(Engine!$E$3:$E$26,MATCH(U573,Engine!$A$3:$A$26,1)-1,0,2),OFFSET(Engine!$A$3:$A$26,MATCH(U573,Engine!$A$3:$A$26,1)-1,0,2))</f>
        <v>590.28680526412995</v>
      </c>
    </row>
    <row r="574" spans="1:22" x14ac:dyDescent="0.25">
      <c r="A574">
        <f t="shared" si="123"/>
        <v>142.75</v>
      </c>
      <c r="B574">
        <f t="shared" si="134"/>
        <v>14119.50756832928</v>
      </c>
      <c r="C574">
        <f t="shared" si="132"/>
        <v>125.61823999999979</v>
      </c>
      <c r="D574">
        <f t="shared" si="133"/>
        <v>2.1394803479779512E-3</v>
      </c>
      <c r="E574">
        <f>MIN(VLOOKUP(C573+0.01,Gearing!$A$2:$F$7,2,TRUE)+1,5)</f>
        <v>5</v>
      </c>
      <c r="F574">
        <f>Misc!$B$4*Misc!$B$5/Misc!$B$2*VLOOKUP(E574,Gearing!$B$2:$F$7,5,FALSE)</f>
        <v>3601.903197661552</v>
      </c>
      <c r="G574">
        <f t="shared" si="121"/>
        <v>8.7734552515368254</v>
      </c>
      <c r="H574">
        <f t="shared" si="122"/>
        <v>280.99999999999955</v>
      </c>
      <c r="I574">
        <f t="shared" si="124"/>
        <v>0.19223050000000003</v>
      </c>
      <c r="J574">
        <f t="shared" si="125"/>
        <v>1383.6738036101297</v>
      </c>
      <c r="K574">
        <f t="shared" si="126"/>
        <v>-58074221.622008108</v>
      </c>
      <c r="L574">
        <f t="shared" si="135"/>
        <v>14119.528528961366</v>
      </c>
      <c r="M574">
        <f>2*$Y$1*VLOOKUP(E573,Gearing!$B$3:$D$7,3)+B572</f>
        <v>14119.50756832928</v>
      </c>
      <c r="N574">
        <f>2*B573-B572+Misc!$B$6*$Y$1^2</f>
        <v>14119.651014546802</v>
      </c>
      <c r="O574">
        <f t="shared" si="127"/>
        <v>0</v>
      </c>
      <c r="P574">
        <f t="shared" si="128"/>
        <v>0</v>
      </c>
      <c r="Q574">
        <f t="shared" si="129"/>
        <v>0</v>
      </c>
      <c r="R574">
        <f t="shared" si="130"/>
        <v>0</v>
      </c>
      <c r="S574">
        <f t="shared" si="131"/>
        <v>0</v>
      </c>
      <c r="T574">
        <f>C574/Misc!$B$2*60/2/PI()</f>
        <v>3998.5527677008035</v>
      </c>
      <c r="U574">
        <f>C574/Misc!$B$2*60/2/PI()*VLOOKUP(E574,Gearing!$B$2:$F$7,5,FALSE)</f>
        <v>7999.9999999999864</v>
      </c>
      <c r="V574">
        <f ca="1">FORECAST(U574,OFFSET(Engine!$E$3:$E$26,MATCH(U574,Engine!$A$3:$A$26,1)-1,0,2),OFFSET(Engine!$A$3:$A$26,MATCH(U574,Engine!$A$3:$A$26,1)-1,0,2))</f>
        <v>590.28680526412995</v>
      </c>
    </row>
    <row r="575" spans="1:22" x14ac:dyDescent="0.25">
      <c r="A575">
        <f t="shared" si="123"/>
        <v>143</v>
      </c>
      <c r="B575">
        <f t="shared" si="134"/>
        <v>14150.912195188041</v>
      </c>
      <c r="C575">
        <f t="shared" si="132"/>
        <v>125.61823999999979</v>
      </c>
      <c r="D575">
        <f t="shared" si="133"/>
        <v>-2.1394803479779512E-3</v>
      </c>
      <c r="E575">
        <f>MIN(VLOOKUP(C574+0.01,Gearing!$A$2:$F$7,2,TRUE)+1,5)</f>
        <v>5</v>
      </c>
      <c r="F575">
        <f>Misc!$B$4*Misc!$B$5/Misc!$B$2*VLOOKUP(E575,Gearing!$B$2:$F$7,5,FALSE)</f>
        <v>3601.903197661552</v>
      </c>
      <c r="G575">
        <f t="shared" si="121"/>
        <v>8.7929691819698217</v>
      </c>
      <c r="H575">
        <f t="shared" si="122"/>
        <v>280.99999999999955</v>
      </c>
      <c r="I575">
        <f t="shared" si="124"/>
        <v>0.19223050000000003</v>
      </c>
      <c r="J575">
        <f t="shared" si="125"/>
        <v>1371.6000007725561</v>
      </c>
      <c r="K575">
        <f t="shared" si="126"/>
        <v>-58117487.429212399</v>
      </c>
      <c r="L575">
        <f t="shared" si="135"/>
        <v>14150.932889331731</v>
      </c>
      <c r="M575">
        <f>2*$Y$1*VLOOKUP(E574,Gearing!$B$3:$D$7,3)+B573</f>
        <v>14150.912195188041</v>
      </c>
      <c r="N575">
        <f>2*B574-B573+Misc!$B$6*$Y$1^2</f>
        <v>14151.055373970519</v>
      </c>
      <c r="O575">
        <f t="shared" si="127"/>
        <v>0</v>
      </c>
      <c r="P575">
        <f t="shared" si="128"/>
        <v>0</v>
      </c>
      <c r="Q575">
        <f t="shared" si="129"/>
        <v>0</v>
      </c>
      <c r="R575">
        <f t="shared" si="130"/>
        <v>0</v>
      </c>
      <c r="S575">
        <f t="shared" si="131"/>
        <v>0</v>
      </c>
      <c r="T575">
        <f>C575/Misc!$B$2*60/2/PI()</f>
        <v>3998.5527677008035</v>
      </c>
      <c r="U575">
        <f>C575/Misc!$B$2*60/2/PI()*VLOOKUP(E575,Gearing!$B$2:$F$7,5,FALSE)</f>
        <v>7999.9999999999864</v>
      </c>
      <c r="V575">
        <f ca="1">FORECAST(U575,OFFSET(Engine!$E$3:$E$26,MATCH(U575,Engine!$A$3:$A$26,1)-1,0,2),OFFSET(Engine!$A$3:$A$26,MATCH(U575,Engine!$A$3:$A$26,1)-1,0,2))</f>
        <v>590.28680526412995</v>
      </c>
    </row>
    <row r="576" spans="1:22" x14ac:dyDescent="0.25">
      <c r="A576">
        <f t="shared" si="123"/>
        <v>143.25</v>
      </c>
      <c r="B576">
        <f t="shared" si="134"/>
        <v>14182.31668832928</v>
      </c>
      <c r="C576">
        <f t="shared" si="132"/>
        <v>125.61823999999979</v>
      </c>
      <c r="D576">
        <f t="shared" si="133"/>
        <v>2.1394803479779512E-3</v>
      </c>
      <c r="E576">
        <f>MIN(VLOOKUP(C575+0.01,Gearing!$A$2:$F$7,2,TRUE)+1,5)</f>
        <v>5</v>
      </c>
      <c r="F576">
        <f>Misc!$B$4*Misc!$B$5/Misc!$B$2*VLOOKUP(E576,Gearing!$B$2:$F$7,5,FALSE)</f>
        <v>3601.903197661552</v>
      </c>
      <c r="G576">
        <f t="shared" si="121"/>
        <v>8.8124830293146044</v>
      </c>
      <c r="H576">
        <f t="shared" si="122"/>
        <v>280.99999999999955</v>
      </c>
      <c r="I576">
        <f t="shared" si="124"/>
        <v>0.19223050000000003</v>
      </c>
      <c r="J576">
        <f t="shared" si="125"/>
        <v>1359.52614652581</v>
      </c>
      <c r="K576">
        <f t="shared" si="126"/>
        <v>-58160370.609434158</v>
      </c>
      <c r="L576">
        <f t="shared" si="135"/>
        <v>14182.337648961367</v>
      </c>
      <c r="M576">
        <f>2*$Y$1*VLOOKUP(E575,Gearing!$B$3:$D$7,3)+B574</f>
        <v>14182.31668832928</v>
      </c>
      <c r="N576">
        <f>2*B575-B574+Misc!$B$6*$Y$1^2</f>
        <v>14182.460134546802</v>
      </c>
      <c r="O576">
        <f t="shared" si="127"/>
        <v>0</v>
      </c>
      <c r="P576">
        <f t="shared" si="128"/>
        <v>0</v>
      </c>
      <c r="Q576">
        <f t="shared" si="129"/>
        <v>0</v>
      </c>
      <c r="R576">
        <f t="shared" si="130"/>
        <v>0</v>
      </c>
      <c r="S576">
        <f t="shared" si="131"/>
        <v>0</v>
      </c>
      <c r="T576">
        <f>C576/Misc!$B$2*60/2/PI()</f>
        <v>3998.5527677008035</v>
      </c>
      <c r="U576">
        <f>C576/Misc!$B$2*60/2/PI()*VLOOKUP(E576,Gearing!$B$2:$F$7,5,FALSE)</f>
        <v>7999.9999999999864</v>
      </c>
      <c r="V576">
        <f ca="1">FORECAST(U576,OFFSET(Engine!$E$3:$E$26,MATCH(U576,Engine!$A$3:$A$26,1)-1,0,2),OFFSET(Engine!$A$3:$A$26,MATCH(U576,Engine!$A$3:$A$26,1)-1,0,2))</f>
        <v>590.28680526412995</v>
      </c>
    </row>
    <row r="577" spans="1:22" x14ac:dyDescent="0.25">
      <c r="A577">
        <f t="shared" si="123"/>
        <v>143.5</v>
      </c>
      <c r="B577">
        <f t="shared" si="134"/>
        <v>14213.721315188041</v>
      </c>
      <c r="C577">
        <f t="shared" si="132"/>
        <v>125.61823999999979</v>
      </c>
      <c r="D577">
        <f t="shared" si="133"/>
        <v>-2.1394803479779512E-3</v>
      </c>
      <c r="E577">
        <f>MIN(VLOOKUP(C576+0.01,Gearing!$A$2:$F$7,2,TRUE)+1,5)</f>
        <v>5</v>
      </c>
      <c r="F577">
        <f>Misc!$B$4*Misc!$B$5/Misc!$B$2*VLOOKUP(E577,Gearing!$B$2:$F$7,5,FALSE)</f>
        <v>3601.903197661552</v>
      </c>
      <c r="G577">
        <f t="shared" si="121"/>
        <v>8.8319969597475989</v>
      </c>
      <c r="H577">
        <f t="shared" si="122"/>
        <v>280.99999999999955</v>
      </c>
      <c r="I577">
        <f t="shared" si="124"/>
        <v>0.19223050000000003</v>
      </c>
      <c r="J577">
        <f t="shared" si="125"/>
        <v>1347.4523436882364</v>
      </c>
      <c r="K577">
        <f t="shared" si="126"/>
        <v>-58202878.071707159</v>
      </c>
      <c r="L577">
        <f t="shared" si="135"/>
        <v>14213.742009331732</v>
      </c>
      <c r="M577">
        <f>2*$Y$1*VLOOKUP(E576,Gearing!$B$3:$D$7,3)+B575</f>
        <v>14213.721315188041</v>
      </c>
      <c r="N577">
        <f>2*B576-B575+Misc!$B$6*$Y$1^2</f>
        <v>14213.864493970519</v>
      </c>
      <c r="O577">
        <f t="shared" si="127"/>
        <v>0</v>
      </c>
      <c r="P577">
        <f t="shared" si="128"/>
        <v>0</v>
      </c>
      <c r="Q577">
        <f t="shared" si="129"/>
        <v>0</v>
      </c>
      <c r="R577">
        <f t="shared" si="130"/>
        <v>0</v>
      </c>
      <c r="S577">
        <f t="shared" si="131"/>
        <v>0</v>
      </c>
      <c r="T577">
        <f>C577/Misc!$B$2*60/2/PI()</f>
        <v>3998.5527677008035</v>
      </c>
      <c r="U577">
        <f>C577/Misc!$B$2*60/2/PI()*VLOOKUP(E577,Gearing!$B$2:$F$7,5,FALSE)</f>
        <v>7999.9999999999864</v>
      </c>
      <c r="V577">
        <f ca="1">FORECAST(U577,OFFSET(Engine!$E$3:$E$26,MATCH(U577,Engine!$A$3:$A$26,1)-1,0,2),OFFSET(Engine!$A$3:$A$26,MATCH(U577,Engine!$A$3:$A$26,1)-1,0,2))</f>
        <v>590.28680526412995</v>
      </c>
    </row>
    <row r="578" spans="1:22" x14ac:dyDescent="0.25">
      <c r="A578">
        <f t="shared" si="123"/>
        <v>143.75</v>
      </c>
      <c r="B578">
        <f t="shared" si="134"/>
        <v>14245.12580832928</v>
      </c>
      <c r="C578">
        <f t="shared" si="132"/>
        <v>125.61823999999979</v>
      </c>
      <c r="D578">
        <f t="shared" si="133"/>
        <v>2.1394803479779512E-3</v>
      </c>
      <c r="E578">
        <f>MIN(VLOOKUP(C577+0.01,Gearing!$A$2:$F$7,2,TRUE)+1,5)</f>
        <v>5</v>
      </c>
      <c r="F578">
        <f>Misc!$B$4*Misc!$B$5/Misc!$B$2*VLOOKUP(E578,Gearing!$B$2:$F$7,5,FALSE)</f>
        <v>3601.903197661552</v>
      </c>
      <c r="G578">
        <f t="shared" si="121"/>
        <v>8.8515108070923798</v>
      </c>
      <c r="H578">
        <f t="shared" si="122"/>
        <v>280.99999999999955</v>
      </c>
      <c r="I578">
        <f t="shared" si="124"/>
        <v>0.19223050000000003</v>
      </c>
      <c r="J578">
        <f t="shared" si="125"/>
        <v>1335.3784894414903</v>
      </c>
      <c r="K578">
        <f t="shared" si="126"/>
        <v>-58245002.903768659</v>
      </c>
      <c r="L578">
        <f t="shared" si="135"/>
        <v>14245.146768961367</v>
      </c>
      <c r="M578">
        <f>2*$Y$1*VLOOKUP(E577,Gearing!$B$3:$D$7,3)+B576</f>
        <v>14245.12580832928</v>
      </c>
      <c r="N578">
        <f>2*B577-B576+Misc!$B$6*$Y$1^2</f>
        <v>14245.269254546802</v>
      </c>
      <c r="O578">
        <f t="shared" si="127"/>
        <v>0</v>
      </c>
      <c r="P578">
        <f t="shared" si="128"/>
        <v>0</v>
      </c>
      <c r="Q578">
        <f t="shared" si="129"/>
        <v>0</v>
      </c>
      <c r="R578">
        <f t="shared" si="130"/>
        <v>0</v>
      </c>
      <c r="S578">
        <f t="shared" si="131"/>
        <v>0</v>
      </c>
      <c r="T578">
        <f>C578/Misc!$B$2*60/2/PI()</f>
        <v>3998.5527677008035</v>
      </c>
      <c r="U578">
        <f>C578/Misc!$B$2*60/2/PI()*VLOOKUP(E578,Gearing!$B$2:$F$7,5,FALSE)</f>
        <v>7999.9999999999864</v>
      </c>
      <c r="V578">
        <f ca="1">FORECAST(U578,OFFSET(Engine!$E$3:$E$26,MATCH(U578,Engine!$A$3:$A$26,1)-1,0,2),OFFSET(Engine!$A$3:$A$26,MATCH(U578,Engine!$A$3:$A$26,1)-1,0,2))</f>
        <v>590.28680526412995</v>
      </c>
    </row>
    <row r="579" spans="1:22" x14ac:dyDescent="0.25">
      <c r="A579">
        <f t="shared" si="123"/>
        <v>144</v>
      </c>
      <c r="B579">
        <f t="shared" si="134"/>
        <v>14276.53043518804</v>
      </c>
      <c r="C579">
        <f t="shared" si="132"/>
        <v>125.61823999999979</v>
      </c>
      <c r="D579">
        <f t="shared" si="133"/>
        <v>-2.1394803479779512E-3</v>
      </c>
      <c r="E579">
        <f>MIN(VLOOKUP(C578+0.01,Gearing!$A$2:$F$7,2,TRUE)+1,5)</f>
        <v>5</v>
      </c>
      <c r="F579">
        <f>Misc!$B$4*Misc!$B$5/Misc!$B$2*VLOOKUP(E579,Gearing!$B$2:$F$7,5,FALSE)</f>
        <v>3601.903197661552</v>
      </c>
      <c r="G579">
        <f t="shared" ref="G579:G642" si="136">CONVERT(B579,$B$1,$G$1)</f>
        <v>8.8710247375253779</v>
      </c>
      <c r="H579">
        <f t="shared" ref="H579:H642" si="137">CONVERT(C579,$C$1,$H$1)</f>
        <v>280.99999999999955</v>
      </c>
      <c r="I579">
        <f t="shared" si="124"/>
        <v>0.19223050000000003</v>
      </c>
      <c r="J579">
        <f t="shared" si="125"/>
        <v>1323.3046866039158</v>
      </c>
      <c r="K579">
        <f t="shared" si="126"/>
        <v>-58286752.021110378</v>
      </c>
      <c r="L579">
        <f t="shared" si="135"/>
        <v>14276.551129331729</v>
      </c>
      <c r="M579">
        <f>2*$Y$1*VLOOKUP(E578,Gearing!$B$3:$D$7,3)+B577</f>
        <v>14276.53043518804</v>
      </c>
      <c r="N579">
        <f>2*B578-B577+Misc!$B$6*$Y$1^2</f>
        <v>14276.673613970519</v>
      </c>
      <c r="O579">
        <f t="shared" si="127"/>
        <v>0</v>
      </c>
      <c r="P579">
        <f t="shared" si="128"/>
        <v>0</v>
      </c>
      <c r="Q579">
        <f t="shared" si="129"/>
        <v>0</v>
      </c>
      <c r="R579">
        <f t="shared" si="130"/>
        <v>0</v>
      </c>
      <c r="S579">
        <f t="shared" si="131"/>
        <v>0</v>
      </c>
      <c r="T579">
        <f>C579/Misc!$B$2*60/2/PI()</f>
        <v>3998.5527677008035</v>
      </c>
      <c r="U579">
        <f>C579/Misc!$B$2*60/2/PI()*VLOOKUP(E579,Gearing!$B$2:$F$7,5,FALSE)</f>
        <v>7999.9999999999864</v>
      </c>
      <c r="V579">
        <f ca="1">FORECAST(U579,OFFSET(Engine!$E$3:$E$26,MATCH(U579,Engine!$A$3:$A$26,1)-1,0,2),OFFSET(Engine!$A$3:$A$26,MATCH(U579,Engine!$A$3:$A$26,1)-1,0,2))</f>
        <v>590.28680526412995</v>
      </c>
    </row>
    <row r="580" spans="1:22" x14ac:dyDescent="0.25">
      <c r="A580">
        <f t="shared" ref="A580:A643" si="138">A579+$Y$1</f>
        <v>144.25</v>
      </c>
      <c r="B580">
        <f t="shared" si="134"/>
        <v>14307.93492832928</v>
      </c>
      <c r="C580">
        <f t="shared" si="132"/>
        <v>125.61823999999979</v>
      </c>
      <c r="D580">
        <f t="shared" si="133"/>
        <v>2.1394803479779512E-3</v>
      </c>
      <c r="E580">
        <f>MIN(VLOOKUP(C579+0.01,Gearing!$A$2:$F$7,2,TRUE)+1,5)</f>
        <v>5</v>
      </c>
      <c r="F580">
        <f>Misc!$B$4*Misc!$B$5/Misc!$B$2*VLOOKUP(E580,Gearing!$B$2:$F$7,5,FALSE)</f>
        <v>3601.903197661552</v>
      </c>
      <c r="G580">
        <f t="shared" si="136"/>
        <v>8.890538584870157</v>
      </c>
      <c r="H580">
        <f t="shared" si="137"/>
        <v>280.99999999999955</v>
      </c>
      <c r="I580">
        <f t="shared" ref="I580:I643" si="139">$Y$3</f>
        <v>0.19223050000000003</v>
      </c>
      <c r="J580">
        <f t="shared" ref="J580:J643" si="140">(4*$Y$2-2*$Y$3*B579)</f>
        <v>1311.2308323571697</v>
      </c>
      <c r="K580">
        <f t="shared" ref="K580:K643" si="141">4*$Y$2*(B579-2*B580)+$Y$3*B579*B579-4*F580*$Y$1*$Y$1</f>
        <v>-58328118.505011648</v>
      </c>
      <c r="L580">
        <f t="shared" si="135"/>
        <v>14307.955888961365</v>
      </c>
      <c r="M580">
        <f>2*$Y$1*VLOOKUP(E579,Gearing!$B$3:$D$7,3)+B578</f>
        <v>14307.93492832928</v>
      </c>
      <c r="N580">
        <f>2*B579-B578+Misc!$B$6*$Y$1^2</f>
        <v>14308.078374546802</v>
      </c>
      <c r="O580">
        <f t="shared" ref="O580:O643" si="142">IF(AND(E580=1,G580&lt;=5),1,0)</f>
        <v>0</v>
      </c>
      <c r="P580">
        <f t="shared" ref="P580:P643" si="143">IF(AND(E580=2,G580&lt;=5),1,0)</f>
        <v>0</v>
      </c>
      <c r="Q580">
        <f t="shared" ref="Q580:Q643" si="144">IF(AND(E580=3,G580&lt;=5),1,0)</f>
        <v>0</v>
      </c>
      <c r="R580">
        <f t="shared" ref="R580:R643" si="145">IF(AND(E580=4,G580&lt;=5),1,0)</f>
        <v>0</v>
      </c>
      <c r="S580">
        <f t="shared" ref="S580:S643" si="146">IF(AND(E580=5,G580&lt;=5),1,0)</f>
        <v>0</v>
      </c>
      <c r="T580">
        <f>C580/Misc!$B$2*60/2/PI()</f>
        <v>3998.5527677008035</v>
      </c>
      <c r="U580">
        <f>C580/Misc!$B$2*60/2/PI()*VLOOKUP(E580,Gearing!$B$2:$F$7,5,FALSE)</f>
        <v>7999.9999999999864</v>
      </c>
      <c r="V580">
        <f ca="1">FORECAST(U580,OFFSET(Engine!$E$3:$E$26,MATCH(U580,Engine!$A$3:$A$26,1)-1,0,2),OFFSET(Engine!$A$3:$A$26,MATCH(U580,Engine!$A$3:$A$26,1)-1,0,2))</f>
        <v>590.28680526412995</v>
      </c>
    </row>
    <row r="581" spans="1:22" x14ac:dyDescent="0.25">
      <c r="A581">
        <f t="shared" si="138"/>
        <v>144.5</v>
      </c>
      <c r="B581">
        <f t="shared" si="134"/>
        <v>14339.33955518804</v>
      </c>
      <c r="C581">
        <f t="shared" ref="C581:C644" si="147">(B582-B580)/2/$Y$1</f>
        <v>125.61823999999979</v>
      </c>
      <c r="D581">
        <f t="shared" ref="D581:D644" si="148">(B582-2*B581+B580)/$Y$1^2</f>
        <v>-2.1394803479779512E-3</v>
      </c>
      <c r="E581">
        <f>MIN(VLOOKUP(C580+0.01,Gearing!$A$2:$F$7,2,TRUE)+1,5)</f>
        <v>5</v>
      </c>
      <c r="F581">
        <f>Misc!$B$4*Misc!$B$5/Misc!$B$2*VLOOKUP(E581,Gearing!$B$2:$F$7,5,FALSE)</f>
        <v>3601.903197661552</v>
      </c>
      <c r="G581">
        <f t="shared" si="136"/>
        <v>8.9100525153031551</v>
      </c>
      <c r="H581">
        <f t="shared" si="137"/>
        <v>280.99999999999955</v>
      </c>
      <c r="I581">
        <f t="shared" si="139"/>
        <v>0.19223050000000003</v>
      </c>
      <c r="J581">
        <f t="shared" si="140"/>
        <v>1299.1570295195961</v>
      </c>
      <c r="K581">
        <f t="shared" si="141"/>
        <v>-58369109.277422085</v>
      </c>
      <c r="L581">
        <f t="shared" si="135"/>
        <v>14339.360249331732</v>
      </c>
      <c r="M581">
        <f>2*$Y$1*VLOOKUP(E580,Gearing!$B$3:$D$7,3)+B579</f>
        <v>14339.33955518804</v>
      </c>
      <c r="N581">
        <f>2*B580-B579+Misc!$B$6*$Y$1^2</f>
        <v>14339.482733970519</v>
      </c>
      <c r="O581">
        <f t="shared" si="142"/>
        <v>0</v>
      </c>
      <c r="P581">
        <f t="shared" si="143"/>
        <v>0</v>
      </c>
      <c r="Q581">
        <f t="shared" si="144"/>
        <v>0</v>
      </c>
      <c r="R581">
        <f t="shared" si="145"/>
        <v>0</v>
      </c>
      <c r="S581">
        <f t="shared" si="146"/>
        <v>0</v>
      </c>
      <c r="T581">
        <f>C581/Misc!$B$2*60/2/PI()</f>
        <v>3998.5527677008035</v>
      </c>
      <c r="U581">
        <f>C581/Misc!$B$2*60/2/PI()*VLOOKUP(E581,Gearing!$B$2:$F$7,5,FALSE)</f>
        <v>7999.9999999999864</v>
      </c>
      <c r="V581">
        <f ca="1">FORECAST(U581,OFFSET(Engine!$E$3:$E$26,MATCH(U581,Engine!$A$3:$A$26,1)-1,0,2),OFFSET(Engine!$A$3:$A$26,MATCH(U581,Engine!$A$3:$A$26,1)-1,0,2))</f>
        <v>590.28680526412995</v>
      </c>
    </row>
    <row r="582" spans="1:22" x14ac:dyDescent="0.25">
      <c r="A582">
        <f t="shared" si="138"/>
        <v>144.75</v>
      </c>
      <c r="B582">
        <f t="shared" ref="B582:B645" si="149">MIN(L582:N582)</f>
        <v>14370.744048329279</v>
      </c>
      <c r="C582">
        <f t="shared" si="147"/>
        <v>125.61823999999979</v>
      </c>
      <c r="D582">
        <f t="shared" si="148"/>
        <v>2.1394803479779512E-3</v>
      </c>
      <c r="E582">
        <f>MIN(VLOOKUP(C581+0.01,Gearing!$A$2:$F$7,2,TRUE)+1,5)</f>
        <v>5</v>
      </c>
      <c r="F582">
        <f>Misc!$B$4*Misc!$B$5/Misc!$B$2*VLOOKUP(E582,Gearing!$B$2:$F$7,5,FALSE)</f>
        <v>3601.903197661552</v>
      </c>
      <c r="G582">
        <f t="shared" si="136"/>
        <v>8.9295663626479342</v>
      </c>
      <c r="H582">
        <f t="shared" si="137"/>
        <v>280.99999999999955</v>
      </c>
      <c r="I582">
        <f t="shared" si="139"/>
        <v>0.19223050000000003</v>
      </c>
      <c r="J582">
        <f t="shared" si="140"/>
        <v>1287.08317527285</v>
      </c>
      <c r="K582">
        <f t="shared" si="141"/>
        <v>-58409717.413163111</v>
      </c>
      <c r="L582">
        <f t="shared" ref="L582:L645" si="150">(-J581+SQRT(J581^2-4*I581*K581))/2/I581</f>
        <v>14370.765008961367</v>
      </c>
      <c r="M582">
        <f>2*$Y$1*VLOOKUP(E581,Gearing!$B$3:$D$7,3)+B580</f>
        <v>14370.744048329279</v>
      </c>
      <c r="N582">
        <f>2*B581-B580+Misc!$B$6*$Y$1^2</f>
        <v>14370.887494546801</v>
      </c>
      <c r="O582">
        <f t="shared" si="142"/>
        <v>0</v>
      </c>
      <c r="P582">
        <f t="shared" si="143"/>
        <v>0</v>
      </c>
      <c r="Q582">
        <f t="shared" si="144"/>
        <v>0</v>
      </c>
      <c r="R582">
        <f t="shared" si="145"/>
        <v>0</v>
      </c>
      <c r="S582">
        <f t="shared" si="146"/>
        <v>0</v>
      </c>
      <c r="T582">
        <f>C582/Misc!$B$2*60/2/PI()</f>
        <v>3998.5527677008035</v>
      </c>
      <c r="U582">
        <f>C582/Misc!$B$2*60/2/PI()*VLOOKUP(E582,Gearing!$B$2:$F$7,5,FALSE)</f>
        <v>7999.9999999999864</v>
      </c>
      <c r="V582">
        <f ca="1">FORECAST(U582,OFFSET(Engine!$E$3:$E$26,MATCH(U582,Engine!$A$3:$A$26,1)-1,0,2),OFFSET(Engine!$A$3:$A$26,MATCH(U582,Engine!$A$3:$A$26,1)-1,0,2))</f>
        <v>590.28680526412995</v>
      </c>
    </row>
    <row r="583" spans="1:22" x14ac:dyDescent="0.25">
      <c r="A583">
        <f t="shared" si="138"/>
        <v>145</v>
      </c>
      <c r="B583">
        <f t="shared" si="149"/>
        <v>14402.14867518804</v>
      </c>
      <c r="C583">
        <f t="shared" si="147"/>
        <v>125.61823999999979</v>
      </c>
      <c r="D583">
        <f t="shared" si="148"/>
        <v>-2.1394803479779512E-3</v>
      </c>
      <c r="E583">
        <f>MIN(VLOOKUP(C582+0.01,Gearing!$A$2:$F$7,2,TRUE)+1,5)</f>
        <v>5</v>
      </c>
      <c r="F583">
        <f>Misc!$B$4*Misc!$B$5/Misc!$B$2*VLOOKUP(E583,Gearing!$B$2:$F$7,5,FALSE)</f>
        <v>3601.903197661552</v>
      </c>
      <c r="G583">
        <f t="shared" si="136"/>
        <v>8.9490802930809323</v>
      </c>
      <c r="H583">
        <f t="shared" si="137"/>
        <v>280.99999999999955</v>
      </c>
      <c r="I583">
        <f t="shared" si="139"/>
        <v>0.19223050000000003</v>
      </c>
      <c r="J583">
        <f t="shared" si="140"/>
        <v>1275.0093724352764</v>
      </c>
      <c r="K583">
        <f t="shared" si="141"/>
        <v>-58449949.840642266</v>
      </c>
      <c r="L583">
        <f t="shared" si="150"/>
        <v>14402.169369331732</v>
      </c>
      <c r="M583">
        <f>2*$Y$1*VLOOKUP(E582,Gearing!$B$3:$D$7,3)+B581</f>
        <v>14402.14867518804</v>
      </c>
      <c r="N583">
        <f>2*B582-B581+Misc!$B$6*$Y$1^2</f>
        <v>14402.291853970519</v>
      </c>
      <c r="O583">
        <f t="shared" si="142"/>
        <v>0</v>
      </c>
      <c r="P583">
        <f t="shared" si="143"/>
        <v>0</v>
      </c>
      <c r="Q583">
        <f t="shared" si="144"/>
        <v>0</v>
      </c>
      <c r="R583">
        <f t="shared" si="145"/>
        <v>0</v>
      </c>
      <c r="S583">
        <f t="shared" si="146"/>
        <v>0</v>
      </c>
      <c r="T583">
        <f>C583/Misc!$B$2*60/2/PI()</f>
        <v>3998.5527677008035</v>
      </c>
      <c r="U583">
        <f>C583/Misc!$B$2*60/2/PI()*VLOOKUP(E583,Gearing!$B$2:$F$7,5,FALSE)</f>
        <v>7999.9999999999864</v>
      </c>
      <c r="V583">
        <f ca="1">FORECAST(U583,OFFSET(Engine!$E$3:$E$26,MATCH(U583,Engine!$A$3:$A$26,1)-1,0,2),OFFSET(Engine!$A$3:$A$26,MATCH(U583,Engine!$A$3:$A$26,1)-1,0,2))</f>
        <v>590.28680526412995</v>
      </c>
    </row>
    <row r="584" spans="1:22" x14ac:dyDescent="0.25">
      <c r="A584">
        <f t="shared" si="138"/>
        <v>145.25</v>
      </c>
      <c r="B584">
        <f t="shared" si="149"/>
        <v>14433.553168329279</v>
      </c>
      <c r="C584">
        <f t="shared" si="147"/>
        <v>125.61823999999979</v>
      </c>
      <c r="D584">
        <f t="shared" si="148"/>
        <v>2.1394803479779512E-3</v>
      </c>
      <c r="E584">
        <f>MIN(VLOOKUP(C583+0.01,Gearing!$A$2:$F$7,2,TRUE)+1,5)</f>
        <v>5</v>
      </c>
      <c r="F584">
        <f>Misc!$B$4*Misc!$B$5/Misc!$B$2*VLOOKUP(E584,Gearing!$B$2:$F$7,5,FALSE)</f>
        <v>3601.903197661552</v>
      </c>
      <c r="G584">
        <f t="shared" si="136"/>
        <v>8.9685941404257132</v>
      </c>
      <c r="H584">
        <f t="shared" si="137"/>
        <v>280.99999999999955</v>
      </c>
      <c r="I584">
        <f t="shared" si="139"/>
        <v>0.19223050000000003</v>
      </c>
      <c r="J584">
        <f t="shared" si="140"/>
        <v>1262.9355181885303</v>
      </c>
      <c r="K584">
        <f t="shared" si="141"/>
        <v>-58489799.628223039</v>
      </c>
      <c r="L584">
        <f t="shared" si="150"/>
        <v>14433.574128961367</v>
      </c>
      <c r="M584">
        <f>2*$Y$1*VLOOKUP(E583,Gearing!$B$3:$D$7,3)+B582</f>
        <v>14433.553168329279</v>
      </c>
      <c r="N584">
        <f>2*B583-B582+Misc!$B$6*$Y$1^2</f>
        <v>14433.696614546801</v>
      </c>
      <c r="O584">
        <f t="shared" si="142"/>
        <v>0</v>
      </c>
      <c r="P584">
        <f t="shared" si="143"/>
        <v>0</v>
      </c>
      <c r="Q584">
        <f t="shared" si="144"/>
        <v>0</v>
      </c>
      <c r="R584">
        <f t="shared" si="145"/>
        <v>0</v>
      </c>
      <c r="S584">
        <f t="shared" si="146"/>
        <v>0</v>
      </c>
      <c r="T584">
        <f>C584/Misc!$B$2*60/2/PI()</f>
        <v>3998.5527677008035</v>
      </c>
      <c r="U584">
        <f>C584/Misc!$B$2*60/2/PI()*VLOOKUP(E584,Gearing!$B$2:$F$7,5,FALSE)</f>
        <v>7999.9999999999864</v>
      </c>
      <c r="V584">
        <f ca="1">FORECAST(U584,OFFSET(Engine!$E$3:$E$26,MATCH(U584,Engine!$A$3:$A$26,1)-1,0,2),OFFSET(Engine!$A$3:$A$26,MATCH(U584,Engine!$A$3:$A$26,1)-1,0,2))</f>
        <v>590.28680526412995</v>
      </c>
    </row>
    <row r="585" spans="1:22" x14ac:dyDescent="0.25">
      <c r="A585">
        <f t="shared" si="138"/>
        <v>145.5</v>
      </c>
      <c r="B585">
        <f t="shared" si="149"/>
        <v>14464.95779518804</v>
      </c>
      <c r="C585">
        <f t="shared" si="147"/>
        <v>125.61823999999979</v>
      </c>
      <c r="D585">
        <f t="shared" si="148"/>
        <v>-2.1394803479779512E-3</v>
      </c>
      <c r="E585">
        <f>MIN(VLOOKUP(C584+0.01,Gearing!$A$2:$F$7,2,TRUE)+1,5)</f>
        <v>5</v>
      </c>
      <c r="F585">
        <f>Misc!$B$4*Misc!$B$5/Misc!$B$2*VLOOKUP(E585,Gearing!$B$2:$F$7,5,FALSE)</f>
        <v>3601.903197661552</v>
      </c>
      <c r="G585">
        <f t="shared" si="136"/>
        <v>8.9881080708587113</v>
      </c>
      <c r="H585">
        <f t="shared" si="137"/>
        <v>280.99999999999955</v>
      </c>
      <c r="I585">
        <f t="shared" si="139"/>
        <v>0.19223050000000003</v>
      </c>
      <c r="J585">
        <f t="shared" si="140"/>
        <v>1250.8617153509558</v>
      </c>
      <c r="K585">
        <f t="shared" si="141"/>
        <v>-58529273.710770912</v>
      </c>
      <c r="L585">
        <f t="shared" si="150"/>
        <v>14464.978489331732</v>
      </c>
      <c r="M585">
        <f>2*$Y$1*VLOOKUP(E584,Gearing!$B$3:$D$7,3)+B583</f>
        <v>14464.95779518804</v>
      </c>
      <c r="N585">
        <f>2*B584-B583+Misc!$B$6*$Y$1^2</f>
        <v>14465.100973970519</v>
      </c>
      <c r="O585">
        <f t="shared" si="142"/>
        <v>0</v>
      </c>
      <c r="P585">
        <f t="shared" si="143"/>
        <v>0</v>
      </c>
      <c r="Q585">
        <f t="shared" si="144"/>
        <v>0</v>
      </c>
      <c r="R585">
        <f t="shared" si="145"/>
        <v>0</v>
      </c>
      <c r="S585">
        <f t="shared" si="146"/>
        <v>0</v>
      </c>
      <c r="T585">
        <f>C585/Misc!$B$2*60/2/PI()</f>
        <v>3998.5527677008035</v>
      </c>
      <c r="U585">
        <f>C585/Misc!$B$2*60/2/PI()*VLOOKUP(E585,Gearing!$B$2:$F$7,5,FALSE)</f>
        <v>7999.9999999999864</v>
      </c>
      <c r="V585">
        <f ca="1">FORECAST(U585,OFFSET(Engine!$E$3:$E$26,MATCH(U585,Engine!$A$3:$A$26,1)-1,0,2),OFFSET(Engine!$A$3:$A$26,MATCH(U585,Engine!$A$3:$A$26,1)-1,0,2))</f>
        <v>590.28680526412995</v>
      </c>
    </row>
    <row r="586" spans="1:22" x14ac:dyDescent="0.25">
      <c r="A586">
        <f t="shared" si="138"/>
        <v>145.75</v>
      </c>
      <c r="B586">
        <f t="shared" si="149"/>
        <v>14496.362288329279</v>
      </c>
      <c r="C586">
        <f t="shared" si="147"/>
        <v>125.61823999999979</v>
      </c>
      <c r="D586">
        <f t="shared" si="148"/>
        <v>2.1394803479779512E-3</v>
      </c>
      <c r="E586">
        <f>MIN(VLOOKUP(C585+0.01,Gearing!$A$2:$F$7,2,TRUE)+1,5)</f>
        <v>5</v>
      </c>
      <c r="F586">
        <f>Misc!$B$4*Misc!$B$5/Misc!$B$2*VLOOKUP(E586,Gearing!$B$2:$F$7,5,FALSE)</f>
        <v>3601.903197661552</v>
      </c>
      <c r="G586">
        <f t="shared" si="136"/>
        <v>9.0076219182034905</v>
      </c>
      <c r="H586">
        <f t="shared" si="137"/>
        <v>280.99999999999955</v>
      </c>
      <c r="I586">
        <f t="shared" si="139"/>
        <v>0.19223050000000003</v>
      </c>
      <c r="J586">
        <f t="shared" si="140"/>
        <v>1238.7878611042097</v>
      </c>
      <c r="K586">
        <f t="shared" si="141"/>
        <v>-58568365.150191441</v>
      </c>
      <c r="L586">
        <f t="shared" si="150"/>
        <v>14496.383248961369</v>
      </c>
      <c r="M586">
        <f>2*$Y$1*VLOOKUP(E585,Gearing!$B$3:$D$7,3)+B584</f>
        <v>14496.362288329279</v>
      </c>
      <c r="N586">
        <f>2*B585-B584+Misc!$B$6*$Y$1^2</f>
        <v>14496.505734546801</v>
      </c>
      <c r="O586">
        <f t="shared" si="142"/>
        <v>0</v>
      </c>
      <c r="P586">
        <f t="shared" si="143"/>
        <v>0</v>
      </c>
      <c r="Q586">
        <f t="shared" si="144"/>
        <v>0</v>
      </c>
      <c r="R586">
        <f t="shared" si="145"/>
        <v>0</v>
      </c>
      <c r="S586">
        <f t="shared" si="146"/>
        <v>0</v>
      </c>
      <c r="T586">
        <f>C586/Misc!$B$2*60/2/PI()</f>
        <v>3998.5527677008035</v>
      </c>
      <c r="U586">
        <f>C586/Misc!$B$2*60/2/PI()*VLOOKUP(E586,Gearing!$B$2:$F$7,5,FALSE)</f>
        <v>7999.9999999999864</v>
      </c>
      <c r="V586">
        <f ca="1">FORECAST(U586,OFFSET(Engine!$E$3:$E$26,MATCH(U586,Engine!$A$3:$A$26,1)-1,0,2),OFFSET(Engine!$A$3:$A$26,MATCH(U586,Engine!$A$3:$A$26,1)-1,0,2))</f>
        <v>590.28680526412995</v>
      </c>
    </row>
    <row r="587" spans="1:22" x14ac:dyDescent="0.25">
      <c r="A587">
        <f t="shared" si="138"/>
        <v>146</v>
      </c>
      <c r="B587">
        <f t="shared" si="149"/>
        <v>14527.76691518804</v>
      </c>
      <c r="C587">
        <f t="shared" si="147"/>
        <v>125.61823999999979</v>
      </c>
      <c r="D587">
        <f t="shared" si="148"/>
        <v>-2.1394803479779512E-3</v>
      </c>
      <c r="E587">
        <f>MIN(VLOOKUP(C586+0.01,Gearing!$A$2:$F$7,2,TRUE)+1,5)</f>
        <v>5</v>
      </c>
      <c r="F587">
        <f>Misc!$B$4*Misc!$B$5/Misc!$B$2*VLOOKUP(E587,Gearing!$B$2:$F$7,5,FALSE)</f>
        <v>3601.903197661552</v>
      </c>
      <c r="G587">
        <f t="shared" si="136"/>
        <v>9.0271358486364885</v>
      </c>
      <c r="H587">
        <f t="shared" si="137"/>
        <v>280.99999999999955</v>
      </c>
      <c r="I587">
        <f t="shared" si="139"/>
        <v>0.19223050000000003</v>
      </c>
      <c r="J587">
        <f t="shared" si="140"/>
        <v>1226.7140582666361</v>
      </c>
      <c r="K587">
        <f t="shared" si="141"/>
        <v>-58607080.887808025</v>
      </c>
      <c r="L587">
        <f t="shared" si="150"/>
        <v>14527.78760933173</v>
      </c>
      <c r="M587">
        <f>2*$Y$1*VLOOKUP(E586,Gearing!$B$3:$D$7,3)+B585</f>
        <v>14527.76691518804</v>
      </c>
      <c r="N587">
        <f>2*B586-B585+Misc!$B$6*$Y$1^2</f>
        <v>14527.910093970519</v>
      </c>
      <c r="O587">
        <f t="shared" si="142"/>
        <v>0</v>
      </c>
      <c r="P587">
        <f t="shared" si="143"/>
        <v>0</v>
      </c>
      <c r="Q587">
        <f t="shared" si="144"/>
        <v>0</v>
      </c>
      <c r="R587">
        <f t="shared" si="145"/>
        <v>0</v>
      </c>
      <c r="S587">
        <f t="shared" si="146"/>
        <v>0</v>
      </c>
      <c r="T587">
        <f>C587/Misc!$B$2*60/2/PI()</f>
        <v>3998.5527677008035</v>
      </c>
      <c r="U587">
        <f>C587/Misc!$B$2*60/2/PI()*VLOOKUP(E587,Gearing!$B$2:$F$7,5,FALSE)</f>
        <v>7999.9999999999864</v>
      </c>
      <c r="V587">
        <f ca="1">FORECAST(U587,OFFSET(Engine!$E$3:$E$26,MATCH(U587,Engine!$A$3:$A$26,1)-1,0,2),OFFSET(Engine!$A$3:$A$26,MATCH(U587,Engine!$A$3:$A$26,1)-1,0,2))</f>
        <v>590.28680526412995</v>
      </c>
    </row>
    <row r="588" spans="1:22" x14ac:dyDescent="0.25">
      <c r="A588">
        <f t="shared" si="138"/>
        <v>146.25</v>
      </c>
      <c r="B588">
        <f t="shared" si="149"/>
        <v>14559.171408329279</v>
      </c>
      <c r="C588">
        <f t="shared" si="147"/>
        <v>125.61823999999979</v>
      </c>
      <c r="D588">
        <f t="shared" si="148"/>
        <v>2.1394803479779512E-3</v>
      </c>
      <c r="E588">
        <f>MIN(VLOOKUP(C587+0.01,Gearing!$A$2:$F$7,2,TRUE)+1,5)</f>
        <v>5</v>
      </c>
      <c r="F588">
        <f>Misc!$B$4*Misc!$B$5/Misc!$B$2*VLOOKUP(E588,Gearing!$B$2:$F$7,5,FALSE)</f>
        <v>3601.903197661552</v>
      </c>
      <c r="G588">
        <f t="shared" si="136"/>
        <v>9.0466496959812677</v>
      </c>
      <c r="H588">
        <f t="shared" si="137"/>
        <v>280.99999999999955</v>
      </c>
      <c r="I588">
        <f t="shared" si="139"/>
        <v>0.19223050000000003</v>
      </c>
      <c r="J588">
        <f t="shared" si="140"/>
        <v>1214.64020401989</v>
      </c>
      <c r="K588">
        <f t="shared" si="141"/>
        <v>-58645413.979068309</v>
      </c>
      <c r="L588">
        <f t="shared" si="150"/>
        <v>14559.192368961365</v>
      </c>
      <c r="M588">
        <f>2*$Y$1*VLOOKUP(E587,Gearing!$B$3:$D$7,3)+B586</f>
        <v>14559.171408329279</v>
      </c>
      <c r="N588">
        <f>2*B587-B586+Misc!$B$6*$Y$1^2</f>
        <v>14559.314854546801</v>
      </c>
      <c r="O588">
        <f t="shared" si="142"/>
        <v>0</v>
      </c>
      <c r="P588">
        <f t="shared" si="143"/>
        <v>0</v>
      </c>
      <c r="Q588">
        <f t="shared" si="144"/>
        <v>0</v>
      </c>
      <c r="R588">
        <f t="shared" si="145"/>
        <v>0</v>
      </c>
      <c r="S588">
        <f t="shared" si="146"/>
        <v>0</v>
      </c>
      <c r="T588">
        <f>C588/Misc!$B$2*60/2/PI()</f>
        <v>3998.5527677008035</v>
      </c>
      <c r="U588">
        <f>C588/Misc!$B$2*60/2/PI()*VLOOKUP(E588,Gearing!$B$2:$F$7,5,FALSE)</f>
        <v>7999.9999999999864</v>
      </c>
      <c r="V588">
        <f ca="1">FORECAST(U588,OFFSET(Engine!$E$3:$E$26,MATCH(U588,Engine!$A$3:$A$26,1)-1,0,2),OFFSET(Engine!$A$3:$A$26,MATCH(U588,Engine!$A$3:$A$26,1)-1,0,2))</f>
        <v>590.28680526412995</v>
      </c>
    </row>
    <row r="589" spans="1:22" x14ac:dyDescent="0.25">
      <c r="A589">
        <f t="shared" si="138"/>
        <v>146.5</v>
      </c>
      <c r="B589">
        <f t="shared" si="149"/>
        <v>14590.57603518804</v>
      </c>
      <c r="C589">
        <f t="shared" si="147"/>
        <v>125.61823999999979</v>
      </c>
      <c r="D589">
        <f t="shared" si="148"/>
        <v>-2.1394803479779512E-3</v>
      </c>
      <c r="E589">
        <f>MIN(VLOOKUP(C588+0.01,Gearing!$A$2:$F$7,2,TRUE)+1,5)</f>
        <v>5</v>
      </c>
      <c r="F589">
        <f>Misc!$B$4*Misc!$B$5/Misc!$B$2*VLOOKUP(E589,Gearing!$B$2:$F$7,5,FALSE)</f>
        <v>3601.903197661552</v>
      </c>
      <c r="G589">
        <f t="shared" si="136"/>
        <v>9.0661636264142658</v>
      </c>
      <c r="H589">
        <f t="shared" si="137"/>
        <v>280.99999999999955</v>
      </c>
      <c r="I589">
        <f t="shared" si="139"/>
        <v>0.19223050000000003</v>
      </c>
      <c r="J589">
        <f t="shared" si="140"/>
        <v>1202.5664011823164</v>
      </c>
      <c r="K589">
        <f t="shared" si="141"/>
        <v>-58683371.371753618</v>
      </c>
      <c r="L589">
        <f t="shared" si="150"/>
        <v>14590.59672933173</v>
      </c>
      <c r="M589">
        <f>2*$Y$1*VLOOKUP(E588,Gearing!$B$3:$D$7,3)+B587</f>
        <v>14590.57603518804</v>
      </c>
      <c r="N589">
        <f>2*B588-B587+Misc!$B$6*$Y$1^2</f>
        <v>14590.719213970518</v>
      </c>
      <c r="O589">
        <f t="shared" si="142"/>
        <v>0</v>
      </c>
      <c r="P589">
        <f t="shared" si="143"/>
        <v>0</v>
      </c>
      <c r="Q589">
        <f t="shared" si="144"/>
        <v>0</v>
      </c>
      <c r="R589">
        <f t="shared" si="145"/>
        <v>0</v>
      </c>
      <c r="S589">
        <f t="shared" si="146"/>
        <v>0</v>
      </c>
      <c r="T589">
        <f>C589/Misc!$B$2*60/2/PI()</f>
        <v>3998.5527677008035</v>
      </c>
      <c r="U589">
        <f>C589/Misc!$B$2*60/2/PI()*VLOOKUP(E589,Gearing!$B$2:$F$7,5,FALSE)</f>
        <v>7999.9999999999864</v>
      </c>
      <c r="V589">
        <f ca="1">FORECAST(U589,OFFSET(Engine!$E$3:$E$26,MATCH(U589,Engine!$A$3:$A$26,1)-1,0,2),OFFSET(Engine!$A$3:$A$26,MATCH(U589,Engine!$A$3:$A$26,1)-1,0,2))</f>
        <v>590.28680526412995</v>
      </c>
    </row>
    <row r="590" spans="1:22" x14ac:dyDescent="0.25">
      <c r="A590">
        <f t="shared" si="138"/>
        <v>146.75</v>
      </c>
      <c r="B590">
        <f t="shared" si="149"/>
        <v>14621.980528329279</v>
      </c>
      <c r="C590">
        <f t="shared" si="147"/>
        <v>125.61823999999979</v>
      </c>
      <c r="D590">
        <f t="shared" si="148"/>
        <v>2.1394803479779512E-3</v>
      </c>
      <c r="E590">
        <f>MIN(VLOOKUP(C589+0.01,Gearing!$A$2:$F$7,2,TRUE)+1,5)</f>
        <v>5</v>
      </c>
      <c r="F590">
        <f>Misc!$B$4*Misc!$B$5/Misc!$B$2*VLOOKUP(E590,Gearing!$B$2:$F$7,5,FALSE)</f>
        <v>3601.903197661552</v>
      </c>
      <c r="G590">
        <f t="shared" si="136"/>
        <v>9.0856774737590467</v>
      </c>
      <c r="H590">
        <f t="shared" si="137"/>
        <v>280.99999999999955</v>
      </c>
      <c r="I590">
        <f t="shared" si="139"/>
        <v>0.19223050000000003</v>
      </c>
      <c r="J590">
        <f t="shared" si="140"/>
        <v>1190.4925469355703</v>
      </c>
      <c r="K590">
        <f t="shared" si="141"/>
        <v>-58720946.114853658</v>
      </c>
      <c r="L590">
        <f t="shared" si="150"/>
        <v>14622.001488961367</v>
      </c>
      <c r="M590">
        <f>2*$Y$1*VLOOKUP(E589,Gearing!$B$3:$D$7,3)+B588</f>
        <v>14621.980528329279</v>
      </c>
      <c r="N590">
        <f>2*B589-B588+Misc!$B$6*$Y$1^2</f>
        <v>14622.123974546801</v>
      </c>
      <c r="O590">
        <f t="shared" si="142"/>
        <v>0</v>
      </c>
      <c r="P590">
        <f t="shared" si="143"/>
        <v>0</v>
      </c>
      <c r="Q590">
        <f t="shared" si="144"/>
        <v>0</v>
      </c>
      <c r="R590">
        <f t="shared" si="145"/>
        <v>0</v>
      </c>
      <c r="S590">
        <f t="shared" si="146"/>
        <v>0</v>
      </c>
      <c r="T590">
        <f>C590/Misc!$B$2*60/2/PI()</f>
        <v>3998.5527677008035</v>
      </c>
      <c r="U590">
        <f>C590/Misc!$B$2*60/2/PI()*VLOOKUP(E590,Gearing!$B$2:$F$7,5,FALSE)</f>
        <v>7999.9999999999864</v>
      </c>
      <c r="V590">
        <f ca="1">FORECAST(U590,OFFSET(Engine!$E$3:$E$26,MATCH(U590,Engine!$A$3:$A$26,1)-1,0,2),OFFSET(Engine!$A$3:$A$26,MATCH(U590,Engine!$A$3:$A$26,1)-1,0,2))</f>
        <v>590.28680526412995</v>
      </c>
    </row>
    <row r="591" spans="1:22" x14ac:dyDescent="0.25">
      <c r="A591">
        <f t="shared" si="138"/>
        <v>147</v>
      </c>
      <c r="B591">
        <f t="shared" si="149"/>
        <v>14653.38515518804</v>
      </c>
      <c r="C591">
        <f t="shared" si="147"/>
        <v>125.61823999999979</v>
      </c>
      <c r="D591">
        <f t="shared" si="148"/>
        <v>-2.1394803479779512E-3</v>
      </c>
      <c r="E591">
        <f>MIN(VLOOKUP(C590+0.01,Gearing!$A$2:$F$7,2,TRUE)+1,5)</f>
        <v>5</v>
      </c>
      <c r="F591">
        <f>Misc!$B$4*Misc!$B$5/Misc!$B$2*VLOOKUP(E591,Gearing!$B$2:$F$7,5,FALSE)</f>
        <v>3601.903197661552</v>
      </c>
      <c r="G591">
        <f t="shared" si="136"/>
        <v>9.105191404192043</v>
      </c>
      <c r="H591">
        <f t="shared" si="137"/>
        <v>280.99999999999955</v>
      </c>
      <c r="I591">
        <f t="shared" si="139"/>
        <v>0.19223050000000003</v>
      </c>
      <c r="J591">
        <f t="shared" si="140"/>
        <v>1178.4187440979968</v>
      </c>
      <c r="K591">
        <f t="shared" si="141"/>
        <v>-58758145.162607692</v>
      </c>
      <c r="L591">
        <f t="shared" si="150"/>
        <v>14653.405849331732</v>
      </c>
      <c r="M591">
        <f>2*$Y$1*VLOOKUP(E590,Gearing!$B$3:$D$7,3)+B589</f>
        <v>14653.38515518804</v>
      </c>
      <c r="N591">
        <f>2*B590-B589+Misc!$B$6*$Y$1^2</f>
        <v>14653.528333970518</v>
      </c>
      <c r="O591">
        <f t="shared" si="142"/>
        <v>0</v>
      </c>
      <c r="P591">
        <f t="shared" si="143"/>
        <v>0</v>
      </c>
      <c r="Q591">
        <f t="shared" si="144"/>
        <v>0</v>
      </c>
      <c r="R591">
        <f t="shared" si="145"/>
        <v>0</v>
      </c>
      <c r="S591">
        <f t="shared" si="146"/>
        <v>0</v>
      </c>
      <c r="T591">
        <f>C591/Misc!$B$2*60/2/PI()</f>
        <v>3998.5527677008035</v>
      </c>
      <c r="U591">
        <f>C591/Misc!$B$2*60/2/PI()*VLOOKUP(E591,Gearing!$B$2:$F$7,5,FALSE)</f>
        <v>7999.9999999999864</v>
      </c>
      <c r="V591">
        <f ca="1">FORECAST(U591,OFFSET(Engine!$E$3:$E$26,MATCH(U591,Engine!$A$3:$A$26,1)-1,0,2),OFFSET(Engine!$A$3:$A$26,MATCH(U591,Engine!$A$3:$A$26,1)-1,0,2))</f>
        <v>590.28680526412995</v>
      </c>
    </row>
    <row r="592" spans="1:22" x14ac:dyDescent="0.25">
      <c r="A592">
        <f t="shared" si="138"/>
        <v>147.25</v>
      </c>
      <c r="B592">
        <f t="shared" si="149"/>
        <v>14684.789648329279</v>
      </c>
      <c r="C592">
        <f t="shared" si="147"/>
        <v>125.61823999999979</v>
      </c>
      <c r="D592">
        <f t="shared" si="148"/>
        <v>2.1394803479779512E-3</v>
      </c>
      <c r="E592">
        <f>MIN(VLOOKUP(C591+0.01,Gearing!$A$2:$F$7,2,TRUE)+1,5)</f>
        <v>5</v>
      </c>
      <c r="F592">
        <f>Misc!$B$4*Misc!$B$5/Misc!$B$2*VLOOKUP(E592,Gearing!$B$2:$F$7,5,FALSE)</f>
        <v>3601.903197661552</v>
      </c>
      <c r="G592">
        <f t="shared" si="136"/>
        <v>9.1247052515368239</v>
      </c>
      <c r="H592">
        <f t="shared" si="137"/>
        <v>280.99999999999955</v>
      </c>
      <c r="I592">
        <f t="shared" si="139"/>
        <v>0.19223050000000003</v>
      </c>
      <c r="J592">
        <f t="shared" si="140"/>
        <v>1166.3448898512506</v>
      </c>
      <c r="K592">
        <f t="shared" si="141"/>
        <v>-58794961.55754748</v>
      </c>
      <c r="L592">
        <f t="shared" si="150"/>
        <v>14684.810608961367</v>
      </c>
      <c r="M592">
        <f>2*$Y$1*VLOOKUP(E591,Gearing!$B$3:$D$7,3)+B590</f>
        <v>14684.789648329279</v>
      </c>
      <c r="N592">
        <f>2*B591-B590+Misc!$B$6*$Y$1^2</f>
        <v>14684.933094546801</v>
      </c>
      <c r="O592">
        <f t="shared" si="142"/>
        <v>0</v>
      </c>
      <c r="P592">
        <f t="shared" si="143"/>
        <v>0</v>
      </c>
      <c r="Q592">
        <f t="shared" si="144"/>
        <v>0</v>
      </c>
      <c r="R592">
        <f t="shared" si="145"/>
        <v>0</v>
      </c>
      <c r="S592">
        <f t="shared" si="146"/>
        <v>0</v>
      </c>
      <c r="T592">
        <f>C592/Misc!$B$2*60/2/PI()</f>
        <v>3998.5527677008035</v>
      </c>
      <c r="U592">
        <f>C592/Misc!$B$2*60/2/PI()*VLOOKUP(E592,Gearing!$B$2:$F$7,5,FALSE)</f>
        <v>7999.9999999999864</v>
      </c>
      <c r="V592">
        <f ca="1">FORECAST(U592,OFFSET(Engine!$E$3:$E$26,MATCH(U592,Engine!$A$3:$A$26,1)-1,0,2),OFFSET(Engine!$A$3:$A$26,MATCH(U592,Engine!$A$3:$A$26,1)-1,0,2))</f>
        <v>590.28680526412995</v>
      </c>
    </row>
    <row r="593" spans="1:22" x14ac:dyDescent="0.25">
      <c r="A593">
        <f t="shared" si="138"/>
        <v>147.5</v>
      </c>
      <c r="B593">
        <f t="shared" si="149"/>
        <v>14716.19427518804</v>
      </c>
      <c r="C593">
        <f t="shared" si="147"/>
        <v>125.61823999999979</v>
      </c>
      <c r="D593">
        <f t="shared" si="148"/>
        <v>-2.1394803479779512E-3</v>
      </c>
      <c r="E593">
        <f>MIN(VLOOKUP(C592+0.01,Gearing!$A$2:$F$7,2,TRUE)+1,5)</f>
        <v>5</v>
      </c>
      <c r="F593">
        <f>Misc!$B$4*Misc!$B$5/Misc!$B$2*VLOOKUP(E593,Gearing!$B$2:$F$7,5,FALSE)</f>
        <v>3601.903197661552</v>
      </c>
      <c r="G593">
        <f t="shared" si="136"/>
        <v>9.144219181969822</v>
      </c>
      <c r="H593">
        <f t="shared" si="137"/>
        <v>280.99999999999955</v>
      </c>
      <c r="I593">
        <f t="shared" si="139"/>
        <v>0.19223050000000003</v>
      </c>
      <c r="J593">
        <f t="shared" si="140"/>
        <v>1154.2710870136762</v>
      </c>
      <c r="K593">
        <f t="shared" si="141"/>
        <v>-58831402.260370225</v>
      </c>
      <c r="L593">
        <f t="shared" si="150"/>
        <v>14716.21496933173</v>
      </c>
      <c r="M593">
        <f>2*$Y$1*VLOOKUP(E592,Gearing!$B$3:$D$7,3)+B591</f>
        <v>14716.19427518804</v>
      </c>
      <c r="N593">
        <f>2*B592-B591+Misc!$B$6*$Y$1^2</f>
        <v>14716.337453970518</v>
      </c>
      <c r="O593">
        <f t="shared" si="142"/>
        <v>0</v>
      </c>
      <c r="P593">
        <f t="shared" si="143"/>
        <v>0</v>
      </c>
      <c r="Q593">
        <f t="shared" si="144"/>
        <v>0</v>
      </c>
      <c r="R593">
        <f t="shared" si="145"/>
        <v>0</v>
      </c>
      <c r="S593">
        <f t="shared" si="146"/>
        <v>0</v>
      </c>
      <c r="T593">
        <f>C593/Misc!$B$2*60/2/PI()</f>
        <v>3998.5527677008035</v>
      </c>
      <c r="U593">
        <f>C593/Misc!$B$2*60/2/PI()*VLOOKUP(E593,Gearing!$B$2:$F$7,5,FALSE)</f>
        <v>7999.9999999999864</v>
      </c>
      <c r="V593">
        <f ca="1">FORECAST(U593,OFFSET(Engine!$E$3:$E$26,MATCH(U593,Engine!$A$3:$A$26,1)-1,0,2),OFFSET(Engine!$A$3:$A$26,MATCH(U593,Engine!$A$3:$A$26,1)-1,0,2))</f>
        <v>590.28680526412995</v>
      </c>
    </row>
    <row r="594" spans="1:22" x14ac:dyDescent="0.25">
      <c r="A594">
        <f t="shared" si="138"/>
        <v>147.75</v>
      </c>
      <c r="B594">
        <f t="shared" si="149"/>
        <v>14747.598768329279</v>
      </c>
      <c r="C594">
        <f t="shared" si="147"/>
        <v>125.61823999999979</v>
      </c>
      <c r="D594">
        <f t="shared" si="148"/>
        <v>2.1394803479779512E-3</v>
      </c>
      <c r="E594">
        <f>MIN(VLOOKUP(C593+0.01,Gearing!$A$2:$F$7,2,TRUE)+1,5)</f>
        <v>5</v>
      </c>
      <c r="F594">
        <f>Misc!$B$4*Misc!$B$5/Misc!$B$2*VLOOKUP(E594,Gearing!$B$2:$F$7,5,FALSE)</f>
        <v>3601.903197661552</v>
      </c>
      <c r="G594">
        <f t="shared" si="136"/>
        <v>9.1637330293146011</v>
      </c>
      <c r="H594">
        <f t="shared" si="137"/>
        <v>280.99999999999955</v>
      </c>
      <c r="I594">
        <f t="shared" si="139"/>
        <v>0.19223050000000003</v>
      </c>
      <c r="J594">
        <f t="shared" si="140"/>
        <v>1142.19723276693</v>
      </c>
      <c r="K594">
        <f t="shared" si="141"/>
        <v>-58867460.307149768</v>
      </c>
      <c r="L594">
        <f t="shared" si="150"/>
        <v>14747.619728961366</v>
      </c>
      <c r="M594">
        <f>2*$Y$1*VLOOKUP(E593,Gearing!$B$3:$D$7,3)+B592</f>
        <v>14747.598768329279</v>
      </c>
      <c r="N594">
        <f>2*B593-B592+Misc!$B$6*$Y$1^2</f>
        <v>14747.742214546801</v>
      </c>
      <c r="O594">
        <f t="shared" si="142"/>
        <v>0</v>
      </c>
      <c r="P594">
        <f t="shared" si="143"/>
        <v>0</v>
      </c>
      <c r="Q594">
        <f t="shared" si="144"/>
        <v>0</v>
      </c>
      <c r="R594">
        <f t="shared" si="145"/>
        <v>0</v>
      </c>
      <c r="S594">
        <f t="shared" si="146"/>
        <v>0</v>
      </c>
      <c r="T594">
        <f>C594/Misc!$B$2*60/2/PI()</f>
        <v>3998.5527677008035</v>
      </c>
      <c r="U594">
        <f>C594/Misc!$B$2*60/2/PI()*VLOOKUP(E594,Gearing!$B$2:$F$7,5,FALSE)</f>
        <v>7999.9999999999864</v>
      </c>
      <c r="V594">
        <f ca="1">FORECAST(U594,OFFSET(Engine!$E$3:$E$26,MATCH(U594,Engine!$A$3:$A$26,1)-1,0,2),OFFSET(Engine!$A$3:$A$26,MATCH(U594,Engine!$A$3:$A$26,1)-1,0,2))</f>
        <v>590.28680526412995</v>
      </c>
    </row>
    <row r="595" spans="1:22" x14ac:dyDescent="0.25">
      <c r="A595">
        <f t="shared" si="138"/>
        <v>148</v>
      </c>
      <c r="B595">
        <f t="shared" si="149"/>
        <v>14779.00339518804</v>
      </c>
      <c r="C595">
        <f t="shared" si="147"/>
        <v>125.61823999999979</v>
      </c>
      <c r="D595">
        <f t="shared" si="148"/>
        <v>-2.1394803479779512E-3</v>
      </c>
      <c r="E595">
        <f>MIN(VLOOKUP(C594+0.01,Gearing!$A$2:$F$7,2,TRUE)+1,5)</f>
        <v>5</v>
      </c>
      <c r="F595">
        <f>Misc!$B$4*Misc!$B$5/Misc!$B$2*VLOOKUP(E595,Gearing!$B$2:$F$7,5,FALSE)</f>
        <v>3601.903197661552</v>
      </c>
      <c r="G595">
        <f t="shared" si="136"/>
        <v>9.1832469597475992</v>
      </c>
      <c r="H595">
        <f t="shared" si="137"/>
        <v>280.99999999999955</v>
      </c>
      <c r="I595">
        <f t="shared" si="139"/>
        <v>0.19223050000000003</v>
      </c>
      <c r="J595">
        <f t="shared" si="140"/>
        <v>1130.1234299293565</v>
      </c>
      <c r="K595">
        <f t="shared" si="141"/>
        <v>-58903142.665041238</v>
      </c>
      <c r="L595">
        <f t="shared" si="150"/>
        <v>14779.024089331731</v>
      </c>
      <c r="M595">
        <f>2*$Y$1*VLOOKUP(E594,Gearing!$B$3:$D$7,3)+B593</f>
        <v>14779.00339518804</v>
      </c>
      <c r="N595">
        <f>2*B594-B593+Misc!$B$6*$Y$1^2</f>
        <v>14779.146573970518</v>
      </c>
      <c r="O595">
        <f t="shared" si="142"/>
        <v>0</v>
      </c>
      <c r="P595">
        <f t="shared" si="143"/>
        <v>0</v>
      </c>
      <c r="Q595">
        <f t="shared" si="144"/>
        <v>0</v>
      </c>
      <c r="R595">
        <f t="shared" si="145"/>
        <v>0</v>
      </c>
      <c r="S595">
        <f t="shared" si="146"/>
        <v>0</v>
      </c>
      <c r="T595">
        <f>C595/Misc!$B$2*60/2/PI()</f>
        <v>3998.5527677008035</v>
      </c>
      <c r="U595">
        <f>C595/Misc!$B$2*60/2/PI()*VLOOKUP(E595,Gearing!$B$2:$F$7,5,FALSE)</f>
        <v>7999.9999999999864</v>
      </c>
      <c r="V595">
        <f ca="1">FORECAST(U595,OFFSET(Engine!$E$3:$E$26,MATCH(U595,Engine!$A$3:$A$26,1)-1,0,2),OFFSET(Engine!$A$3:$A$26,MATCH(U595,Engine!$A$3:$A$26,1)-1,0,2))</f>
        <v>590.28680526412995</v>
      </c>
    </row>
    <row r="596" spans="1:22" x14ac:dyDescent="0.25">
      <c r="A596">
        <f t="shared" si="138"/>
        <v>148.25</v>
      </c>
      <c r="B596">
        <f t="shared" si="149"/>
        <v>14810.407888329279</v>
      </c>
      <c r="C596">
        <f t="shared" si="147"/>
        <v>125.61823999999979</v>
      </c>
      <c r="D596">
        <f t="shared" si="148"/>
        <v>2.1394803479779512E-3</v>
      </c>
      <c r="E596">
        <f>MIN(VLOOKUP(C595+0.01,Gearing!$A$2:$F$7,2,TRUE)+1,5)</f>
        <v>5</v>
      </c>
      <c r="F596">
        <f>Misc!$B$4*Misc!$B$5/Misc!$B$2*VLOOKUP(E596,Gearing!$B$2:$F$7,5,FALSE)</f>
        <v>3601.903197661552</v>
      </c>
      <c r="G596">
        <f t="shared" si="136"/>
        <v>9.2027608070923801</v>
      </c>
      <c r="H596">
        <f t="shared" si="137"/>
        <v>280.99999999999955</v>
      </c>
      <c r="I596">
        <f t="shared" si="139"/>
        <v>0.19223050000000003</v>
      </c>
      <c r="J596">
        <f t="shared" si="140"/>
        <v>1118.0495756826103</v>
      </c>
      <c r="K596">
        <f t="shared" si="141"/>
        <v>-58938442.363660522</v>
      </c>
      <c r="L596">
        <f t="shared" si="150"/>
        <v>14810.428848961366</v>
      </c>
      <c r="M596">
        <f>2*$Y$1*VLOOKUP(E595,Gearing!$B$3:$D$7,3)+B594</f>
        <v>14810.407888329279</v>
      </c>
      <c r="N596">
        <f>2*B595-B594+Misc!$B$6*$Y$1^2</f>
        <v>14810.551334546801</v>
      </c>
      <c r="O596">
        <f t="shared" si="142"/>
        <v>0</v>
      </c>
      <c r="P596">
        <f t="shared" si="143"/>
        <v>0</v>
      </c>
      <c r="Q596">
        <f t="shared" si="144"/>
        <v>0</v>
      </c>
      <c r="R596">
        <f t="shared" si="145"/>
        <v>0</v>
      </c>
      <c r="S596">
        <f t="shared" si="146"/>
        <v>0</v>
      </c>
      <c r="T596">
        <f>C596/Misc!$B$2*60/2/PI()</f>
        <v>3998.5527677008035</v>
      </c>
      <c r="U596">
        <f>C596/Misc!$B$2*60/2/PI()*VLOOKUP(E596,Gearing!$B$2:$F$7,5,FALSE)</f>
        <v>7999.9999999999864</v>
      </c>
      <c r="V596">
        <f ca="1">FORECAST(U596,OFFSET(Engine!$E$3:$E$26,MATCH(U596,Engine!$A$3:$A$26,1)-1,0,2),OFFSET(Engine!$A$3:$A$26,MATCH(U596,Engine!$A$3:$A$26,1)-1,0,2))</f>
        <v>590.28680526412995</v>
      </c>
    </row>
    <row r="597" spans="1:22" x14ac:dyDescent="0.25">
      <c r="A597">
        <f t="shared" si="138"/>
        <v>148.5</v>
      </c>
      <c r="B597">
        <f t="shared" si="149"/>
        <v>14841.812515188039</v>
      </c>
      <c r="C597">
        <f t="shared" si="147"/>
        <v>125.61823999999979</v>
      </c>
      <c r="D597">
        <f t="shared" si="148"/>
        <v>-2.1394803479779512E-3</v>
      </c>
      <c r="E597">
        <f>MIN(VLOOKUP(C596+0.01,Gearing!$A$2:$F$7,2,TRUE)+1,5)</f>
        <v>5</v>
      </c>
      <c r="F597">
        <f>Misc!$B$4*Misc!$B$5/Misc!$B$2*VLOOKUP(E597,Gearing!$B$2:$F$7,5,FALSE)</f>
        <v>3601.903197661552</v>
      </c>
      <c r="G597">
        <f t="shared" si="136"/>
        <v>9.2222747375253764</v>
      </c>
      <c r="H597">
        <f t="shared" si="137"/>
        <v>280.99999999999955</v>
      </c>
      <c r="I597">
        <f t="shared" si="139"/>
        <v>0.19223050000000003</v>
      </c>
      <c r="J597">
        <f t="shared" si="140"/>
        <v>1105.9757728450368</v>
      </c>
      <c r="K597">
        <f t="shared" si="141"/>
        <v>-58973366.37662071</v>
      </c>
      <c r="L597">
        <f t="shared" si="150"/>
        <v>14841.833209331729</v>
      </c>
      <c r="M597">
        <f>2*$Y$1*VLOOKUP(E596,Gearing!$B$3:$D$7,3)+B595</f>
        <v>14841.812515188039</v>
      </c>
      <c r="N597">
        <f>2*B596-B595+Misc!$B$6*$Y$1^2</f>
        <v>14841.955693970518</v>
      </c>
      <c r="O597">
        <f t="shared" si="142"/>
        <v>0</v>
      </c>
      <c r="P597">
        <f t="shared" si="143"/>
        <v>0</v>
      </c>
      <c r="Q597">
        <f t="shared" si="144"/>
        <v>0</v>
      </c>
      <c r="R597">
        <f t="shared" si="145"/>
        <v>0</v>
      </c>
      <c r="S597">
        <f t="shared" si="146"/>
        <v>0</v>
      </c>
      <c r="T597">
        <f>C597/Misc!$B$2*60/2/PI()</f>
        <v>3998.5527677008035</v>
      </c>
      <c r="U597">
        <f>C597/Misc!$B$2*60/2/PI()*VLOOKUP(E597,Gearing!$B$2:$F$7,5,FALSE)</f>
        <v>7999.9999999999864</v>
      </c>
      <c r="V597">
        <f ca="1">FORECAST(U597,OFFSET(Engine!$E$3:$E$26,MATCH(U597,Engine!$A$3:$A$26,1)-1,0,2),OFFSET(Engine!$A$3:$A$26,MATCH(U597,Engine!$A$3:$A$26,1)-1,0,2))</f>
        <v>590.28680526412995</v>
      </c>
    </row>
    <row r="598" spans="1:22" x14ac:dyDescent="0.25">
      <c r="A598">
        <f t="shared" si="138"/>
        <v>148.75</v>
      </c>
      <c r="B598">
        <f t="shared" si="149"/>
        <v>14873.217008329279</v>
      </c>
      <c r="C598">
        <f t="shared" si="147"/>
        <v>125.61823999999979</v>
      </c>
      <c r="D598">
        <f t="shared" si="148"/>
        <v>2.1394803479779512E-3</v>
      </c>
      <c r="E598">
        <f>MIN(VLOOKUP(C597+0.01,Gearing!$A$2:$F$7,2,TRUE)+1,5)</f>
        <v>5</v>
      </c>
      <c r="F598">
        <f>Misc!$B$4*Misc!$B$5/Misc!$B$2*VLOOKUP(E598,Gearing!$B$2:$F$7,5,FALSE)</f>
        <v>3601.903197661552</v>
      </c>
      <c r="G598">
        <f t="shared" si="136"/>
        <v>9.2417885848701573</v>
      </c>
      <c r="H598">
        <f t="shared" si="137"/>
        <v>280.99999999999955</v>
      </c>
      <c r="I598">
        <f t="shared" si="139"/>
        <v>0.19223050000000003</v>
      </c>
      <c r="J598">
        <f t="shared" si="140"/>
        <v>1093.9019185982906</v>
      </c>
      <c r="K598">
        <f t="shared" si="141"/>
        <v>-59007907.727079764</v>
      </c>
      <c r="L598">
        <f t="shared" si="150"/>
        <v>14873.237968961363</v>
      </c>
      <c r="M598">
        <f>2*$Y$1*VLOOKUP(E597,Gearing!$B$3:$D$7,3)+B596</f>
        <v>14873.217008329279</v>
      </c>
      <c r="N598">
        <f>2*B597-B596+Misc!$B$6*$Y$1^2</f>
        <v>14873.360454546801</v>
      </c>
      <c r="O598">
        <f t="shared" si="142"/>
        <v>0</v>
      </c>
      <c r="P598">
        <f t="shared" si="143"/>
        <v>0</v>
      </c>
      <c r="Q598">
        <f t="shared" si="144"/>
        <v>0</v>
      </c>
      <c r="R598">
        <f t="shared" si="145"/>
        <v>0</v>
      </c>
      <c r="S598">
        <f t="shared" si="146"/>
        <v>0</v>
      </c>
      <c r="T598">
        <f>C598/Misc!$B$2*60/2/PI()</f>
        <v>3998.5527677008035</v>
      </c>
      <c r="U598">
        <f>C598/Misc!$B$2*60/2/PI()*VLOOKUP(E598,Gearing!$B$2:$F$7,5,FALSE)</f>
        <v>7999.9999999999864</v>
      </c>
      <c r="V598">
        <f ca="1">FORECAST(U598,OFFSET(Engine!$E$3:$E$26,MATCH(U598,Engine!$A$3:$A$26,1)-1,0,2),OFFSET(Engine!$A$3:$A$26,MATCH(U598,Engine!$A$3:$A$26,1)-1,0,2))</f>
        <v>590.28680526412995</v>
      </c>
    </row>
    <row r="599" spans="1:22" x14ac:dyDescent="0.25">
      <c r="A599">
        <f t="shared" si="138"/>
        <v>149</v>
      </c>
      <c r="B599">
        <f t="shared" si="149"/>
        <v>14904.621635188039</v>
      </c>
      <c r="C599">
        <f t="shared" si="147"/>
        <v>125.61823999999979</v>
      </c>
      <c r="D599">
        <f t="shared" si="148"/>
        <v>-2.1394803479779512E-3</v>
      </c>
      <c r="E599">
        <f>MIN(VLOOKUP(C598+0.01,Gearing!$A$2:$F$7,2,TRUE)+1,5)</f>
        <v>5</v>
      </c>
      <c r="F599">
        <f>Misc!$B$4*Misc!$B$5/Misc!$B$2*VLOOKUP(E599,Gearing!$B$2:$F$7,5,FALSE)</f>
        <v>3601.903197661552</v>
      </c>
      <c r="G599">
        <f t="shared" si="136"/>
        <v>9.2613025153031554</v>
      </c>
      <c r="H599">
        <f t="shared" si="137"/>
        <v>280.99999999999955</v>
      </c>
      <c r="I599">
        <f t="shared" si="139"/>
        <v>0.19223050000000003</v>
      </c>
      <c r="J599">
        <f t="shared" si="140"/>
        <v>1081.8281157607162</v>
      </c>
      <c r="K599">
        <f t="shared" si="141"/>
        <v>-59042073.395108663</v>
      </c>
      <c r="L599">
        <f t="shared" si="150"/>
        <v>14904.642329331731</v>
      </c>
      <c r="M599">
        <f>2*$Y$1*VLOOKUP(E598,Gearing!$B$3:$D$7,3)+B597</f>
        <v>14904.621635188039</v>
      </c>
      <c r="N599">
        <f>2*B598-B597+Misc!$B$6*$Y$1^2</f>
        <v>14904.764813970518</v>
      </c>
      <c r="O599">
        <f t="shared" si="142"/>
        <v>0</v>
      </c>
      <c r="P599">
        <f t="shared" si="143"/>
        <v>0</v>
      </c>
      <c r="Q599">
        <f t="shared" si="144"/>
        <v>0</v>
      </c>
      <c r="R599">
        <f t="shared" si="145"/>
        <v>0</v>
      </c>
      <c r="S599">
        <f t="shared" si="146"/>
        <v>0</v>
      </c>
      <c r="T599">
        <f>C599/Misc!$B$2*60/2/PI()</f>
        <v>3998.5527677008035</v>
      </c>
      <c r="U599">
        <f>C599/Misc!$B$2*60/2/PI()*VLOOKUP(E599,Gearing!$B$2:$F$7,5,FALSE)</f>
        <v>7999.9999999999864</v>
      </c>
      <c r="V599">
        <f ca="1">FORECAST(U599,OFFSET(Engine!$E$3:$E$26,MATCH(U599,Engine!$A$3:$A$26,1)-1,0,2),OFFSET(Engine!$A$3:$A$26,MATCH(U599,Engine!$A$3:$A$26,1)-1,0,2))</f>
        <v>590.28680526412995</v>
      </c>
    </row>
    <row r="600" spans="1:22" x14ac:dyDescent="0.25">
      <c r="A600">
        <f t="shared" si="138"/>
        <v>149.25</v>
      </c>
      <c r="B600">
        <f t="shared" si="149"/>
        <v>14936.026128329278</v>
      </c>
      <c r="C600">
        <f t="shared" si="147"/>
        <v>125.61823999999979</v>
      </c>
      <c r="D600">
        <f t="shared" si="148"/>
        <v>2.1394803479779512E-3</v>
      </c>
      <c r="E600">
        <f>MIN(VLOOKUP(C599+0.01,Gearing!$A$2:$F$7,2,TRUE)+1,5)</f>
        <v>5</v>
      </c>
      <c r="F600">
        <f>Misc!$B$4*Misc!$B$5/Misc!$B$2*VLOOKUP(E600,Gearing!$B$2:$F$7,5,FALSE)</f>
        <v>3601.903197661552</v>
      </c>
      <c r="G600">
        <f t="shared" si="136"/>
        <v>9.2808163626479345</v>
      </c>
      <c r="H600">
        <f t="shared" si="137"/>
        <v>280.99999999999955</v>
      </c>
      <c r="I600">
        <f t="shared" si="139"/>
        <v>0.19223050000000003</v>
      </c>
      <c r="J600">
        <f t="shared" si="140"/>
        <v>1069.7542615139701</v>
      </c>
      <c r="K600">
        <f t="shared" si="141"/>
        <v>-59075856.397407465</v>
      </c>
      <c r="L600">
        <f t="shared" si="150"/>
        <v>14936.047088961364</v>
      </c>
      <c r="M600">
        <f>2*$Y$1*VLOOKUP(E599,Gearing!$B$3:$D$7,3)+B598</f>
        <v>14936.026128329278</v>
      </c>
      <c r="N600">
        <f>2*B599-B598+Misc!$B$6*$Y$1^2</f>
        <v>14936.169574546801</v>
      </c>
      <c r="O600">
        <f t="shared" si="142"/>
        <v>0</v>
      </c>
      <c r="P600">
        <f t="shared" si="143"/>
        <v>0</v>
      </c>
      <c r="Q600">
        <f t="shared" si="144"/>
        <v>0</v>
      </c>
      <c r="R600">
        <f t="shared" si="145"/>
        <v>0</v>
      </c>
      <c r="S600">
        <f t="shared" si="146"/>
        <v>0</v>
      </c>
      <c r="T600">
        <f>C600/Misc!$B$2*60/2/PI()</f>
        <v>3998.5527677008035</v>
      </c>
      <c r="U600">
        <f>C600/Misc!$B$2*60/2/PI()*VLOOKUP(E600,Gearing!$B$2:$F$7,5,FALSE)</f>
        <v>7999.9999999999864</v>
      </c>
      <c r="V600">
        <f ca="1">FORECAST(U600,OFFSET(Engine!$E$3:$E$26,MATCH(U600,Engine!$A$3:$A$26,1)-1,0,2),OFFSET(Engine!$A$3:$A$26,MATCH(U600,Engine!$A$3:$A$26,1)-1,0,2))</f>
        <v>590.28680526412995</v>
      </c>
    </row>
    <row r="601" spans="1:22" x14ac:dyDescent="0.25">
      <c r="A601">
        <f t="shared" si="138"/>
        <v>149.5</v>
      </c>
      <c r="B601">
        <f t="shared" si="149"/>
        <v>14967.430755188039</v>
      </c>
      <c r="C601">
        <f t="shared" si="147"/>
        <v>125.61823999999979</v>
      </c>
      <c r="D601">
        <f t="shared" si="148"/>
        <v>-2.1394803479779512E-3</v>
      </c>
      <c r="E601">
        <f>MIN(VLOOKUP(C600+0.01,Gearing!$A$2:$F$7,2,TRUE)+1,5)</f>
        <v>5</v>
      </c>
      <c r="F601">
        <f>Misc!$B$4*Misc!$B$5/Misc!$B$2*VLOOKUP(E601,Gearing!$B$2:$F$7,5,FALSE)</f>
        <v>3601.903197661552</v>
      </c>
      <c r="G601">
        <f t="shared" si="136"/>
        <v>9.3003302930809326</v>
      </c>
      <c r="H601">
        <f t="shared" si="137"/>
        <v>280.99999999999955</v>
      </c>
      <c r="I601">
        <f t="shared" si="139"/>
        <v>0.19223050000000003</v>
      </c>
      <c r="J601">
        <f t="shared" si="140"/>
        <v>1057.6804586763965</v>
      </c>
      <c r="K601">
        <f t="shared" si="141"/>
        <v>-59109263.720505089</v>
      </c>
      <c r="L601">
        <f t="shared" si="150"/>
        <v>14967.451449331729</v>
      </c>
      <c r="M601">
        <f>2*$Y$1*VLOOKUP(E600,Gearing!$B$3:$D$7,3)+B599</f>
        <v>14967.430755188039</v>
      </c>
      <c r="N601">
        <f>2*B600-B599+Misc!$B$6*$Y$1^2</f>
        <v>14967.573933970518</v>
      </c>
      <c r="O601">
        <f t="shared" si="142"/>
        <v>0</v>
      </c>
      <c r="P601">
        <f t="shared" si="143"/>
        <v>0</v>
      </c>
      <c r="Q601">
        <f t="shared" si="144"/>
        <v>0</v>
      </c>
      <c r="R601">
        <f t="shared" si="145"/>
        <v>0</v>
      </c>
      <c r="S601">
        <f t="shared" si="146"/>
        <v>0</v>
      </c>
      <c r="T601">
        <f>C601/Misc!$B$2*60/2/PI()</f>
        <v>3998.5527677008035</v>
      </c>
      <c r="U601">
        <f>C601/Misc!$B$2*60/2/PI()*VLOOKUP(E601,Gearing!$B$2:$F$7,5,FALSE)</f>
        <v>7999.9999999999864</v>
      </c>
      <c r="V601">
        <f ca="1">FORECAST(U601,OFFSET(Engine!$E$3:$E$26,MATCH(U601,Engine!$A$3:$A$26,1)-1,0,2),OFFSET(Engine!$A$3:$A$26,MATCH(U601,Engine!$A$3:$A$26,1)-1,0,2))</f>
        <v>590.28680526412995</v>
      </c>
    </row>
    <row r="602" spans="1:22" x14ac:dyDescent="0.25">
      <c r="A602">
        <f t="shared" si="138"/>
        <v>149.75</v>
      </c>
      <c r="B602">
        <f t="shared" si="149"/>
        <v>14998.835248329278</v>
      </c>
      <c r="C602">
        <f t="shared" si="147"/>
        <v>125.61823999999979</v>
      </c>
      <c r="D602">
        <f t="shared" si="148"/>
        <v>2.1394803479779512E-3</v>
      </c>
      <c r="E602">
        <f>MIN(VLOOKUP(C601+0.01,Gearing!$A$2:$F$7,2,TRUE)+1,5)</f>
        <v>5</v>
      </c>
      <c r="F602">
        <f>Misc!$B$4*Misc!$B$5/Misc!$B$2*VLOOKUP(E602,Gearing!$B$2:$F$7,5,FALSE)</f>
        <v>3601.903197661552</v>
      </c>
      <c r="G602">
        <f t="shared" si="136"/>
        <v>9.3198441404257135</v>
      </c>
      <c r="H602">
        <f t="shared" si="137"/>
        <v>280.99999999999955</v>
      </c>
      <c r="I602">
        <f t="shared" si="139"/>
        <v>0.19223050000000003</v>
      </c>
      <c r="J602">
        <f t="shared" si="140"/>
        <v>1045.6066044296504</v>
      </c>
      <c r="K602">
        <f t="shared" si="141"/>
        <v>-59142288.374643646</v>
      </c>
      <c r="L602">
        <f t="shared" si="150"/>
        <v>14998.856208961364</v>
      </c>
      <c r="M602">
        <f>2*$Y$1*VLOOKUP(E601,Gearing!$B$3:$D$7,3)+B600</f>
        <v>14998.835248329278</v>
      </c>
      <c r="N602">
        <f>2*B601-B600+Misc!$B$6*$Y$1^2</f>
        <v>14998.9786945468</v>
      </c>
      <c r="O602">
        <f t="shared" si="142"/>
        <v>0</v>
      </c>
      <c r="P602">
        <f t="shared" si="143"/>
        <v>0</v>
      </c>
      <c r="Q602">
        <f t="shared" si="144"/>
        <v>0</v>
      </c>
      <c r="R602">
        <f t="shared" si="145"/>
        <v>0</v>
      </c>
      <c r="S602">
        <f t="shared" si="146"/>
        <v>0</v>
      </c>
      <c r="T602">
        <f>C602/Misc!$B$2*60/2/PI()</f>
        <v>3998.5527677008035</v>
      </c>
      <c r="U602">
        <f>C602/Misc!$B$2*60/2/PI()*VLOOKUP(E602,Gearing!$B$2:$F$7,5,FALSE)</f>
        <v>7999.9999999999864</v>
      </c>
      <c r="V602">
        <f ca="1">FORECAST(U602,OFFSET(Engine!$E$3:$E$26,MATCH(U602,Engine!$A$3:$A$26,1)-1,0,2),OFFSET(Engine!$A$3:$A$26,MATCH(U602,Engine!$A$3:$A$26,1)-1,0,2))</f>
        <v>590.28680526412995</v>
      </c>
    </row>
    <row r="603" spans="1:22" x14ac:dyDescent="0.25">
      <c r="A603">
        <f t="shared" si="138"/>
        <v>150</v>
      </c>
      <c r="B603">
        <f t="shared" si="149"/>
        <v>15030.239875188039</v>
      </c>
      <c r="C603">
        <f t="shared" si="147"/>
        <v>125.61823999999979</v>
      </c>
      <c r="D603">
        <f t="shared" si="148"/>
        <v>-2.1394803479779512E-3</v>
      </c>
      <c r="E603">
        <f>MIN(VLOOKUP(C602+0.01,Gearing!$A$2:$F$7,2,TRUE)+1,5)</f>
        <v>5</v>
      </c>
      <c r="F603">
        <f>Misc!$B$4*Misc!$B$5/Misc!$B$2*VLOOKUP(E603,Gearing!$B$2:$F$7,5,FALSE)</f>
        <v>3601.903197661552</v>
      </c>
      <c r="G603">
        <f t="shared" si="136"/>
        <v>9.3393580708587098</v>
      </c>
      <c r="H603">
        <f t="shared" si="137"/>
        <v>280.99999999999955</v>
      </c>
      <c r="I603">
        <f t="shared" si="139"/>
        <v>0.19223050000000003</v>
      </c>
      <c r="J603">
        <f t="shared" si="140"/>
        <v>1033.5328015920768</v>
      </c>
      <c r="K603">
        <f t="shared" si="141"/>
        <v>-59174937.352809995</v>
      </c>
      <c r="L603">
        <f t="shared" si="150"/>
        <v>15030.260569331731</v>
      </c>
      <c r="M603">
        <f>2*$Y$1*VLOOKUP(E602,Gearing!$B$3:$D$7,3)+B601</f>
        <v>15030.239875188039</v>
      </c>
      <c r="N603">
        <f>2*B602-B601+Misc!$B$6*$Y$1^2</f>
        <v>15030.383053970518</v>
      </c>
      <c r="O603">
        <f t="shared" si="142"/>
        <v>0</v>
      </c>
      <c r="P603">
        <f t="shared" si="143"/>
        <v>0</v>
      </c>
      <c r="Q603">
        <f t="shared" si="144"/>
        <v>0</v>
      </c>
      <c r="R603">
        <f t="shared" si="145"/>
        <v>0</v>
      </c>
      <c r="S603">
        <f t="shared" si="146"/>
        <v>0</v>
      </c>
      <c r="T603">
        <f>C603/Misc!$B$2*60/2/PI()</f>
        <v>3998.5527677008035</v>
      </c>
      <c r="U603">
        <f>C603/Misc!$B$2*60/2/PI()*VLOOKUP(E603,Gearing!$B$2:$F$7,5,FALSE)</f>
        <v>7999.9999999999864</v>
      </c>
      <c r="V603">
        <f ca="1">FORECAST(U603,OFFSET(Engine!$E$3:$E$26,MATCH(U603,Engine!$A$3:$A$26,1)-1,0,2),OFFSET(Engine!$A$3:$A$26,MATCH(U603,Engine!$A$3:$A$26,1)-1,0,2))</f>
        <v>590.28680526412995</v>
      </c>
    </row>
    <row r="604" spans="1:22" x14ac:dyDescent="0.25">
      <c r="A604">
        <f t="shared" si="138"/>
        <v>150.25</v>
      </c>
      <c r="B604">
        <f t="shared" si="149"/>
        <v>15061.644368329278</v>
      </c>
      <c r="C604">
        <f t="shared" si="147"/>
        <v>125.61823999999979</v>
      </c>
      <c r="D604">
        <f t="shared" si="148"/>
        <v>2.1394803479779512E-3</v>
      </c>
      <c r="E604">
        <f>MIN(VLOOKUP(C603+0.01,Gearing!$A$2:$F$7,2,TRUE)+1,5)</f>
        <v>5</v>
      </c>
      <c r="F604">
        <f>Misc!$B$4*Misc!$B$5/Misc!$B$2*VLOOKUP(E604,Gearing!$B$2:$F$7,5,FALSE)</f>
        <v>3601.903197661552</v>
      </c>
      <c r="G604">
        <f t="shared" si="136"/>
        <v>9.3588719182034907</v>
      </c>
      <c r="H604">
        <f t="shared" si="137"/>
        <v>280.99999999999955</v>
      </c>
      <c r="I604">
        <f t="shared" si="139"/>
        <v>0.19223050000000003</v>
      </c>
      <c r="J604">
        <f t="shared" si="140"/>
        <v>1021.4589473453307</v>
      </c>
      <c r="K604">
        <f t="shared" si="141"/>
        <v>-59207203.658788301</v>
      </c>
      <c r="L604">
        <f t="shared" si="150"/>
        <v>15061.665328961366</v>
      </c>
      <c r="M604">
        <f>2*$Y$1*VLOOKUP(E603,Gearing!$B$3:$D$7,3)+B602</f>
        <v>15061.644368329278</v>
      </c>
      <c r="N604">
        <f>2*B603-B602+Misc!$B$6*$Y$1^2</f>
        <v>15061.7878145468</v>
      </c>
      <c r="O604">
        <f t="shared" si="142"/>
        <v>0</v>
      </c>
      <c r="P604">
        <f t="shared" si="143"/>
        <v>0</v>
      </c>
      <c r="Q604">
        <f t="shared" si="144"/>
        <v>0</v>
      </c>
      <c r="R604">
        <f t="shared" si="145"/>
        <v>0</v>
      </c>
      <c r="S604">
        <f t="shared" si="146"/>
        <v>0</v>
      </c>
      <c r="T604">
        <f>C604/Misc!$B$2*60/2/PI()</f>
        <v>3998.5527677008035</v>
      </c>
      <c r="U604">
        <f>C604/Misc!$B$2*60/2/PI()*VLOOKUP(E604,Gearing!$B$2:$F$7,5,FALSE)</f>
        <v>7999.9999999999864</v>
      </c>
      <c r="V604">
        <f ca="1">FORECAST(U604,OFFSET(Engine!$E$3:$E$26,MATCH(U604,Engine!$A$3:$A$26,1)-1,0,2),OFFSET(Engine!$A$3:$A$26,MATCH(U604,Engine!$A$3:$A$26,1)-1,0,2))</f>
        <v>590.28680526412995</v>
      </c>
    </row>
    <row r="605" spans="1:22" x14ac:dyDescent="0.25">
      <c r="A605">
        <f t="shared" si="138"/>
        <v>150.5</v>
      </c>
      <c r="B605">
        <f t="shared" si="149"/>
        <v>15093.048995188039</v>
      </c>
      <c r="C605">
        <f t="shared" si="147"/>
        <v>125.61823999999979</v>
      </c>
      <c r="D605">
        <f t="shared" si="148"/>
        <v>-2.1394803479779512E-3</v>
      </c>
      <c r="E605">
        <f>MIN(VLOOKUP(C604+0.01,Gearing!$A$2:$F$7,2,TRUE)+1,5)</f>
        <v>5</v>
      </c>
      <c r="F605">
        <f>Misc!$B$4*Misc!$B$5/Misc!$B$2*VLOOKUP(E605,Gearing!$B$2:$F$7,5,FALSE)</f>
        <v>3601.903197661552</v>
      </c>
      <c r="G605">
        <f t="shared" si="136"/>
        <v>9.3783858486364871</v>
      </c>
      <c r="H605">
        <f t="shared" si="137"/>
        <v>280.99999999999955</v>
      </c>
      <c r="I605">
        <f t="shared" si="139"/>
        <v>0.19223050000000003</v>
      </c>
      <c r="J605">
        <f t="shared" si="140"/>
        <v>1009.3851445077562</v>
      </c>
      <c r="K605">
        <f t="shared" si="141"/>
        <v>-59239094.292023346</v>
      </c>
      <c r="L605">
        <f t="shared" si="150"/>
        <v>15093.069689331731</v>
      </c>
      <c r="M605">
        <f>2*$Y$1*VLOOKUP(E604,Gearing!$B$3:$D$7,3)+B603</f>
        <v>15093.048995188039</v>
      </c>
      <c r="N605">
        <f>2*B604-B603+Misc!$B$6*$Y$1^2</f>
        <v>15093.192173970518</v>
      </c>
      <c r="O605">
        <f t="shared" si="142"/>
        <v>0</v>
      </c>
      <c r="P605">
        <f t="shared" si="143"/>
        <v>0</v>
      </c>
      <c r="Q605">
        <f t="shared" si="144"/>
        <v>0</v>
      </c>
      <c r="R605">
        <f t="shared" si="145"/>
        <v>0</v>
      </c>
      <c r="S605">
        <f t="shared" si="146"/>
        <v>0</v>
      </c>
      <c r="T605">
        <f>C605/Misc!$B$2*60/2/PI()</f>
        <v>3998.5527677008035</v>
      </c>
      <c r="U605">
        <f>C605/Misc!$B$2*60/2/PI()*VLOOKUP(E605,Gearing!$B$2:$F$7,5,FALSE)</f>
        <v>7999.9999999999864</v>
      </c>
      <c r="V605">
        <f ca="1">FORECAST(U605,OFFSET(Engine!$E$3:$E$26,MATCH(U605,Engine!$A$3:$A$26,1)-1,0,2),OFFSET(Engine!$A$3:$A$26,MATCH(U605,Engine!$A$3:$A$26,1)-1,0,2))</f>
        <v>590.28680526412995</v>
      </c>
    </row>
    <row r="606" spans="1:22" x14ac:dyDescent="0.25">
      <c r="A606">
        <f t="shared" si="138"/>
        <v>150.75</v>
      </c>
      <c r="B606">
        <f t="shared" si="149"/>
        <v>15124.453488329278</v>
      </c>
      <c r="C606">
        <f t="shared" si="147"/>
        <v>125.61823999999979</v>
      </c>
      <c r="D606">
        <f t="shared" si="148"/>
        <v>2.1394803479779512E-3</v>
      </c>
      <c r="E606">
        <f>MIN(VLOOKUP(C605+0.01,Gearing!$A$2:$F$7,2,TRUE)+1,5)</f>
        <v>5</v>
      </c>
      <c r="F606">
        <f>Misc!$B$4*Misc!$B$5/Misc!$B$2*VLOOKUP(E606,Gearing!$B$2:$F$7,5,FALSE)</f>
        <v>3601.903197661552</v>
      </c>
      <c r="G606">
        <f t="shared" si="136"/>
        <v>9.397899695981268</v>
      </c>
      <c r="H606">
        <f t="shared" si="137"/>
        <v>280.99999999999955</v>
      </c>
      <c r="I606">
        <f t="shared" si="139"/>
        <v>0.19223050000000003</v>
      </c>
      <c r="J606">
        <f t="shared" si="140"/>
        <v>997.31129026101007</v>
      </c>
      <c r="K606">
        <f t="shared" si="141"/>
        <v>-59270602.249841414</v>
      </c>
      <c r="L606">
        <f t="shared" si="150"/>
        <v>15124.474448961364</v>
      </c>
      <c r="M606">
        <f>2*$Y$1*VLOOKUP(E605,Gearing!$B$3:$D$7,3)+B604</f>
        <v>15124.453488329278</v>
      </c>
      <c r="N606">
        <f>2*B605-B604+Misc!$B$6*$Y$1^2</f>
        <v>15124.5969345468</v>
      </c>
      <c r="O606">
        <f t="shared" si="142"/>
        <v>0</v>
      </c>
      <c r="P606">
        <f t="shared" si="143"/>
        <v>0</v>
      </c>
      <c r="Q606">
        <f t="shared" si="144"/>
        <v>0</v>
      </c>
      <c r="R606">
        <f t="shared" si="145"/>
        <v>0</v>
      </c>
      <c r="S606">
        <f t="shared" si="146"/>
        <v>0</v>
      </c>
      <c r="T606">
        <f>C606/Misc!$B$2*60/2/PI()</f>
        <v>3998.5527677008035</v>
      </c>
      <c r="U606">
        <f>C606/Misc!$B$2*60/2/PI()*VLOOKUP(E606,Gearing!$B$2:$F$7,5,FALSE)</f>
        <v>7999.9999999999864</v>
      </c>
      <c r="V606">
        <f ca="1">FORECAST(U606,OFFSET(Engine!$E$3:$E$26,MATCH(U606,Engine!$A$3:$A$26,1)-1,0,2),OFFSET(Engine!$A$3:$A$26,MATCH(U606,Engine!$A$3:$A$26,1)-1,0,2))</f>
        <v>590.28680526412995</v>
      </c>
    </row>
    <row r="607" spans="1:22" x14ac:dyDescent="0.25">
      <c r="A607">
        <f t="shared" si="138"/>
        <v>151</v>
      </c>
      <c r="B607">
        <f t="shared" si="149"/>
        <v>15155.858115188039</v>
      </c>
      <c r="C607">
        <f t="shared" si="147"/>
        <v>125.61823999999979</v>
      </c>
      <c r="D607">
        <f t="shared" si="148"/>
        <v>-2.1394803479779512E-3</v>
      </c>
      <c r="E607">
        <f>MIN(VLOOKUP(C606+0.01,Gearing!$A$2:$F$7,2,TRUE)+1,5)</f>
        <v>5</v>
      </c>
      <c r="F607">
        <f>Misc!$B$4*Misc!$B$5/Misc!$B$2*VLOOKUP(E607,Gearing!$B$2:$F$7,5,FALSE)</f>
        <v>3601.903197661552</v>
      </c>
      <c r="G607">
        <f t="shared" si="136"/>
        <v>9.4174136264142643</v>
      </c>
      <c r="H607">
        <f t="shared" si="137"/>
        <v>280.99999999999955</v>
      </c>
      <c r="I607">
        <f t="shared" si="139"/>
        <v>0.19223050000000003</v>
      </c>
      <c r="J607">
        <f t="shared" si="140"/>
        <v>985.23748742343651</v>
      </c>
      <c r="K607">
        <f t="shared" si="141"/>
        <v>-59301734.538145192</v>
      </c>
      <c r="L607">
        <f t="shared" si="150"/>
        <v>15155.878809331729</v>
      </c>
      <c r="M607">
        <f>2*$Y$1*VLOOKUP(E606,Gearing!$B$3:$D$7,3)+B605</f>
        <v>15155.858115188039</v>
      </c>
      <c r="N607">
        <f>2*B606-B605+Misc!$B$6*$Y$1^2</f>
        <v>15156.001293970518</v>
      </c>
      <c r="O607">
        <f t="shared" si="142"/>
        <v>0</v>
      </c>
      <c r="P607">
        <f t="shared" si="143"/>
        <v>0</v>
      </c>
      <c r="Q607">
        <f t="shared" si="144"/>
        <v>0</v>
      </c>
      <c r="R607">
        <f t="shared" si="145"/>
        <v>0</v>
      </c>
      <c r="S607">
        <f t="shared" si="146"/>
        <v>0</v>
      </c>
      <c r="T607">
        <f>C607/Misc!$B$2*60/2/PI()</f>
        <v>3998.5527677008035</v>
      </c>
      <c r="U607">
        <f>C607/Misc!$B$2*60/2/PI()*VLOOKUP(E607,Gearing!$B$2:$F$7,5,FALSE)</f>
        <v>7999.9999999999864</v>
      </c>
      <c r="V607">
        <f ca="1">FORECAST(U607,OFFSET(Engine!$E$3:$E$26,MATCH(U607,Engine!$A$3:$A$26,1)-1,0,2),OFFSET(Engine!$A$3:$A$26,MATCH(U607,Engine!$A$3:$A$26,1)-1,0,2))</f>
        <v>590.28680526412995</v>
      </c>
    </row>
    <row r="608" spans="1:22" x14ac:dyDescent="0.25">
      <c r="A608">
        <f t="shared" si="138"/>
        <v>151.25</v>
      </c>
      <c r="B608">
        <f t="shared" si="149"/>
        <v>15187.262608329278</v>
      </c>
      <c r="C608">
        <f t="shared" si="147"/>
        <v>125.61823999999979</v>
      </c>
      <c r="D608">
        <f t="shared" si="148"/>
        <v>2.1394803479779512E-3</v>
      </c>
      <c r="E608">
        <f>MIN(VLOOKUP(C607+0.01,Gearing!$A$2:$F$7,2,TRUE)+1,5)</f>
        <v>5</v>
      </c>
      <c r="F608">
        <f>Misc!$B$4*Misc!$B$5/Misc!$B$2*VLOOKUP(E608,Gearing!$B$2:$F$7,5,FALSE)</f>
        <v>3601.903197661552</v>
      </c>
      <c r="G608">
        <f t="shared" si="136"/>
        <v>9.4369274737590452</v>
      </c>
      <c r="H608">
        <f t="shared" si="137"/>
        <v>280.99999999999955</v>
      </c>
      <c r="I608">
        <f t="shared" si="139"/>
        <v>0.19223050000000003</v>
      </c>
      <c r="J608">
        <f t="shared" si="140"/>
        <v>973.16363317669038</v>
      </c>
      <c r="K608">
        <f t="shared" si="141"/>
        <v>-59332484.147803009</v>
      </c>
      <c r="L608">
        <f t="shared" si="150"/>
        <v>15187.283568961364</v>
      </c>
      <c r="M608">
        <f>2*$Y$1*VLOOKUP(E607,Gearing!$B$3:$D$7,3)+B606</f>
        <v>15187.262608329278</v>
      </c>
      <c r="N608">
        <f>2*B607-B606+Misc!$B$6*$Y$1^2</f>
        <v>15187.4060545468</v>
      </c>
      <c r="O608">
        <f t="shared" si="142"/>
        <v>0</v>
      </c>
      <c r="P608">
        <f t="shared" si="143"/>
        <v>0</v>
      </c>
      <c r="Q608">
        <f t="shared" si="144"/>
        <v>0</v>
      </c>
      <c r="R608">
        <f t="shared" si="145"/>
        <v>0</v>
      </c>
      <c r="S608">
        <f t="shared" si="146"/>
        <v>0</v>
      </c>
      <c r="T608">
        <f>C608/Misc!$B$2*60/2/PI()</f>
        <v>3998.5527677008035</v>
      </c>
      <c r="U608">
        <f>C608/Misc!$B$2*60/2/PI()*VLOOKUP(E608,Gearing!$B$2:$F$7,5,FALSE)</f>
        <v>7999.9999999999864</v>
      </c>
      <c r="V608">
        <f ca="1">FORECAST(U608,OFFSET(Engine!$E$3:$E$26,MATCH(U608,Engine!$A$3:$A$26,1)-1,0,2),OFFSET(Engine!$A$3:$A$26,MATCH(U608,Engine!$A$3:$A$26,1)-1,0,2))</f>
        <v>590.28680526412995</v>
      </c>
    </row>
    <row r="609" spans="1:22" x14ac:dyDescent="0.25">
      <c r="A609">
        <f t="shared" si="138"/>
        <v>151.5</v>
      </c>
      <c r="B609">
        <f t="shared" si="149"/>
        <v>15218.667235188039</v>
      </c>
      <c r="C609">
        <f t="shared" si="147"/>
        <v>125.61823999999979</v>
      </c>
      <c r="D609">
        <f t="shared" si="148"/>
        <v>-2.1394803479779512E-3</v>
      </c>
      <c r="E609">
        <f>MIN(VLOOKUP(C608+0.01,Gearing!$A$2:$F$7,2,TRUE)+1,5)</f>
        <v>5</v>
      </c>
      <c r="F609">
        <f>Misc!$B$4*Misc!$B$5/Misc!$B$2*VLOOKUP(E609,Gearing!$B$2:$F$7,5,FALSE)</f>
        <v>3601.903197661552</v>
      </c>
      <c r="G609">
        <f t="shared" si="136"/>
        <v>9.4564414041920415</v>
      </c>
      <c r="H609">
        <f t="shared" si="137"/>
        <v>280.99999999999955</v>
      </c>
      <c r="I609">
        <f t="shared" si="139"/>
        <v>0.19223050000000003</v>
      </c>
      <c r="J609">
        <f t="shared" si="140"/>
        <v>961.08983033911682</v>
      </c>
      <c r="K609">
        <f t="shared" si="141"/>
        <v>-59362858.091175511</v>
      </c>
      <c r="L609">
        <f t="shared" si="150"/>
        <v>15218.687929331729</v>
      </c>
      <c r="M609">
        <f>2*$Y$1*VLOOKUP(E608,Gearing!$B$3:$D$7,3)+B607</f>
        <v>15218.667235188039</v>
      </c>
      <c r="N609">
        <f>2*B608-B607+Misc!$B$6*$Y$1^2</f>
        <v>15218.810413970517</v>
      </c>
      <c r="O609">
        <f t="shared" si="142"/>
        <v>0</v>
      </c>
      <c r="P609">
        <f t="shared" si="143"/>
        <v>0</v>
      </c>
      <c r="Q609">
        <f t="shared" si="144"/>
        <v>0</v>
      </c>
      <c r="R609">
        <f t="shared" si="145"/>
        <v>0</v>
      </c>
      <c r="S609">
        <f t="shared" si="146"/>
        <v>0</v>
      </c>
      <c r="T609">
        <f>C609/Misc!$B$2*60/2/PI()</f>
        <v>3998.5527677008035</v>
      </c>
      <c r="U609">
        <f>C609/Misc!$B$2*60/2/PI()*VLOOKUP(E609,Gearing!$B$2:$F$7,5,FALSE)</f>
        <v>7999.9999999999864</v>
      </c>
      <c r="V609">
        <f ca="1">FORECAST(U609,OFFSET(Engine!$E$3:$E$26,MATCH(U609,Engine!$A$3:$A$26,1)-1,0,2),OFFSET(Engine!$A$3:$A$26,MATCH(U609,Engine!$A$3:$A$26,1)-1,0,2))</f>
        <v>590.28680526412995</v>
      </c>
    </row>
    <row r="610" spans="1:22" x14ac:dyDescent="0.25">
      <c r="A610">
        <f t="shared" si="138"/>
        <v>151.75</v>
      </c>
      <c r="B610">
        <f t="shared" si="149"/>
        <v>15250.071728329278</v>
      </c>
      <c r="C610">
        <f t="shared" si="147"/>
        <v>125.61823999999979</v>
      </c>
      <c r="D610">
        <f t="shared" si="148"/>
        <v>2.1394803479779512E-3</v>
      </c>
      <c r="E610">
        <f>MIN(VLOOKUP(C609+0.01,Gearing!$A$2:$F$7,2,TRUE)+1,5)</f>
        <v>5</v>
      </c>
      <c r="F610">
        <f>Misc!$B$4*Misc!$B$5/Misc!$B$2*VLOOKUP(E610,Gearing!$B$2:$F$7,5,FALSE)</f>
        <v>3601.903197661552</v>
      </c>
      <c r="G610">
        <f t="shared" si="136"/>
        <v>9.4759552515368242</v>
      </c>
      <c r="H610">
        <f t="shared" si="137"/>
        <v>280.99999999999955</v>
      </c>
      <c r="I610">
        <f t="shared" si="139"/>
        <v>0.19223050000000003</v>
      </c>
      <c r="J610">
        <f t="shared" si="140"/>
        <v>949.01597609237069</v>
      </c>
      <c r="K610">
        <f t="shared" si="141"/>
        <v>-59392849.352673084</v>
      </c>
      <c r="L610">
        <f t="shared" si="150"/>
        <v>15250.092688961366</v>
      </c>
      <c r="M610">
        <f>2*$Y$1*VLOOKUP(E609,Gearing!$B$3:$D$7,3)+B608</f>
        <v>15250.071728329278</v>
      </c>
      <c r="N610">
        <f>2*B609-B608+Misc!$B$6*$Y$1^2</f>
        <v>15250.2151745468</v>
      </c>
      <c r="O610">
        <f t="shared" si="142"/>
        <v>0</v>
      </c>
      <c r="P610">
        <f t="shared" si="143"/>
        <v>0</v>
      </c>
      <c r="Q610">
        <f t="shared" si="144"/>
        <v>0</v>
      </c>
      <c r="R610">
        <f t="shared" si="145"/>
        <v>0</v>
      </c>
      <c r="S610">
        <f t="shared" si="146"/>
        <v>0</v>
      </c>
      <c r="T610">
        <f>C610/Misc!$B$2*60/2/PI()</f>
        <v>3998.5527677008035</v>
      </c>
      <c r="U610">
        <f>C610/Misc!$B$2*60/2/PI()*VLOOKUP(E610,Gearing!$B$2:$F$7,5,FALSE)</f>
        <v>7999.9999999999864</v>
      </c>
      <c r="V610">
        <f ca="1">FORECAST(U610,OFFSET(Engine!$E$3:$E$26,MATCH(U610,Engine!$A$3:$A$26,1)-1,0,2),OFFSET(Engine!$A$3:$A$26,MATCH(U610,Engine!$A$3:$A$26,1)-1,0,2))</f>
        <v>590.28680526412995</v>
      </c>
    </row>
    <row r="611" spans="1:22" x14ac:dyDescent="0.25">
      <c r="A611">
        <f t="shared" si="138"/>
        <v>152</v>
      </c>
      <c r="B611">
        <f t="shared" si="149"/>
        <v>15281.476355188039</v>
      </c>
      <c r="C611">
        <f t="shared" si="147"/>
        <v>125.61823999999979</v>
      </c>
      <c r="D611">
        <f t="shared" si="148"/>
        <v>-2.1394803479779512E-3</v>
      </c>
      <c r="E611">
        <f>MIN(VLOOKUP(C610+0.01,Gearing!$A$2:$F$7,2,TRUE)+1,5)</f>
        <v>5</v>
      </c>
      <c r="F611">
        <f>Misc!$B$4*Misc!$B$5/Misc!$B$2*VLOOKUP(E611,Gearing!$B$2:$F$7,5,FALSE)</f>
        <v>3601.903197661552</v>
      </c>
      <c r="G611">
        <f t="shared" si="136"/>
        <v>9.4954691819698205</v>
      </c>
      <c r="H611">
        <f t="shared" si="137"/>
        <v>280.99999999999955</v>
      </c>
      <c r="I611">
        <f t="shared" si="139"/>
        <v>0.19223050000000003</v>
      </c>
      <c r="J611">
        <f t="shared" si="140"/>
        <v>936.94217325479713</v>
      </c>
      <c r="K611">
        <f t="shared" si="141"/>
        <v>-59422464.951114304</v>
      </c>
      <c r="L611">
        <f t="shared" si="150"/>
        <v>15281.497049331731</v>
      </c>
      <c r="M611">
        <f>2*$Y$1*VLOOKUP(E610,Gearing!$B$3:$D$7,3)+B609</f>
        <v>15281.476355188039</v>
      </c>
      <c r="N611">
        <f>2*B610-B609+Misc!$B$6*$Y$1^2</f>
        <v>15281.619533970517</v>
      </c>
      <c r="O611">
        <f t="shared" si="142"/>
        <v>0</v>
      </c>
      <c r="P611">
        <f t="shared" si="143"/>
        <v>0</v>
      </c>
      <c r="Q611">
        <f t="shared" si="144"/>
        <v>0</v>
      </c>
      <c r="R611">
        <f t="shared" si="145"/>
        <v>0</v>
      </c>
      <c r="S611">
        <f t="shared" si="146"/>
        <v>0</v>
      </c>
      <c r="T611">
        <f>C611/Misc!$B$2*60/2/PI()</f>
        <v>3998.5527677008035</v>
      </c>
      <c r="U611">
        <f>C611/Misc!$B$2*60/2/PI()*VLOOKUP(E611,Gearing!$B$2:$F$7,5,FALSE)</f>
        <v>7999.9999999999864</v>
      </c>
      <c r="V611">
        <f ca="1">FORECAST(U611,OFFSET(Engine!$E$3:$E$26,MATCH(U611,Engine!$A$3:$A$26,1)-1,0,2),OFFSET(Engine!$A$3:$A$26,MATCH(U611,Engine!$A$3:$A$26,1)-1,0,2))</f>
        <v>590.28680526412995</v>
      </c>
    </row>
    <row r="612" spans="1:22" x14ac:dyDescent="0.25">
      <c r="A612">
        <f t="shared" si="138"/>
        <v>152.25</v>
      </c>
      <c r="B612">
        <f t="shared" si="149"/>
        <v>15312.880848329278</v>
      </c>
      <c r="C612">
        <f t="shared" si="147"/>
        <v>125.61823999999979</v>
      </c>
      <c r="D612">
        <f t="shared" si="148"/>
        <v>2.1394803479779512E-3</v>
      </c>
      <c r="E612">
        <f>MIN(VLOOKUP(C611+0.01,Gearing!$A$2:$F$7,2,TRUE)+1,5)</f>
        <v>5</v>
      </c>
      <c r="F612">
        <f>Misc!$B$4*Misc!$B$5/Misc!$B$2*VLOOKUP(E612,Gearing!$B$2:$F$7,5,FALSE)</f>
        <v>3601.903197661552</v>
      </c>
      <c r="G612">
        <f t="shared" si="136"/>
        <v>9.5149830293146014</v>
      </c>
      <c r="H612">
        <f t="shared" si="137"/>
        <v>280.99999999999955</v>
      </c>
      <c r="I612">
        <f t="shared" si="139"/>
        <v>0.19223050000000003</v>
      </c>
      <c r="J612">
        <f t="shared" si="140"/>
        <v>924.868319008051</v>
      </c>
      <c r="K612">
        <f t="shared" si="141"/>
        <v>-59451697.864451624</v>
      </c>
      <c r="L612">
        <f t="shared" si="150"/>
        <v>15312.901808961366</v>
      </c>
      <c r="M612">
        <f>2*$Y$1*VLOOKUP(E611,Gearing!$B$3:$D$7,3)+B610</f>
        <v>15312.880848329278</v>
      </c>
      <c r="N612">
        <f>2*B611-B610+Misc!$B$6*$Y$1^2</f>
        <v>15313.0242945468</v>
      </c>
      <c r="O612">
        <f t="shared" si="142"/>
        <v>0</v>
      </c>
      <c r="P612">
        <f t="shared" si="143"/>
        <v>0</v>
      </c>
      <c r="Q612">
        <f t="shared" si="144"/>
        <v>0</v>
      </c>
      <c r="R612">
        <f t="shared" si="145"/>
        <v>0</v>
      </c>
      <c r="S612">
        <f t="shared" si="146"/>
        <v>0</v>
      </c>
      <c r="T612">
        <f>C612/Misc!$B$2*60/2/PI()</f>
        <v>3998.5527677008035</v>
      </c>
      <c r="U612">
        <f>C612/Misc!$B$2*60/2/PI()*VLOOKUP(E612,Gearing!$B$2:$F$7,5,FALSE)</f>
        <v>7999.9999999999864</v>
      </c>
      <c r="V612">
        <f ca="1">FORECAST(U612,OFFSET(Engine!$E$3:$E$26,MATCH(U612,Engine!$A$3:$A$26,1)-1,0,2),OFFSET(Engine!$A$3:$A$26,MATCH(U612,Engine!$A$3:$A$26,1)-1,0,2))</f>
        <v>590.28680526412995</v>
      </c>
    </row>
    <row r="613" spans="1:22" x14ac:dyDescent="0.25">
      <c r="A613">
        <f t="shared" si="138"/>
        <v>152.5</v>
      </c>
      <c r="B613">
        <f t="shared" si="149"/>
        <v>15344.285475188039</v>
      </c>
      <c r="C613">
        <f t="shared" si="147"/>
        <v>125.61823999999979</v>
      </c>
      <c r="D613">
        <f t="shared" si="148"/>
        <v>-2.1394803479779512E-3</v>
      </c>
      <c r="E613">
        <f>MIN(VLOOKUP(C612+0.01,Gearing!$A$2:$F$7,2,TRUE)+1,5)</f>
        <v>5</v>
      </c>
      <c r="F613">
        <f>Misc!$B$4*Misc!$B$5/Misc!$B$2*VLOOKUP(E613,Gearing!$B$2:$F$7,5,FALSE)</f>
        <v>3601.903197661552</v>
      </c>
      <c r="G613">
        <f t="shared" si="136"/>
        <v>9.5344969597475977</v>
      </c>
      <c r="H613">
        <f t="shared" si="137"/>
        <v>280.99999999999955</v>
      </c>
      <c r="I613">
        <f t="shared" si="139"/>
        <v>0.19223050000000003</v>
      </c>
      <c r="J613">
        <f t="shared" si="140"/>
        <v>912.79451617047653</v>
      </c>
      <c r="K613">
        <f t="shared" si="141"/>
        <v>-59480555.117961556</v>
      </c>
      <c r="L613">
        <f t="shared" si="150"/>
        <v>15344.306169331729</v>
      </c>
      <c r="M613">
        <f>2*$Y$1*VLOOKUP(E612,Gearing!$B$3:$D$7,3)+B611</f>
        <v>15344.285475188039</v>
      </c>
      <c r="N613">
        <f>2*B612-B611+Misc!$B$6*$Y$1^2</f>
        <v>15344.428653970517</v>
      </c>
      <c r="O613">
        <f t="shared" si="142"/>
        <v>0</v>
      </c>
      <c r="P613">
        <f t="shared" si="143"/>
        <v>0</v>
      </c>
      <c r="Q613">
        <f t="shared" si="144"/>
        <v>0</v>
      </c>
      <c r="R613">
        <f t="shared" si="145"/>
        <v>0</v>
      </c>
      <c r="S613">
        <f t="shared" si="146"/>
        <v>0</v>
      </c>
      <c r="T613">
        <f>C613/Misc!$B$2*60/2/PI()</f>
        <v>3998.5527677008035</v>
      </c>
      <c r="U613">
        <f>C613/Misc!$B$2*60/2/PI()*VLOOKUP(E613,Gearing!$B$2:$F$7,5,FALSE)</f>
        <v>7999.9999999999864</v>
      </c>
      <c r="V613">
        <f ca="1">FORECAST(U613,OFFSET(Engine!$E$3:$E$26,MATCH(U613,Engine!$A$3:$A$26,1)-1,0,2),OFFSET(Engine!$A$3:$A$26,MATCH(U613,Engine!$A$3:$A$26,1)-1,0,2))</f>
        <v>590.28680526412995</v>
      </c>
    </row>
    <row r="614" spans="1:22" x14ac:dyDescent="0.25">
      <c r="A614">
        <f t="shared" si="138"/>
        <v>152.75</v>
      </c>
      <c r="B614">
        <f t="shared" si="149"/>
        <v>15375.689968329278</v>
      </c>
      <c r="C614">
        <f t="shared" si="147"/>
        <v>125.61823999999979</v>
      </c>
      <c r="D614">
        <f t="shared" si="148"/>
        <v>2.1394803479779512E-3</v>
      </c>
      <c r="E614">
        <f>MIN(VLOOKUP(C613+0.01,Gearing!$A$2:$F$7,2,TRUE)+1,5)</f>
        <v>5</v>
      </c>
      <c r="F614">
        <f>Misc!$B$4*Misc!$B$5/Misc!$B$2*VLOOKUP(E614,Gearing!$B$2:$F$7,5,FALSE)</f>
        <v>3601.903197661552</v>
      </c>
      <c r="G614">
        <f t="shared" si="136"/>
        <v>9.5540108070923786</v>
      </c>
      <c r="H614">
        <f t="shared" si="137"/>
        <v>280.99999999999955</v>
      </c>
      <c r="I614">
        <f t="shared" si="139"/>
        <v>0.19223050000000003</v>
      </c>
      <c r="J614">
        <f t="shared" si="140"/>
        <v>900.7206619237304</v>
      </c>
      <c r="K614">
        <f t="shared" si="141"/>
        <v>-59509029.683138624</v>
      </c>
      <c r="L614">
        <f t="shared" si="150"/>
        <v>15375.710928961365</v>
      </c>
      <c r="M614">
        <f>2*$Y$1*VLOOKUP(E613,Gearing!$B$3:$D$7,3)+B612</f>
        <v>15375.689968329278</v>
      </c>
      <c r="N614">
        <f>2*B613-B612+Misc!$B$6*$Y$1^2</f>
        <v>15375.8334145468</v>
      </c>
      <c r="O614">
        <f t="shared" si="142"/>
        <v>0</v>
      </c>
      <c r="P614">
        <f t="shared" si="143"/>
        <v>0</v>
      </c>
      <c r="Q614">
        <f t="shared" si="144"/>
        <v>0</v>
      </c>
      <c r="R614">
        <f t="shared" si="145"/>
        <v>0</v>
      </c>
      <c r="S614">
        <f t="shared" si="146"/>
        <v>0</v>
      </c>
      <c r="T614">
        <f>C614/Misc!$B$2*60/2/PI()</f>
        <v>3998.5527677008035</v>
      </c>
      <c r="U614">
        <f>C614/Misc!$B$2*60/2/PI()*VLOOKUP(E614,Gearing!$B$2:$F$7,5,FALSE)</f>
        <v>7999.9999999999864</v>
      </c>
      <c r="V614">
        <f ca="1">FORECAST(U614,OFFSET(Engine!$E$3:$E$26,MATCH(U614,Engine!$A$3:$A$26,1)-1,0,2),OFFSET(Engine!$A$3:$A$26,MATCH(U614,Engine!$A$3:$A$26,1)-1,0,2))</f>
        <v>590.28680526412995</v>
      </c>
    </row>
    <row r="615" spans="1:22" x14ac:dyDescent="0.25">
      <c r="A615">
        <f t="shared" si="138"/>
        <v>153</v>
      </c>
      <c r="B615">
        <f t="shared" si="149"/>
        <v>15407.094595188039</v>
      </c>
      <c r="C615">
        <f t="shared" si="147"/>
        <v>125.61823999999979</v>
      </c>
      <c r="D615">
        <f t="shared" si="148"/>
        <v>-2.1394803479779512E-3</v>
      </c>
      <c r="E615">
        <f>MIN(VLOOKUP(C614+0.01,Gearing!$A$2:$F$7,2,TRUE)+1,5)</f>
        <v>5</v>
      </c>
      <c r="F615">
        <f>Misc!$B$4*Misc!$B$5/Misc!$B$2*VLOOKUP(E615,Gearing!$B$2:$F$7,5,FALSE)</f>
        <v>3601.903197661552</v>
      </c>
      <c r="G615">
        <f t="shared" si="136"/>
        <v>9.5735247375253749</v>
      </c>
      <c r="H615">
        <f t="shared" si="137"/>
        <v>280.99999999999955</v>
      </c>
      <c r="I615">
        <f t="shared" si="139"/>
        <v>0.19223050000000003</v>
      </c>
      <c r="J615">
        <f t="shared" si="140"/>
        <v>888.64685908615684</v>
      </c>
      <c r="K615">
        <f t="shared" si="141"/>
        <v>-59537128.59171728</v>
      </c>
      <c r="L615">
        <f t="shared" si="150"/>
        <v>15407.115289331728</v>
      </c>
      <c r="M615">
        <f>2*$Y$1*VLOOKUP(E614,Gearing!$B$3:$D$7,3)+B613</f>
        <v>15407.094595188039</v>
      </c>
      <c r="N615">
        <f>2*B614-B613+Misc!$B$6*$Y$1^2</f>
        <v>15407.237773970517</v>
      </c>
      <c r="O615">
        <f t="shared" si="142"/>
        <v>0</v>
      </c>
      <c r="P615">
        <f t="shared" si="143"/>
        <v>0</v>
      </c>
      <c r="Q615">
        <f t="shared" si="144"/>
        <v>0</v>
      </c>
      <c r="R615">
        <f t="shared" si="145"/>
        <v>0</v>
      </c>
      <c r="S615">
        <f t="shared" si="146"/>
        <v>0</v>
      </c>
      <c r="T615">
        <f>C615/Misc!$B$2*60/2/PI()</f>
        <v>3998.5527677008035</v>
      </c>
      <c r="U615">
        <f>C615/Misc!$B$2*60/2/PI()*VLOOKUP(E615,Gearing!$B$2:$F$7,5,FALSE)</f>
        <v>7999.9999999999864</v>
      </c>
      <c r="V615">
        <f ca="1">FORECAST(U615,OFFSET(Engine!$E$3:$E$26,MATCH(U615,Engine!$A$3:$A$26,1)-1,0,2),OFFSET(Engine!$A$3:$A$26,MATCH(U615,Engine!$A$3:$A$26,1)-1,0,2))</f>
        <v>590.28680526412995</v>
      </c>
    </row>
    <row r="616" spans="1:22" x14ac:dyDescent="0.25">
      <c r="A616">
        <f t="shared" si="138"/>
        <v>153.25</v>
      </c>
      <c r="B616">
        <f t="shared" si="149"/>
        <v>15438.499088329278</v>
      </c>
      <c r="C616">
        <f t="shared" si="147"/>
        <v>125.61823999999979</v>
      </c>
      <c r="D616">
        <f t="shared" si="148"/>
        <v>2.1394803479779512E-3</v>
      </c>
      <c r="E616">
        <f>MIN(VLOOKUP(C615+0.01,Gearing!$A$2:$F$7,2,TRUE)+1,5)</f>
        <v>5</v>
      </c>
      <c r="F616">
        <f>Misc!$B$4*Misc!$B$5/Misc!$B$2*VLOOKUP(E616,Gearing!$B$2:$F$7,5,FALSE)</f>
        <v>3601.903197661552</v>
      </c>
      <c r="G616">
        <f t="shared" si="136"/>
        <v>9.5930385848701576</v>
      </c>
      <c r="H616">
        <f t="shared" si="137"/>
        <v>280.99999999999955</v>
      </c>
      <c r="I616">
        <f t="shared" si="139"/>
        <v>0.19223050000000003</v>
      </c>
      <c r="J616">
        <f t="shared" si="140"/>
        <v>876.57300483941071</v>
      </c>
      <c r="K616">
        <f t="shared" si="141"/>
        <v>-59564844.808734111</v>
      </c>
      <c r="L616">
        <f t="shared" si="150"/>
        <v>15438.520048961365</v>
      </c>
      <c r="M616">
        <f>2*$Y$1*VLOOKUP(E615,Gearing!$B$3:$D$7,3)+B614</f>
        <v>15438.499088329278</v>
      </c>
      <c r="N616">
        <f>2*B615-B614+Misc!$B$6*$Y$1^2</f>
        <v>15438.6425345468</v>
      </c>
      <c r="O616">
        <f t="shared" si="142"/>
        <v>0</v>
      </c>
      <c r="P616">
        <f t="shared" si="143"/>
        <v>0</v>
      </c>
      <c r="Q616">
        <f t="shared" si="144"/>
        <v>0</v>
      </c>
      <c r="R616">
        <f t="shared" si="145"/>
        <v>0</v>
      </c>
      <c r="S616">
        <f t="shared" si="146"/>
        <v>0</v>
      </c>
      <c r="T616">
        <f>C616/Misc!$B$2*60/2/PI()</f>
        <v>3998.5527677008035</v>
      </c>
      <c r="U616">
        <f>C616/Misc!$B$2*60/2/PI()*VLOOKUP(E616,Gearing!$B$2:$F$7,5,FALSE)</f>
        <v>7999.9999999999864</v>
      </c>
      <c r="V616">
        <f ca="1">FORECAST(U616,OFFSET(Engine!$E$3:$E$26,MATCH(U616,Engine!$A$3:$A$26,1)-1,0,2),OFFSET(Engine!$A$3:$A$26,MATCH(U616,Engine!$A$3:$A$26,1)-1,0,2))</f>
        <v>590.28680526412995</v>
      </c>
    </row>
    <row r="617" spans="1:22" x14ac:dyDescent="0.25">
      <c r="A617">
        <f t="shared" si="138"/>
        <v>153.5</v>
      </c>
      <c r="B617">
        <f t="shared" si="149"/>
        <v>15469.903715188038</v>
      </c>
      <c r="C617">
        <f t="shared" si="147"/>
        <v>125.61823999999979</v>
      </c>
      <c r="D617">
        <f t="shared" si="148"/>
        <v>-2.1394803479779512E-3</v>
      </c>
      <c r="E617">
        <f>MIN(VLOOKUP(C616+0.01,Gearing!$A$2:$F$7,2,TRUE)+1,5)</f>
        <v>5</v>
      </c>
      <c r="F617">
        <f>Misc!$B$4*Misc!$B$5/Misc!$B$2*VLOOKUP(E617,Gearing!$B$2:$F$7,5,FALSE)</f>
        <v>3601.903197661552</v>
      </c>
      <c r="G617">
        <f t="shared" si="136"/>
        <v>9.6125525153031539</v>
      </c>
      <c r="H617">
        <f t="shared" si="137"/>
        <v>280.99999999999955</v>
      </c>
      <c r="I617">
        <f t="shared" si="139"/>
        <v>0.19223050000000003</v>
      </c>
      <c r="J617">
        <f t="shared" si="140"/>
        <v>864.49920200183715</v>
      </c>
      <c r="K617">
        <f t="shared" si="141"/>
        <v>-59592185.372381486</v>
      </c>
      <c r="L617">
        <f t="shared" si="150"/>
        <v>15469.92440933173</v>
      </c>
      <c r="M617">
        <f>2*$Y$1*VLOOKUP(E616,Gearing!$B$3:$D$7,3)+B615</f>
        <v>15469.903715188038</v>
      </c>
      <c r="N617">
        <f>2*B616-B615+Misc!$B$6*$Y$1^2</f>
        <v>15470.046893970517</v>
      </c>
      <c r="O617">
        <f t="shared" si="142"/>
        <v>0</v>
      </c>
      <c r="P617">
        <f t="shared" si="143"/>
        <v>0</v>
      </c>
      <c r="Q617">
        <f t="shared" si="144"/>
        <v>0</v>
      </c>
      <c r="R617">
        <f t="shared" si="145"/>
        <v>0</v>
      </c>
      <c r="S617">
        <f t="shared" si="146"/>
        <v>0</v>
      </c>
      <c r="T617">
        <f>C617/Misc!$B$2*60/2/PI()</f>
        <v>3998.5527677008035</v>
      </c>
      <c r="U617">
        <f>C617/Misc!$B$2*60/2/PI()*VLOOKUP(E617,Gearing!$B$2:$F$7,5,FALSE)</f>
        <v>7999.9999999999864</v>
      </c>
      <c r="V617">
        <f ca="1">FORECAST(U617,OFFSET(Engine!$E$3:$E$26,MATCH(U617,Engine!$A$3:$A$26,1)-1,0,2),OFFSET(Engine!$A$3:$A$26,MATCH(U617,Engine!$A$3:$A$26,1)-1,0,2))</f>
        <v>590.28680526412995</v>
      </c>
    </row>
    <row r="618" spans="1:22" x14ac:dyDescent="0.25">
      <c r="A618">
        <f t="shared" si="138"/>
        <v>153.75</v>
      </c>
      <c r="B618">
        <f t="shared" si="149"/>
        <v>15501.308208329277</v>
      </c>
      <c r="C618">
        <f t="shared" si="147"/>
        <v>125.61823999999979</v>
      </c>
      <c r="D618">
        <f t="shared" si="148"/>
        <v>2.1394803479779512E-3</v>
      </c>
      <c r="E618">
        <f>MIN(VLOOKUP(C617+0.01,Gearing!$A$2:$F$7,2,TRUE)+1,5)</f>
        <v>5</v>
      </c>
      <c r="F618">
        <f>Misc!$B$4*Misc!$B$5/Misc!$B$2*VLOOKUP(E618,Gearing!$B$2:$F$7,5,FALSE)</f>
        <v>3601.903197661552</v>
      </c>
      <c r="G618">
        <f t="shared" si="136"/>
        <v>9.6320663626479348</v>
      </c>
      <c r="H618">
        <f t="shared" si="137"/>
        <v>280.99999999999955</v>
      </c>
      <c r="I618">
        <f t="shared" si="139"/>
        <v>0.19223050000000003</v>
      </c>
      <c r="J618">
        <f t="shared" si="140"/>
        <v>852.42534775509102</v>
      </c>
      <c r="K618">
        <f t="shared" si="141"/>
        <v>-59619143.241238073</v>
      </c>
      <c r="L618">
        <f t="shared" si="150"/>
        <v>15501.329168961365</v>
      </c>
      <c r="M618">
        <f>2*$Y$1*VLOOKUP(E617,Gearing!$B$3:$D$7,3)+B616</f>
        <v>15501.308208329277</v>
      </c>
      <c r="N618">
        <f>2*B617-B616+Misc!$B$6*$Y$1^2</f>
        <v>15501.4516545468</v>
      </c>
      <c r="O618">
        <f t="shared" si="142"/>
        <v>0</v>
      </c>
      <c r="P618">
        <f t="shared" si="143"/>
        <v>0</v>
      </c>
      <c r="Q618">
        <f t="shared" si="144"/>
        <v>0</v>
      </c>
      <c r="R618">
        <f t="shared" si="145"/>
        <v>0</v>
      </c>
      <c r="S618">
        <f t="shared" si="146"/>
        <v>0</v>
      </c>
      <c r="T618">
        <f>C618/Misc!$B$2*60/2/PI()</f>
        <v>3998.5527677008035</v>
      </c>
      <c r="U618">
        <f>C618/Misc!$B$2*60/2/PI()*VLOOKUP(E618,Gearing!$B$2:$F$7,5,FALSE)</f>
        <v>7999.9999999999864</v>
      </c>
      <c r="V618">
        <f ca="1">FORECAST(U618,OFFSET(Engine!$E$3:$E$26,MATCH(U618,Engine!$A$3:$A$26,1)-1,0,2),OFFSET(Engine!$A$3:$A$26,MATCH(U618,Engine!$A$3:$A$26,1)-1,0,2))</f>
        <v>590.28680526412995</v>
      </c>
    </row>
    <row r="619" spans="1:22" x14ac:dyDescent="0.25">
      <c r="A619">
        <f t="shared" si="138"/>
        <v>154</v>
      </c>
      <c r="B619">
        <f t="shared" si="149"/>
        <v>15532.712835188038</v>
      </c>
      <c r="C619">
        <f t="shared" si="147"/>
        <v>125.61823999999979</v>
      </c>
      <c r="D619">
        <f t="shared" si="148"/>
        <v>-2.1394803479779512E-3</v>
      </c>
      <c r="E619">
        <f>MIN(VLOOKUP(C618+0.01,Gearing!$A$2:$F$7,2,TRUE)+1,5)</f>
        <v>5</v>
      </c>
      <c r="F619">
        <f>Misc!$B$4*Misc!$B$5/Misc!$B$2*VLOOKUP(E619,Gearing!$B$2:$F$7,5,FALSE)</f>
        <v>3601.903197661552</v>
      </c>
      <c r="G619">
        <f t="shared" si="136"/>
        <v>9.6515802930809311</v>
      </c>
      <c r="H619">
        <f t="shared" si="137"/>
        <v>280.99999999999955</v>
      </c>
      <c r="I619">
        <f t="shared" si="139"/>
        <v>0.19223050000000003</v>
      </c>
      <c r="J619">
        <f t="shared" si="140"/>
        <v>840.35154491751655</v>
      </c>
      <c r="K619">
        <f t="shared" si="141"/>
        <v>-59645725.459954157</v>
      </c>
      <c r="L619">
        <f t="shared" si="150"/>
        <v>15532.73352933173</v>
      </c>
      <c r="M619">
        <f>2*$Y$1*VLOOKUP(E618,Gearing!$B$3:$D$7,3)+B617</f>
        <v>15532.712835188038</v>
      </c>
      <c r="N619">
        <f>2*B618-B617+Misc!$B$6*$Y$1^2</f>
        <v>15532.856013970517</v>
      </c>
      <c r="O619">
        <f t="shared" si="142"/>
        <v>0</v>
      </c>
      <c r="P619">
        <f t="shared" si="143"/>
        <v>0</v>
      </c>
      <c r="Q619">
        <f t="shared" si="144"/>
        <v>0</v>
      </c>
      <c r="R619">
        <f t="shared" si="145"/>
        <v>0</v>
      </c>
      <c r="S619">
        <f t="shared" si="146"/>
        <v>0</v>
      </c>
      <c r="T619">
        <f>C619/Misc!$B$2*60/2/PI()</f>
        <v>3998.5527677008035</v>
      </c>
      <c r="U619">
        <f>C619/Misc!$B$2*60/2/PI()*VLOOKUP(E619,Gearing!$B$2:$F$7,5,FALSE)</f>
        <v>7999.9999999999864</v>
      </c>
      <c r="V619">
        <f ca="1">FORECAST(U619,OFFSET(Engine!$E$3:$E$26,MATCH(U619,Engine!$A$3:$A$26,1)-1,0,2),OFFSET(Engine!$A$3:$A$26,MATCH(U619,Engine!$A$3:$A$26,1)-1,0,2))</f>
        <v>590.28680526412995</v>
      </c>
    </row>
    <row r="620" spans="1:22" x14ac:dyDescent="0.25">
      <c r="A620">
        <f t="shared" si="138"/>
        <v>154.25</v>
      </c>
      <c r="B620">
        <f t="shared" si="149"/>
        <v>15564.117328329277</v>
      </c>
      <c r="C620">
        <f t="shared" si="147"/>
        <v>125.61823999999979</v>
      </c>
      <c r="D620">
        <f t="shared" si="148"/>
        <v>2.1394803479779512E-3</v>
      </c>
      <c r="E620">
        <f>MIN(VLOOKUP(C619+0.01,Gearing!$A$2:$F$7,2,TRUE)+1,5)</f>
        <v>5</v>
      </c>
      <c r="F620">
        <f>Misc!$B$4*Misc!$B$5/Misc!$B$2*VLOOKUP(E620,Gearing!$B$2:$F$7,5,FALSE)</f>
        <v>3601.903197661552</v>
      </c>
      <c r="G620">
        <f t="shared" si="136"/>
        <v>9.671094140425712</v>
      </c>
      <c r="H620">
        <f t="shared" si="137"/>
        <v>280.99999999999955</v>
      </c>
      <c r="I620">
        <f t="shared" si="139"/>
        <v>0.19223050000000003</v>
      </c>
      <c r="J620">
        <f t="shared" si="140"/>
        <v>828.27769067077043</v>
      </c>
      <c r="K620">
        <f t="shared" si="141"/>
        <v>-59671924.980650499</v>
      </c>
      <c r="L620">
        <f t="shared" si="150"/>
        <v>15564.138288961367</v>
      </c>
      <c r="M620">
        <f>2*$Y$1*VLOOKUP(E619,Gearing!$B$3:$D$7,3)+B618</f>
        <v>15564.117328329277</v>
      </c>
      <c r="N620">
        <f>2*B619-B618+Misc!$B$6*$Y$1^2</f>
        <v>15564.260774546799</v>
      </c>
      <c r="O620">
        <f t="shared" si="142"/>
        <v>0</v>
      </c>
      <c r="P620">
        <f t="shared" si="143"/>
        <v>0</v>
      </c>
      <c r="Q620">
        <f t="shared" si="144"/>
        <v>0</v>
      </c>
      <c r="R620">
        <f t="shared" si="145"/>
        <v>0</v>
      </c>
      <c r="S620">
        <f t="shared" si="146"/>
        <v>0</v>
      </c>
      <c r="T620">
        <f>C620/Misc!$B$2*60/2/PI()</f>
        <v>3998.5527677008035</v>
      </c>
      <c r="U620">
        <f>C620/Misc!$B$2*60/2/PI()*VLOOKUP(E620,Gearing!$B$2:$F$7,5,FALSE)</f>
        <v>7999.9999999999864</v>
      </c>
      <c r="V620">
        <f ca="1">FORECAST(U620,OFFSET(Engine!$E$3:$E$26,MATCH(U620,Engine!$A$3:$A$26,1)-1,0,2),OFFSET(Engine!$A$3:$A$26,MATCH(U620,Engine!$A$3:$A$26,1)-1,0,2))</f>
        <v>590.28680526412995</v>
      </c>
    </row>
    <row r="621" spans="1:22" x14ac:dyDescent="0.25">
      <c r="A621">
        <f t="shared" si="138"/>
        <v>154.5</v>
      </c>
      <c r="B621">
        <f t="shared" si="149"/>
        <v>15595.521955188038</v>
      </c>
      <c r="C621">
        <f t="shared" si="147"/>
        <v>125.61823999999979</v>
      </c>
      <c r="D621">
        <f t="shared" si="148"/>
        <v>-2.1394803479779512E-3</v>
      </c>
      <c r="E621">
        <f>MIN(VLOOKUP(C620+0.01,Gearing!$A$2:$F$7,2,TRUE)+1,5)</f>
        <v>5</v>
      </c>
      <c r="F621">
        <f>Misc!$B$4*Misc!$B$5/Misc!$B$2*VLOOKUP(E621,Gearing!$B$2:$F$7,5,FALSE)</f>
        <v>3601.903197661552</v>
      </c>
      <c r="G621">
        <f t="shared" si="136"/>
        <v>9.6906080708587083</v>
      </c>
      <c r="H621">
        <f t="shared" si="137"/>
        <v>280.99999999999955</v>
      </c>
      <c r="I621">
        <f t="shared" si="139"/>
        <v>0.19223050000000003</v>
      </c>
      <c r="J621">
        <f t="shared" si="140"/>
        <v>816.20388783319686</v>
      </c>
      <c r="K621">
        <f t="shared" si="141"/>
        <v>-59697748.85443531</v>
      </c>
      <c r="L621">
        <f t="shared" si="150"/>
        <v>15595.542649331734</v>
      </c>
      <c r="M621">
        <f>2*$Y$1*VLOOKUP(E620,Gearing!$B$3:$D$7,3)+B619</f>
        <v>15595.521955188038</v>
      </c>
      <c r="N621">
        <f>2*B620-B619+Misc!$B$6*$Y$1^2</f>
        <v>15595.665133970517</v>
      </c>
      <c r="O621">
        <f t="shared" si="142"/>
        <v>0</v>
      </c>
      <c r="P621">
        <f t="shared" si="143"/>
        <v>0</v>
      </c>
      <c r="Q621">
        <f t="shared" si="144"/>
        <v>0</v>
      </c>
      <c r="R621">
        <f t="shared" si="145"/>
        <v>0</v>
      </c>
      <c r="S621">
        <f t="shared" si="146"/>
        <v>0</v>
      </c>
      <c r="T621">
        <f>C621/Misc!$B$2*60/2/PI()</f>
        <v>3998.5527677008035</v>
      </c>
      <c r="U621">
        <f>C621/Misc!$B$2*60/2/PI()*VLOOKUP(E621,Gearing!$B$2:$F$7,5,FALSE)</f>
        <v>7999.9999999999864</v>
      </c>
      <c r="V621">
        <f ca="1">FORECAST(U621,OFFSET(Engine!$E$3:$E$26,MATCH(U621,Engine!$A$3:$A$26,1)-1,0,2),OFFSET(Engine!$A$3:$A$26,MATCH(U621,Engine!$A$3:$A$26,1)-1,0,2))</f>
        <v>590.28680526412995</v>
      </c>
    </row>
    <row r="622" spans="1:22" x14ac:dyDescent="0.25">
      <c r="A622">
        <f t="shared" si="138"/>
        <v>154.75</v>
      </c>
      <c r="B622">
        <f t="shared" si="149"/>
        <v>15626.926448329277</v>
      </c>
      <c r="C622">
        <f t="shared" si="147"/>
        <v>125.61823999999979</v>
      </c>
      <c r="D622">
        <f t="shared" si="148"/>
        <v>2.1394803479779512E-3</v>
      </c>
      <c r="E622">
        <f>MIN(VLOOKUP(C621+0.01,Gearing!$A$2:$F$7,2,TRUE)+1,5)</f>
        <v>5</v>
      </c>
      <c r="F622">
        <f>Misc!$B$4*Misc!$B$5/Misc!$B$2*VLOOKUP(E622,Gearing!$B$2:$F$7,5,FALSE)</f>
        <v>3601.903197661552</v>
      </c>
      <c r="G622">
        <f t="shared" si="136"/>
        <v>9.710121918203491</v>
      </c>
      <c r="H622">
        <f t="shared" si="137"/>
        <v>280.99999999999955</v>
      </c>
      <c r="I622">
        <f t="shared" si="139"/>
        <v>0.19223050000000003</v>
      </c>
      <c r="J622">
        <f t="shared" si="140"/>
        <v>804.13003358645074</v>
      </c>
      <c r="K622">
        <f t="shared" si="141"/>
        <v>-59723190.0269714</v>
      </c>
      <c r="L622">
        <f t="shared" si="150"/>
        <v>15626.947408961365</v>
      </c>
      <c r="M622">
        <f>2*$Y$1*VLOOKUP(E621,Gearing!$B$3:$D$7,3)+B620</f>
        <v>15626.926448329277</v>
      </c>
      <c r="N622">
        <f>2*B621-B620+Misc!$B$6*$Y$1^2</f>
        <v>15627.069894546799</v>
      </c>
      <c r="O622">
        <f t="shared" si="142"/>
        <v>0</v>
      </c>
      <c r="P622">
        <f t="shared" si="143"/>
        <v>0</v>
      </c>
      <c r="Q622">
        <f t="shared" si="144"/>
        <v>0</v>
      </c>
      <c r="R622">
        <f t="shared" si="145"/>
        <v>0</v>
      </c>
      <c r="S622">
        <f t="shared" si="146"/>
        <v>0</v>
      </c>
      <c r="T622">
        <f>C622/Misc!$B$2*60/2/PI()</f>
        <v>3998.5527677008035</v>
      </c>
      <c r="U622">
        <f>C622/Misc!$B$2*60/2/PI()*VLOOKUP(E622,Gearing!$B$2:$F$7,5,FALSE)</f>
        <v>7999.9999999999864</v>
      </c>
      <c r="V622">
        <f ca="1">FORECAST(U622,OFFSET(Engine!$E$3:$E$26,MATCH(U622,Engine!$A$3:$A$26,1)-1,0,2),OFFSET(Engine!$A$3:$A$26,MATCH(U622,Engine!$A$3:$A$26,1)-1,0,2))</f>
        <v>590.28680526412995</v>
      </c>
    </row>
    <row r="623" spans="1:22" x14ac:dyDescent="0.25">
      <c r="A623">
        <f t="shared" si="138"/>
        <v>155</v>
      </c>
      <c r="B623">
        <f t="shared" si="149"/>
        <v>15658.331075188038</v>
      </c>
      <c r="C623">
        <f t="shared" si="147"/>
        <v>125.61823999999979</v>
      </c>
      <c r="D623">
        <f t="shared" si="148"/>
        <v>-2.1394803479779512E-3</v>
      </c>
      <c r="E623">
        <f>MIN(VLOOKUP(C622+0.01,Gearing!$A$2:$F$7,2,TRUE)+1,5)</f>
        <v>5</v>
      </c>
      <c r="F623">
        <f>Misc!$B$4*Misc!$B$5/Misc!$B$2*VLOOKUP(E623,Gearing!$B$2:$F$7,5,FALSE)</f>
        <v>3601.903197661552</v>
      </c>
      <c r="G623">
        <f t="shared" si="136"/>
        <v>9.7296358486364856</v>
      </c>
      <c r="H623">
        <f t="shared" si="137"/>
        <v>280.99999999999955</v>
      </c>
      <c r="I623">
        <f t="shared" si="139"/>
        <v>0.19223050000000003</v>
      </c>
      <c r="J623">
        <f t="shared" si="140"/>
        <v>792.05623074887717</v>
      </c>
      <c r="K623">
        <f t="shared" si="141"/>
        <v>-59748255.555824913</v>
      </c>
      <c r="L623">
        <f t="shared" si="150"/>
        <v>15658.35176933173</v>
      </c>
      <c r="M623">
        <f>2*$Y$1*VLOOKUP(E622,Gearing!$B$3:$D$7,3)+B621</f>
        <v>15658.331075188038</v>
      </c>
      <c r="N623">
        <f>2*B622-B621+Misc!$B$6*$Y$1^2</f>
        <v>15658.474253970517</v>
      </c>
      <c r="O623">
        <f t="shared" si="142"/>
        <v>0</v>
      </c>
      <c r="P623">
        <f t="shared" si="143"/>
        <v>0</v>
      </c>
      <c r="Q623">
        <f t="shared" si="144"/>
        <v>0</v>
      </c>
      <c r="R623">
        <f t="shared" si="145"/>
        <v>0</v>
      </c>
      <c r="S623">
        <f t="shared" si="146"/>
        <v>0</v>
      </c>
      <c r="T623">
        <f>C623/Misc!$B$2*60/2/PI()</f>
        <v>3998.5527677008035</v>
      </c>
      <c r="U623">
        <f>C623/Misc!$B$2*60/2/PI()*VLOOKUP(E623,Gearing!$B$2:$F$7,5,FALSE)</f>
        <v>7999.9999999999864</v>
      </c>
      <c r="V623">
        <f ca="1">FORECAST(U623,OFFSET(Engine!$E$3:$E$26,MATCH(U623,Engine!$A$3:$A$26,1)-1,0,2),OFFSET(Engine!$A$3:$A$26,MATCH(U623,Engine!$A$3:$A$26,1)-1,0,2))</f>
        <v>590.28680526412995</v>
      </c>
    </row>
    <row r="624" spans="1:22" x14ac:dyDescent="0.25">
      <c r="A624">
        <f t="shared" si="138"/>
        <v>155.25</v>
      </c>
      <c r="B624">
        <f t="shared" si="149"/>
        <v>15689.735568329277</v>
      </c>
      <c r="C624">
        <f t="shared" si="147"/>
        <v>125.61823999999979</v>
      </c>
      <c r="D624">
        <f t="shared" si="148"/>
        <v>2.1394803479779512E-3</v>
      </c>
      <c r="E624">
        <f>MIN(VLOOKUP(C623+0.01,Gearing!$A$2:$F$7,2,TRUE)+1,5)</f>
        <v>5</v>
      </c>
      <c r="F624">
        <f>Misc!$B$4*Misc!$B$5/Misc!$B$2*VLOOKUP(E624,Gearing!$B$2:$F$7,5,FALSE)</f>
        <v>3601.903197661552</v>
      </c>
      <c r="G624">
        <f t="shared" si="136"/>
        <v>9.7491496959812682</v>
      </c>
      <c r="H624">
        <f t="shared" si="137"/>
        <v>280.99999999999955</v>
      </c>
      <c r="I624">
        <f t="shared" si="139"/>
        <v>0.19223050000000003</v>
      </c>
      <c r="J624">
        <f t="shared" si="140"/>
        <v>779.98237650213105</v>
      </c>
      <c r="K624">
        <f t="shared" si="141"/>
        <v>-59772938.380200766</v>
      </c>
      <c r="L624">
        <f t="shared" si="150"/>
        <v>15689.756528961363</v>
      </c>
      <c r="M624">
        <f>2*$Y$1*VLOOKUP(E623,Gearing!$B$3:$D$7,3)+B622</f>
        <v>15689.735568329277</v>
      </c>
      <c r="N624">
        <f>2*B623-B622+Misc!$B$6*$Y$1^2</f>
        <v>15689.879014546799</v>
      </c>
      <c r="O624">
        <f t="shared" si="142"/>
        <v>0</v>
      </c>
      <c r="P624">
        <f t="shared" si="143"/>
        <v>0</v>
      </c>
      <c r="Q624">
        <f t="shared" si="144"/>
        <v>0</v>
      </c>
      <c r="R624">
        <f t="shared" si="145"/>
        <v>0</v>
      </c>
      <c r="S624">
        <f t="shared" si="146"/>
        <v>0</v>
      </c>
      <c r="T624">
        <f>C624/Misc!$B$2*60/2/PI()</f>
        <v>3998.5527677008035</v>
      </c>
      <c r="U624">
        <f>C624/Misc!$B$2*60/2/PI()*VLOOKUP(E624,Gearing!$B$2:$F$7,5,FALSE)</f>
        <v>7999.9999999999864</v>
      </c>
      <c r="V624">
        <f ca="1">FORECAST(U624,OFFSET(Engine!$E$3:$E$26,MATCH(U624,Engine!$A$3:$A$26,1)-1,0,2),OFFSET(Engine!$A$3:$A$26,MATCH(U624,Engine!$A$3:$A$26,1)-1,0,2))</f>
        <v>590.28680526412995</v>
      </c>
    </row>
    <row r="625" spans="1:22" x14ac:dyDescent="0.25">
      <c r="A625">
        <f t="shared" si="138"/>
        <v>155.5</v>
      </c>
      <c r="B625">
        <f t="shared" si="149"/>
        <v>15721.140195188038</v>
      </c>
      <c r="C625">
        <f t="shared" si="147"/>
        <v>125.61823999999979</v>
      </c>
      <c r="D625">
        <f t="shared" si="148"/>
        <v>-2.1394803479779512E-3</v>
      </c>
      <c r="E625">
        <f>MIN(VLOOKUP(C624+0.01,Gearing!$A$2:$F$7,2,TRUE)+1,5)</f>
        <v>5</v>
      </c>
      <c r="F625">
        <f>Misc!$B$4*Misc!$B$5/Misc!$B$2*VLOOKUP(E625,Gearing!$B$2:$F$7,5,FALSE)</f>
        <v>3601.903197661552</v>
      </c>
      <c r="G625">
        <f t="shared" si="136"/>
        <v>9.7686636264142646</v>
      </c>
      <c r="H625">
        <f t="shared" si="137"/>
        <v>280.99999999999955</v>
      </c>
      <c r="I625">
        <f t="shared" si="139"/>
        <v>0.19223050000000003</v>
      </c>
      <c r="J625">
        <f t="shared" si="140"/>
        <v>767.90857366455657</v>
      </c>
      <c r="K625">
        <f t="shared" si="141"/>
        <v>-59797245.564123005</v>
      </c>
      <c r="L625">
        <f t="shared" si="150"/>
        <v>15721.16088933173</v>
      </c>
      <c r="M625">
        <f>2*$Y$1*VLOOKUP(E624,Gearing!$B$3:$D$7,3)+B623</f>
        <v>15721.140195188038</v>
      </c>
      <c r="N625">
        <f>2*B624-B623+Misc!$B$6*$Y$1^2</f>
        <v>15721.283373970517</v>
      </c>
      <c r="O625">
        <f t="shared" si="142"/>
        <v>0</v>
      </c>
      <c r="P625">
        <f t="shared" si="143"/>
        <v>0</v>
      </c>
      <c r="Q625">
        <f t="shared" si="144"/>
        <v>0</v>
      </c>
      <c r="R625">
        <f t="shared" si="145"/>
        <v>0</v>
      </c>
      <c r="S625">
        <f t="shared" si="146"/>
        <v>0</v>
      </c>
      <c r="T625">
        <f>C625/Misc!$B$2*60/2/PI()</f>
        <v>3998.5527677008035</v>
      </c>
      <c r="U625">
        <f>C625/Misc!$B$2*60/2/PI()*VLOOKUP(E625,Gearing!$B$2:$F$7,5,FALSE)</f>
        <v>7999.9999999999864</v>
      </c>
      <c r="V625">
        <f ca="1">FORECAST(U625,OFFSET(Engine!$E$3:$E$26,MATCH(U625,Engine!$A$3:$A$26,1)-1,0,2),OFFSET(Engine!$A$3:$A$26,MATCH(U625,Engine!$A$3:$A$26,1)-1,0,2))</f>
        <v>590.28680526412995</v>
      </c>
    </row>
    <row r="626" spans="1:22" x14ac:dyDescent="0.25">
      <c r="A626">
        <f t="shared" si="138"/>
        <v>155.75</v>
      </c>
      <c r="B626">
        <f t="shared" si="149"/>
        <v>15752.544688329277</v>
      </c>
      <c r="C626">
        <f t="shared" si="147"/>
        <v>125.61823999999979</v>
      </c>
      <c r="D626">
        <f t="shared" si="148"/>
        <v>2.1394803479779512E-3</v>
      </c>
      <c r="E626">
        <f>MIN(VLOOKUP(C625+0.01,Gearing!$A$2:$F$7,2,TRUE)+1,5)</f>
        <v>5</v>
      </c>
      <c r="F626">
        <f>Misc!$B$4*Misc!$B$5/Misc!$B$2*VLOOKUP(E626,Gearing!$B$2:$F$7,5,FALSE)</f>
        <v>3601.903197661552</v>
      </c>
      <c r="G626">
        <f t="shared" si="136"/>
        <v>9.7881774737590455</v>
      </c>
      <c r="H626">
        <f t="shared" si="137"/>
        <v>280.99999999999955</v>
      </c>
      <c r="I626">
        <f t="shared" si="139"/>
        <v>0.19223050000000003</v>
      </c>
      <c r="J626">
        <f t="shared" si="140"/>
        <v>755.83471941781136</v>
      </c>
      <c r="K626">
        <f t="shared" si="141"/>
        <v>-59821170.040338613</v>
      </c>
      <c r="L626">
        <f t="shared" si="150"/>
        <v>15752.565648961363</v>
      </c>
      <c r="M626">
        <f>2*$Y$1*VLOOKUP(E625,Gearing!$B$3:$D$7,3)+B624</f>
        <v>15752.544688329277</v>
      </c>
      <c r="N626">
        <f>2*B625-B624+Misc!$B$6*$Y$1^2</f>
        <v>15752.688134546799</v>
      </c>
      <c r="O626">
        <f t="shared" si="142"/>
        <v>0</v>
      </c>
      <c r="P626">
        <f t="shared" si="143"/>
        <v>0</v>
      </c>
      <c r="Q626">
        <f t="shared" si="144"/>
        <v>0</v>
      </c>
      <c r="R626">
        <f t="shared" si="145"/>
        <v>0</v>
      </c>
      <c r="S626">
        <f t="shared" si="146"/>
        <v>0</v>
      </c>
      <c r="T626">
        <f>C626/Misc!$B$2*60/2/PI()</f>
        <v>3998.5527677008035</v>
      </c>
      <c r="U626">
        <f>C626/Misc!$B$2*60/2/PI()*VLOOKUP(E626,Gearing!$B$2:$F$7,5,FALSE)</f>
        <v>7999.9999999999864</v>
      </c>
      <c r="V626">
        <f ca="1">FORECAST(U626,OFFSET(Engine!$E$3:$E$26,MATCH(U626,Engine!$A$3:$A$26,1)-1,0,2),OFFSET(Engine!$A$3:$A$26,MATCH(U626,Engine!$A$3:$A$26,1)-1,0,2))</f>
        <v>590.28680526412995</v>
      </c>
    </row>
    <row r="627" spans="1:22" x14ac:dyDescent="0.25">
      <c r="A627">
        <f t="shared" si="138"/>
        <v>156</v>
      </c>
      <c r="B627">
        <f t="shared" si="149"/>
        <v>15783.949315188038</v>
      </c>
      <c r="C627">
        <f t="shared" si="147"/>
        <v>125.61823999999979</v>
      </c>
      <c r="D627">
        <f t="shared" si="148"/>
        <v>-2.1394803479779512E-3</v>
      </c>
      <c r="E627">
        <f>MIN(VLOOKUP(C626+0.01,Gearing!$A$2:$F$7,2,TRUE)+1,5)</f>
        <v>5</v>
      </c>
      <c r="F627">
        <f>Misc!$B$4*Misc!$B$5/Misc!$B$2*VLOOKUP(E627,Gearing!$B$2:$F$7,5,FALSE)</f>
        <v>3601.903197661552</v>
      </c>
      <c r="G627">
        <f t="shared" si="136"/>
        <v>9.8076914041920418</v>
      </c>
      <c r="H627">
        <f t="shared" si="137"/>
        <v>280.99999999999955</v>
      </c>
      <c r="I627">
        <f t="shared" si="139"/>
        <v>0.19223050000000003</v>
      </c>
      <c r="J627">
        <f t="shared" si="140"/>
        <v>743.76091658023688</v>
      </c>
      <c r="K627">
        <f t="shared" si="141"/>
        <v>-59844718.87932957</v>
      </c>
      <c r="L627">
        <f t="shared" si="150"/>
        <v>15783.970009331728</v>
      </c>
      <c r="M627">
        <f>2*$Y$1*VLOOKUP(E626,Gearing!$B$3:$D$7,3)+B625</f>
        <v>15783.949315188038</v>
      </c>
      <c r="N627">
        <f>2*B626-B625+Misc!$B$6*$Y$1^2</f>
        <v>15784.092493970516</v>
      </c>
      <c r="O627">
        <f t="shared" si="142"/>
        <v>0</v>
      </c>
      <c r="P627">
        <f t="shared" si="143"/>
        <v>0</v>
      </c>
      <c r="Q627">
        <f t="shared" si="144"/>
        <v>0</v>
      </c>
      <c r="R627">
        <f t="shared" si="145"/>
        <v>0</v>
      </c>
      <c r="S627">
        <f t="shared" si="146"/>
        <v>0</v>
      </c>
      <c r="T627">
        <f>C627/Misc!$B$2*60/2/PI()</f>
        <v>3998.5527677008035</v>
      </c>
      <c r="U627">
        <f>C627/Misc!$B$2*60/2/PI()*VLOOKUP(E627,Gearing!$B$2:$F$7,5,FALSE)</f>
        <v>7999.9999999999864</v>
      </c>
      <c r="V627">
        <f ca="1">FORECAST(U627,OFFSET(Engine!$E$3:$E$26,MATCH(U627,Engine!$A$3:$A$26,1)-1,0,2),OFFSET(Engine!$A$3:$A$26,MATCH(U627,Engine!$A$3:$A$26,1)-1,0,2))</f>
        <v>590.28680526412995</v>
      </c>
    </row>
    <row r="628" spans="1:22" x14ac:dyDescent="0.25">
      <c r="A628">
        <f t="shared" si="138"/>
        <v>156.25</v>
      </c>
      <c r="B628">
        <f t="shared" si="149"/>
        <v>15815.353808329277</v>
      </c>
      <c r="C628">
        <f t="shared" si="147"/>
        <v>125.61823999999979</v>
      </c>
      <c r="D628">
        <f t="shared" si="148"/>
        <v>2.1394803479779512E-3</v>
      </c>
      <c r="E628">
        <f>MIN(VLOOKUP(C627+0.01,Gearing!$A$2:$F$7,2,TRUE)+1,5)</f>
        <v>5</v>
      </c>
      <c r="F628">
        <f>Misc!$B$4*Misc!$B$5/Misc!$B$2*VLOOKUP(E628,Gearing!$B$2:$F$7,5,FALSE)</f>
        <v>3601.903197661552</v>
      </c>
      <c r="G628">
        <f t="shared" si="136"/>
        <v>9.8272052515368244</v>
      </c>
      <c r="H628">
        <f t="shared" si="137"/>
        <v>280.99999999999955</v>
      </c>
      <c r="I628">
        <f t="shared" si="139"/>
        <v>0.19223050000000003</v>
      </c>
      <c r="J628">
        <f t="shared" si="140"/>
        <v>731.68706233349076</v>
      </c>
      <c r="K628">
        <f t="shared" si="141"/>
        <v>-59867885.007384926</v>
      </c>
      <c r="L628">
        <f t="shared" si="150"/>
        <v>15815.374768961365</v>
      </c>
      <c r="M628">
        <f>2*$Y$1*VLOOKUP(E627,Gearing!$B$3:$D$7,3)+B626</f>
        <v>15815.353808329277</v>
      </c>
      <c r="N628">
        <f>2*B627-B626+Misc!$B$6*$Y$1^2</f>
        <v>15815.497254546799</v>
      </c>
      <c r="O628">
        <f t="shared" si="142"/>
        <v>0</v>
      </c>
      <c r="P628">
        <f t="shared" si="143"/>
        <v>0</v>
      </c>
      <c r="Q628">
        <f t="shared" si="144"/>
        <v>0</v>
      </c>
      <c r="R628">
        <f t="shared" si="145"/>
        <v>0</v>
      </c>
      <c r="S628">
        <f t="shared" si="146"/>
        <v>0</v>
      </c>
      <c r="T628">
        <f>C628/Misc!$B$2*60/2/PI()</f>
        <v>3998.5527677008035</v>
      </c>
      <c r="U628">
        <f>C628/Misc!$B$2*60/2/PI()*VLOOKUP(E628,Gearing!$B$2:$F$7,5,FALSE)</f>
        <v>7999.9999999999864</v>
      </c>
      <c r="V628">
        <f ca="1">FORECAST(U628,OFFSET(Engine!$E$3:$E$26,MATCH(U628,Engine!$A$3:$A$26,1)-1,0,2),OFFSET(Engine!$A$3:$A$26,MATCH(U628,Engine!$A$3:$A$26,1)-1,0,2))</f>
        <v>590.28680526412995</v>
      </c>
    </row>
    <row r="629" spans="1:22" x14ac:dyDescent="0.25">
      <c r="A629">
        <f t="shared" si="138"/>
        <v>156.5</v>
      </c>
      <c r="B629">
        <f t="shared" si="149"/>
        <v>15846.758435188038</v>
      </c>
      <c r="C629">
        <f t="shared" si="147"/>
        <v>125.61823999999979</v>
      </c>
      <c r="D629">
        <f t="shared" si="148"/>
        <v>-2.1394803479779512E-3</v>
      </c>
      <c r="E629">
        <f>MIN(VLOOKUP(C628+0.01,Gearing!$A$2:$F$7,2,TRUE)+1,5)</f>
        <v>5</v>
      </c>
      <c r="F629">
        <f>Misc!$B$4*Misc!$B$5/Misc!$B$2*VLOOKUP(E629,Gearing!$B$2:$F$7,5,FALSE)</f>
        <v>3601.903197661552</v>
      </c>
      <c r="G629">
        <f t="shared" si="136"/>
        <v>9.846719181969819</v>
      </c>
      <c r="H629">
        <f t="shared" si="137"/>
        <v>280.99999999999955</v>
      </c>
      <c r="I629">
        <f t="shared" si="139"/>
        <v>0.19223050000000003</v>
      </c>
      <c r="J629">
        <f t="shared" si="140"/>
        <v>719.61325949591719</v>
      </c>
      <c r="K629">
        <f t="shared" si="141"/>
        <v>-59890675.501444608</v>
      </c>
      <c r="L629">
        <f t="shared" si="150"/>
        <v>15846.77912933173</v>
      </c>
      <c r="M629">
        <f>2*$Y$1*VLOOKUP(E628,Gearing!$B$3:$D$7,3)+B627</f>
        <v>15846.758435188038</v>
      </c>
      <c r="N629">
        <f>2*B628-B627+Misc!$B$6*$Y$1^2</f>
        <v>15846.901613970516</v>
      </c>
      <c r="O629">
        <f t="shared" si="142"/>
        <v>0</v>
      </c>
      <c r="P629">
        <f t="shared" si="143"/>
        <v>0</v>
      </c>
      <c r="Q629">
        <f t="shared" si="144"/>
        <v>0</v>
      </c>
      <c r="R629">
        <f t="shared" si="145"/>
        <v>0</v>
      </c>
      <c r="S629">
        <f t="shared" si="146"/>
        <v>0</v>
      </c>
      <c r="T629">
        <f>C629/Misc!$B$2*60/2/PI()</f>
        <v>3998.5527677008035</v>
      </c>
      <c r="U629">
        <f>C629/Misc!$B$2*60/2/PI()*VLOOKUP(E629,Gearing!$B$2:$F$7,5,FALSE)</f>
        <v>7999.9999999999864</v>
      </c>
      <c r="V629">
        <f ca="1">FORECAST(U629,OFFSET(Engine!$E$3:$E$26,MATCH(U629,Engine!$A$3:$A$26,1)-1,0,2),OFFSET(Engine!$A$3:$A$26,MATCH(U629,Engine!$A$3:$A$26,1)-1,0,2))</f>
        <v>590.28680526412995</v>
      </c>
    </row>
    <row r="630" spans="1:22" x14ac:dyDescent="0.25">
      <c r="A630">
        <f t="shared" si="138"/>
        <v>156.75</v>
      </c>
      <c r="B630">
        <f t="shared" si="149"/>
        <v>15878.162928329277</v>
      </c>
      <c r="C630">
        <f t="shared" si="147"/>
        <v>125.61823999999979</v>
      </c>
      <c r="D630">
        <f t="shared" si="148"/>
        <v>2.1394803479779512E-3</v>
      </c>
      <c r="E630">
        <f>MIN(VLOOKUP(C629+0.01,Gearing!$A$2:$F$7,2,TRUE)+1,5)</f>
        <v>5</v>
      </c>
      <c r="F630">
        <f>Misc!$B$4*Misc!$B$5/Misc!$B$2*VLOOKUP(E630,Gearing!$B$2:$F$7,5,FALSE)</f>
        <v>3601.903197661552</v>
      </c>
      <c r="G630">
        <f t="shared" si="136"/>
        <v>9.8662330293146017</v>
      </c>
      <c r="H630">
        <f t="shared" si="137"/>
        <v>280.99999999999955</v>
      </c>
      <c r="I630">
        <f t="shared" si="139"/>
        <v>0.19223050000000003</v>
      </c>
      <c r="J630">
        <f t="shared" si="140"/>
        <v>707.53940524917107</v>
      </c>
      <c r="K630">
        <f t="shared" si="141"/>
        <v>-59913083.28133972</v>
      </c>
      <c r="L630">
        <f t="shared" si="150"/>
        <v>15878.183888961365</v>
      </c>
      <c r="M630">
        <f>2*$Y$1*VLOOKUP(E629,Gearing!$B$3:$D$7,3)+B628</f>
        <v>15878.162928329277</v>
      </c>
      <c r="N630">
        <f>2*B629-B628+Misc!$B$6*$Y$1^2</f>
        <v>15878.306374546799</v>
      </c>
      <c r="O630">
        <f t="shared" si="142"/>
        <v>0</v>
      </c>
      <c r="P630">
        <f t="shared" si="143"/>
        <v>0</v>
      </c>
      <c r="Q630">
        <f t="shared" si="144"/>
        <v>0</v>
      </c>
      <c r="R630">
        <f t="shared" si="145"/>
        <v>0</v>
      </c>
      <c r="S630">
        <f t="shared" si="146"/>
        <v>0</v>
      </c>
      <c r="T630">
        <f>C630/Misc!$B$2*60/2/PI()</f>
        <v>3998.5527677008035</v>
      </c>
      <c r="U630">
        <f>C630/Misc!$B$2*60/2/PI()*VLOOKUP(E630,Gearing!$B$2:$F$7,5,FALSE)</f>
        <v>7999.9999999999864</v>
      </c>
      <c r="V630">
        <f ca="1">FORECAST(U630,OFFSET(Engine!$E$3:$E$26,MATCH(U630,Engine!$A$3:$A$26,1)-1,0,2),OFFSET(Engine!$A$3:$A$26,MATCH(U630,Engine!$A$3:$A$26,1)-1,0,2))</f>
        <v>590.28680526412995</v>
      </c>
    </row>
    <row r="631" spans="1:22" x14ac:dyDescent="0.25">
      <c r="A631">
        <f t="shared" si="138"/>
        <v>157</v>
      </c>
      <c r="B631">
        <f t="shared" si="149"/>
        <v>15909.567555188038</v>
      </c>
      <c r="C631">
        <f t="shared" si="147"/>
        <v>125.61823999999979</v>
      </c>
      <c r="D631">
        <f t="shared" si="148"/>
        <v>-2.1394803479779512E-3</v>
      </c>
      <c r="E631">
        <f>MIN(VLOOKUP(C630+0.01,Gearing!$A$2:$F$7,2,TRUE)+1,5)</f>
        <v>5</v>
      </c>
      <c r="F631">
        <f>Misc!$B$4*Misc!$B$5/Misc!$B$2*VLOOKUP(E631,Gearing!$B$2:$F$7,5,FALSE)</f>
        <v>3601.903197661552</v>
      </c>
      <c r="G631">
        <f t="shared" si="136"/>
        <v>9.885746959747598</v>
      </c>
      <c r="H631">
        <f t="shared" si="137"/>
        <v>280.99999999999955</v>
      </c>
      <c r="I631">
        <f t="shared" si="139"/>
        <v>0.19223050000000003</v>
      </c>
      <c r="J631">
        <f t="shared" si="140"/>
        <v>695.4656024115975</v>
      </c>
      <c r="K631">
        <f t="shared" si="141"/>
        <v>-59935115.43046812</v>
      </c>
      <c r="L631">
        <f t="shared" si="150"/>
        <v>15909.588249331729</v>
      </c>
      <c r="M631">
        <f>2*$Y$1*VLOOKUP(E630,Gearing!$B$3:$D$7,3)+B629</f>
        <v>15909.567555188038</v>
      </c>
      <c r="N631">
        <f>2*B630-B629+Misc!$B$6*$Y$1^2</f>
        <v>15909.710733970516</v>
      </c>
      <c r="O631">
        <f t="shared" si="142"/>
        <v>0</v>
      </c>
      <c r="P631">
        <f t="shared" si="143"/>
        <v>0</v>
      </c>
      <c r="Q631">
        <f t="shared" si="144"/>
        <v>0</v>
      </c>
      <c r="R631">
        <f t="shared" si="145"/>
        <v>0</v>
      </c>
      <c r="S631">
        <f t="shared" si="146"/>
        <v>0</v>
      </c>
      <c r="T631">
        <f>C631/Misc!$B$2*60/2/PI()</f>
        <v>3998.5527677008035</v>
      </c>
      <c r="U631">
        <f>C631/Misc!$B$2*60/2/PI()*VLOOKUP(E631,Gearing!$B$2:$F$7,5,FALSE)</f>
        <v>7999.9999999999864</v>
      </c>
      <c r="V631">
        <f ca="1">FORECAST(U631,OFFSET(Engine!$E$3:$E$26,MATCH(U631,Engine!$A$3:$A$26,1)-1,0,2),OFFSET(Engine!$A$3:$A$26,MATCH(U631,Engine!$A$3:$A$26,1)-1,0,2))</f>
        <v>590.28680526412995</v>
      </c>
    </row>
    <row r="632" spans="1:22" x14ac:dyDescent="0.25">
      <c r="A632">
        <f t="shared" si="138"/>
        <v>157.25</v>
      </c>
      <c r="B632">
        <f t="shared" si="149"/>
        <v>15940.972048329277</v>
      </c>
      <c r="C632">
        <f t="shared" si="147"/>
        <v>125.61823999999979</v>
      </c>
      <c r="D632">
        <f t="shared" si="148"/>
        <v>2.1394803479779512E-3</v>
      </c>
      <c r="E632">
        <f>MIN(VLOOKUP(C631+0.01,Gearing!$A$2:$F$7,2,TRUE)+1,5)</f>
        <v>5</v>
      </c>
      <c r="F632">
        <f>Misc!$B$4*Misc!$B$5/Misc!$B$2*VLOOKUP(E632,Gearing!$B$2:$F$7,5,FALSE)</f>
        <v>3601.903197661552</v>
      </c>
      <c r="G632">
        <f t="shared" si="136"/>
        <v>9.9052608070923789</v>
      </c>
      <c r="H632">
        <f t="shared" si="137"/>
        <v>280.99999999999955</v>
      </c>
      <c r="I632">
        <f t="shared" si="139"/>
        <v>0.19223050000000003</v>
      </c>
      <c r="J632">
        <f t="shared" si="140"/>
        <v>683.39174816485138</v>
      </c>
      <c r="K632">
        <f t="shared" si="141"/>
        <v>-59956764.862202972</v>
      </c>
      <c r="L632">
        <f t="shared" si="150"/>
        <v>15940.993008961364</v>
      </c>
      <c r="M632">
        <f>2*$Y$1*VLOOKUP(E631,Gearing!$B$3:$D$7,3)+B630</f>
        <v>15940.972048329277</v>
      </c>
      <c r="N632">
        <f>2*B631-B630+Misc!$B$6*$Y$1^2</f>
        <v>15941.115494546799</v>
      </c>
      <c r="O632">
        <f t="shared" si="142"/>
        <v>0</v>
      </c>
      <c r="P632">
        <f t="shared" si="143"/>
        <v>0</v>
      </c>
      <c r="Q632">
        <f t="shared" si="144"/>
        <v>0</v>
      </c>
      <c r="R632">
        <f t="shared" si="145"/>
        <v>0</v>
      </c>
      <c r="S632">
        <f t="shared" si="146"/>
        <v>0</v>
      </c>
      <c r="T632">
        <f>C632/Misc!$B$2*60/2/PI()</f>
        <v>3998.5527677008035</v>
      </c>
      <c r="U632">
        <f>C632/Misc!$B$2*60/2/PI()*VLOOKUP(E632,Gearing!$B$2:$F$7,5,FALSE)</f>
        <v>7999.9999999999864</v>
      </c>
      <c r="V632">
        <f ca="1">FORECAST(U632,OFFSET(Engine!$E$3:$E$26,MATCH(U632,Engine!$A$3:$A$26,1)-1,0,2),OFFSET(Engine!$A$3:$A$26,MATCH(U632,Engine!$A$3:$A$26,1)-1,0,2))</f>
        <v>590.28680526412995</v>
      </c>
    </row>
    <row r="633" spans="1:22" x14ac:dyDescent="0.25">
      <c r="A633">
        <f t="shared" si="138"/>
        <v>157.5</v>
      </c>
      <c r="B633">
        <f t="shared" si="149"/>
        <v>15972.376675188038</v>
      </c>
      <c r="C633">
        <f t="shared" si="147"/>
        <v>125.61823999999979</v>
      </c>
      <c r="D633">
        <f t="shared" si="148"/>
        <v>-2.1394803479779512E-3</v>
      </c>
      <c r="E633">
        <f>MIN(VLOOKUP(C632+0.01,Gearing!$A$2:$F$7,2,TRUE)+1,5)</f>
        <v>5</v>
      </c>
      <c r="F633">
        <f>Misc!$B$4*Misc!$B$5/Misc!$B$2*VLOOKUP(E633,Gearing!$B$2:$F$7,5,FALSE)</f>
        <v>3601.903197661552</v>
      </c>
      <c r="G633">
        <f t="shared" si="136"/>
        <v>9.9247747375253752</v>
      </c>
      <c r="H633">
        <f t="shared" si="137"/>
        <v>280.99999999999955</v>
      </c>
      <c r="I633">
        <f t="shared" si="139"/>
        <v>0.19223050000000003</v>
      </c>
      <c r="J633">
        <f t="shared" si="140"/>
        <v>671.3179453272769</v>
      </c>
      <c r="K633">
        <f t="shared" si="141"/>
        <v>-59978038.666400082</v>
      </c>
      <c r="L633">
        <f t="shared" si="150"/>
        <v>15972.397369331726</v>
      </c>
      <c r="M633">
        <f>2*$Y$1*VLOOKUP(E632,Gearing!$B$3:$D$7,3)+B631</f>
        <v>15972.376675188038</v>
      </c>
      <c r="N633">
        <f>2*B632-B631+Misc!$B$6*$Y$1^2</f>
        <v>15972.519853970516</v>
      </c>
      <c r="O633">
        <f t="shared" si="142"/>
        <v>0</v>
      </c>
      <c r="P633">
        <f t="shared" si="143"/>
        <v>0</v>
      </c>
      <c r="Q633">
        <f t="shared" si="144"/>
        <v>0</v>
      </c>
      <c r="R633">
        <f t="shared" si="145"/>
        <v>0</v>
      </c>
      <c r="S633">
        <f t="shared" si="146"/>
        <v>0</v>
      </c>
      <c r="T633">
        <f>C633/Misc!$B$2*60/2/PI()</f>
        <v>3998.5527677008035</v>
      </c>
      <c r="U633">
        <f>C633/Misc!$B$2*60/2/PI()*VLOOKUP(E633,Gearing!$B$2:$F$7,5,FALSE)</f>
        <v>7999.9999999999864</v>
      </c>
      <c r="V633">
        <f ca="1">FORECAST(U633,OFFSET(Engine!$E$3:$E$26,MATCH(U633,Engine!$A$3:$A$26,1)-1,0,2),OFFSET(Engine!$A$3:$A$26,MATCH(U633,Engine!$A$3:$A$26,1)-1,0,2))</f>
        <v>590.28680526412995</v>
      </c>
    </row>
    <row r="634" spans="1:22" x14ac:dyDescent="0.25">
      <c r="A634">
        <f t="shared" si="138"/>
        <v>157.75</v>
      </c>
      <c r="B634">
        <f t="shared" si="149"/>
        <v>16003.781168329277</v>
      </c>
      <c r="C634">
        <f t="shared" si="147"/>
        <v>125.61823999999979</v>
      </c>
      <c r="D634">
        <f t="shared" si="148"/>
        <v>2.1394803479779512E-3</v>
      </c>
      <c r="E634">
        <f>MIN(VLOOKUP(C633+0.01,Gearing!$A$2:$F$7,2,TRUE)+1,5)</f>
        <v>5</v>
      </c>
      <c r="F634">
        <f>Misc!$B$4*Misc!$B$5/Misc!$B$2*VLOOKUP(E634,Gearing!$B$2:$F$7,5,FALSE)</f>
        <v>3601.903197661552</v>
      </c>
      <c r="G634">
        <f t="shared" si="136"/>
        <v>9.9442885848701579</v>
      </c>
      <c r="H634">
        <f t="shared" si="137"/>
        <v>280.99999999999955</v>
      </c>
      <c r="I634">
        <f t="shared" si="139"/>
        <v>0.19223050000000003</v>
      </c>
      <c r="J634">
        <f t="shared" si="140"/>
        <v>659.24409108053078</v>
      </c>
      <c r="K634">
        <f t="shared" si="141"/>
        <v>-59998929.749974698</v>
      </c>
      <c r="L634">
        <f t="shared" si="150"/>
        <v>16003.802128961363</v>
      </c>
      <c r="M634">
        <f>2*$Y$1*VLOOKUP(E633,Gearing!$B$3:$D$7,3)+B632</f>
        <v>16003.781168329277</v>
      </c>
      <c r="N634">
        <f>2*B633-B632+Misc!$B$6*$Y$1^2</f>
        <v>16003.924614546799</v>
      </c>
      <c r="O634">
        <f t="shared" si="142"/>
        <v>0</v>
      </c>
      <c r="P634">
        <f t="shared" si="143"/>
        <v>0</v>
      </c>
      <c r="Q634">
        <f t="shared" si="144"/>
        <v>0</v>
      </c>
      <c r="R634">
        <f t="shared" si="145"/>
        <v>0</v>
      </c>
      <c r="S634">
        <f t="shared" si="146"/>
        <v>0</v>
      </c>
      <c r="T634">
        <f>C634/Misc!$B$2*60/2/PI()</f>
        <v>3998.5527677008035</v>
      </c>
      <c r="U634">
        <f>C634/Misc!$B$2*60/2/PI()*VLOOKUP(E634,Gearing!$B$2:$F$7,5,FALSE)</f>
        <v>7999.9999999999864</v>
      </c>
      <c r="V634">
        <f ca="1">FORECAST(U634,OFFSET(Engine!$E$3:$E$26,MATCH(U634,Engine!$A$3:$A$26,1)-1,0,2),OFFSET(Engine!$A$3:$A$26,MATCH(U634,Engine!$A$3:$A$26,1)-1,0,2))</f>
        <v>590.28680526412995</v>
      </c>
    </row>
    <row r="635" spans="1:22" x14ac:dyDescent="0.25">
      <c r="A635">
        <f t="shared" si="138"/>
        <v>158</v>
      </c>
      <c r="B635">
        <f t="shared" si="149"/>
        <v>16035.185795188037</v>
      </c>
      <c r="C635">
        <f t="shared" si="147"/>
        <v>125.61823999999979</v>
      </c>
      <c r="D635">
        <f t="shared" si="148"/>
        <v>-2.1394803479779512E-3</v>
      </c>
      <c r="E635">
        <f>MIN(VLOOKUP(C634+0.01,Gearing!$A$2:$F$7,2,TRUE)+1,5)</f>
        <v>5</v>
      </c>
      <c r="F635">
        <f>Misc!$B$4*Misc!$B$5/Misc!$B$2*VLOOKUP(E635,Gearing!$B$2:$F$7,5,FALSE)</f>
        <v>3601.903197661552</v>
      </c>
      <c r="G635">
        <f t="shared" si="136"/>
        <v>9.9638025153031524</v>
      </c>
      <c r="H635">
        <f t="shared" si="137"/>
        <v>280.99999999999955</v>
      </c>
      <c r="I635">
        <f t="shared" si="139"/>
        <v>0.19223050000000003</v>
      </c>
      <c r="J635">
        <f t="shared" si="140"/>
        <v>647.17028824295721</v>
      </c>
      <c r="K635">
        <f t="shared" si="141"/>
        <v>-60019445.209240541</v>
      </c>
      <c r="L635">
        <f t="shared" si="150"/>
        <v>16035.206489331727</v>
      </c>
      <c r="M635">
        <f>2*$Y$1*VLOOKUP(E634,Gearing!$B$3:$D$7,3)+B633</f>
        <v>16035.185795188037</v>
      </c>
      <c r="N635">
        <f>2*B634-B633+Misc!$B$6*$Y$1^2</f>
        <v>16035.328973970516</v>
      </c>
      <c r="O635">
        <f t="shared" si="142"/>
        <v>0</v>
      </c>
      <c r="P635">
        <f t="shared" si="143"/>
        <v>0</v>
      </c>
      <c r="Q635">
        <f t="shared" si="144"/>
        <v>0</v>
      </c>
      <c r="R635">
        <f t="shared" si="145"/>
        <v>0</v>
      </c>
      <c r="S635">
        <f t="shared" si="146"/>
        <v>0</v>
      </c>
      <c r="T635">
        <f>C635/Misc!$B$2*60/2/PI()</f>
        <v>3998.5527677008035</v>
      </c>
      <c r="U635">
        <f>C635/Misc!$B$2*60/2/PI()*VLOOKUP(E635,Gearing!$B$2:$F$7,5,FALSE)</f>
        <v>7999.9999999999864</v>
      </c>
      <c r="V635">
        <f ca="1">FORECAST(U635,OFFSET(Engine!$E$3:$E$26,MATCH(U635,Engine!$A$3:$A$26,1)-1,0,2),OFFSET(Engine!$A$3:$A$26,MATCH(U635,Engine!$A$3:$A$26,1)-1,0,2))</f>
        <v>590.28680526412995</v>
      </c>
    </row>
    <row r="636" spans="1:22" x14ac:dyDescent="0.25">
      <c r="A636">
        <f t="shared" si="138"/>
        <v>158.25</v>
      </c>
      <c r="B636">
        <f t="shared" si="149"/>
        <v>16066.590288329277</v>
      </c>
      <c r="C636">
        <f t="shared" si="147"/>
        <v>125.61823999999979</v>
      </c>
      <c r="D636">
        <f t="shared" si="148"/>
        <v>2.1394803479779512E-3</v>
      </c>
      <c r="E636">
        <f>MIN(VLOOKUP(C635+0.01,Gearing!$A$2:$F$7,2,TRUE)+1,5)</f>
        <v>5</v>
      </c>
      <c r="F636">
        <f>Misc!$B$4*Misc!$B$5/Misc!$B$2*VLOOKUP(E636,Gearing!$B$2:$F$7,5,FALSE)</f>
        <v>3601.903197661552</v>
      </c>
      <c r="G636">
        <f t="shared" si="136"/>
        <v>9.9833163626479333</v>
      </c>
      <c r="H636">
        <f t="shared" si="137"/>
        <v>280.99999999999955</v>
      </c>
      <c r="I636">
        <f t="shared" si="139"/>
        <v>0.19223050000000003</v>
      </c>
      <c r="J636">
        <f t="shared" si="140"/>
        <v>635.09643399621109</v>
      </c>
      <c r="K636">
        <f t="shared" si="141"/>
        <v>-60039577.944654912</v>
      </c>
      <c r="L636">
        <f t="shared" si="150"/>
        <v>16066.611248961364</v>
      </c>
      <c r="M636">
        <f>2*$Y$1*VLOOKUP(E635,Gearing!$B$3:$D$7,3)+B634</f>
        <v>16066.590288329277</v>
      </c>
      <c r="N636">
        <f>2*B635-B634+Misc!$B$6*$Y$1^2</f>
        <v>16066.733734546799</v>
      </c>
      <c r="O636">
        <f t="shared" si="142"/>
        <v>0</v>
      </c>
      <c r="P636">
        <f t="shared" si="143"/>
        <v>0</v>
      </c>
      <c r="Q636">
        <f t="shared" si="144"/>
        <v>0</v>
      </c>
      <c r="R636">
        <f t="shared" si="145"/>
        <v>0</v>
      </c>
      <c r="S636">
        <f t="shared" si="146"/>
        <v>0</v>
      </c>
      <c r="T636">
        <f>C636/Misc!$B$2*60/2/PI()</f>
        <v>3998.5527677008035</v>
      </c>
      <c r="U636">
        <f>C636/Misc!$B$2*60/2/PI()*VLOOKUP(E636,Gearing!$B$2:$F$7,5,FALSE)</f>
        <v>7999.9999999999864</v>
      </c>
      <c r="V636">
        <f ca="1">FORECAST(U636,OFFSET(Engine!$E$3:$E$26,MATCH(U636,Engine!$A$3:$A$26,1)-1,0,2),OFFSET(Engine!$A$3:$A$26,MATCH(U636,Engine!$A$3:$A$26,1)-1,0,2))</f>
        <v>590.28680526412995</v>
      </c>
    </row>
    <row r="637" spans="1:22" x14ac:dyDescent="0.25">
      <c r="A637">
        <f t="shared" si="138"/>
        <v>158.5</v>
      </c>
      <c r="B637">
        <f t="shared" si="149"/>
        <v>16097.994915188037</v>
      </c>
      <c r="C637">
        <f t="shared" si="147"/>
        <v>125.61823999999979</v>
      </c>
      <c r="D637">
        <f t="shared" si="148"/>
        <v>-2.1394803479779512E-3</v>
      </c>
      <c r="E637">
        <f>MIN(VLOOKUP(C636+0.01,Gearing!$A$2:$F$7,2,TRUE)+1,5)</f>
        <v>5</v>
      </c>
      <c r="F637">
        <f>Misc!$B$4*Misc!$B$5/Misc!$B$2*VLOOKUP(E637,Gearing!$B$2:$F$7,5,FALSE)</f>
        <v>3601.903197661552</v>
      </c>
      <c r="G637">
        <f t="shared" si="136"/>
        <v>10.002830293080931</v>
      </c>
      <c r="H637">
        <f t="shared" si="137"/>
        <v>280.99999999999955</v>
      </c>
      <c r="I637">
        <f t="shared" si="139"/>
        <v>0.19223050000000003</v>
      </c>
      <c r="J637">
        <f t="shared" si="140"/>
        <v>623.02263115863752</v>
      </c>
      <c r="K637">
        <f t="shared" si="141"/>
        <v>-60059335.058989465</v>
      </c>
      <c r="L637">
        <f t="shared" si="150"/>
        <v>16098.015609331729</v>
      </c>
      <c r="M637">
        <f>2*$Y$1*VLOOKUP(E636,Gearing!$B$3:$D$7,3)+B635</f>
        <v>16097.994915188037</v>
      </c>
      <c r="N637">
        <f>2*B636-B635+Misc!$B$6*$Y$1^2</f>
        <v>16098.138093970516</v>
      </c>
      <c r="O637">
        <f t="shared" si="142"/>
        <v>0</v>
      </c>
      <c r="P637">
        <f t="shared" si="143"/>
        <v>0</v>
      </c>
      <c r="Q637">
        <f t="shared" si="144"/>
        <v>0</v>
      </c>
      <c r="R637">
        <f t="shared" si="145"/>
        <v>0</v>
      </c>
      <c r="S637">
        <f t="shared" si="146"/>
        <v>0</v>
      </c>
      <c r="T637">
        <f>C637/Misc!$B$2*60/2/PI()</f>
        <v>3998.5527677008035</v>
      </c>
      <c r="U637">
        <f>C637/Misc!$B$2*60/2/PI()*VLOOKUP(E637,Gearing!$B$2:$F$7,5,FALSE)</f>
        <v>7999.9999999999864</v>
      </c>
      <c r="V637">
        <f ca="1">FORECAST(U637,OFFSET(Engine!$E$3:$E$26,MATCH(U637,Engine!$A$3:$A$26,1)-1,0,2),OFFSET(Engine!$A$3:$A$26,MATCH(U637,Engine!$A$3:$A$26,1)-1,0,2))</f>
        <v>590.28680526412995</v>
      </c>
    </row>
    <row r="638" spans="1:22" x14ac:dyDescent="0.25">
      <c r="A638">
        <f t="shared" si="138"/>
        <v>158.75</v>
      </c>
      <c r="B638">
        <f t="shared" si="149"/>
        <v>16129.399408329276</v>
      </c>
      <c r="C638">
        <f t="shared" si="147"/>
        <v>125.61823999999979</v>
      </c>
      <c r="D638">
        <f t="shared" si="148"/>
        <v>2.1394803479779512E-3</v>
      </c>
      <c r="E638">
        <f>MIN(VLOOKUP(C637+0.01,Gearing!$A$2:$F$7,2,TRUE)+1,5)</f>
        <v>5</v>
      </c>
      <c r="F638">
        <f>Misc!$B$4*Misc!$B$5/Misc!$B$2*VLOOKUP(E638,Gearing!$B$2:$F$7,5,FALSE)</f>
        <v>3601.903197661552</v>
      </c>
      <c r="G638">
        <f t="shared" si="136"/>
        <v>10.022344140425711</v>
      </c>
      <c r="H638">
        <f t="shared" si="137"/>
        <v>280.99999999999955</v>
      </c>
      <c r="I638">
        <f t="shared" si="139"/>
        <v>0.19223050000000003</v>
      </c>
      <c r="J638">
        <f t="shared" si="140"/>
        <v>610.9487769118914</v>
      </c>
      <c r="K638">
        <f t="shared" si="141"/>
        <v>-60078709.446243592</v>
      </c>
      <c r="L638">
        <f t="shared" si="150"/>
        <v>16129.420368961364</v>
      </c>
      <c r="M638">
        <f>2*$Y$1*VLOOKUP(E637,Gearing!$B$3:$D$7,3)+B636</f>
        <v>16129.399408329276</v>
      </c>
      <c r="N638">
        <f>2*B637-B636+Misc!$B$6*$Y$1^2</f>
        <v>16129.542854546798</v>
      </c>
      <c r="O638">
        <f t="shared" si="142"/>
        <v>0</v>
      </c>
      <c r="P638">
        <f t="shared" si="143"/>
        <v>0</v>
      </c>
      <c r="Q638">
        <f t="shared" si="144"/>
        <v>0</v>
      </c>
      <c r="R638">
        <f t="shared" si="145"/>
        <v>0</v>
      </c>
      <c r="S638">
        <f t="shared" si="146"/>
        <v>0</v>
      </c>
      <c r="T638">
        <f>C638/Misc!$B$2*60/2/PI()</f>
        <v>3998.5527677008035</v>
      </c>
      <c r="U638">
        <f>C638/Misc!$B$2*60/2/PI()*VLOOKUP(E638,Gearing!$B$2:$F$7,5,FALSE)</f>
        <v>7999.9999999999864</v>
      </c>
      <c r="V638">
        <f ca="1">FORECAST(U638,OFFSET(Engine!$E$3:$E$26,MATCH(U638,Engine!$A$3:$A$26,1)-1,0,2),OFFSET(Engine!$A$3:$A$26,MATCH(U638,Engine!$A$3:$A$26,1)-1,0,2))</f>
        <v>590.28680526412995</v>
      </c>
    </row>
    <row r="639" spans="1:22" x14ac:dyDescent="0.25">
      <c r="A639">
        <f t="shared" si="138"/>
        <v>159</v>
      </c>
      <c r="B639">
        <f t="shared" si="149"/>
        <v>16160.804035188037</v>
      </c>
      <c r="C639">
        <f t="shared" si="147"/>
        <v>125.61823999999979</v>
      </c>
      <c r="D639">
        <f t="shared" si="148"/>
        <v>-2.1394803479779512E-3</v>
      </c>
      <c r="E639">
        <f>MIN(VLOOKUP(C638+0.01,Gearing!$A$2:$F$7,2,TRUE)+1,5)</f>
        <v>5</v>
      </c>
      <c r="F639">
        <f>Misc!$B$4*Misc!$B$5/Misc!$B$2*VLOOKUP(E639,Gearing!$B$2:$F$7,5,FALSE)</f>
        <v>3601.903197661552</v>
      </c>
      <c r="G639">
        <f t="shared" si="136"/>
        <v>10.041858070858709</v>
      </c>
      <c r="H639">
        <f t="shared" si="137"/>
        <v>280.99999999999955</v>
      </c>
      <c r="I639">
        <f t="shared" si="139"/>
        <v>0.19223050000000003</v>
      </c>
      <c r="J639">
        <f t="shared" si="140"/>
        <v>598.87497407431692</v>
      </c>
      <c r="K639">
        <f t="shared" si="141"/>
        <v>-60097708.215646863</v>
      </c>
      <c r="L639">
        <f t="shared" si="150"/>
        <v>16160.824729331729</v>
      </c>
      <c r="M639">
        <f>2*$Y$1*VLOOKUP(E638,Gearing!$B$3:$D$7,3)+B637</f>
        <v>16160.804035188037</v>
      </c>
      <c r="N639">
        <f>2*B638-B637+Misc!$B$6*$Y$1^2</f>
        <v>16160.947213970516</v>
      </c>
      <c r="O639">
        <f t="shared" si="142"/>
        <v>0</v>
      </c>
      <c r="P639">
        <f t="shared" si="143"/>
        <v>0</v>
      </c>
      <c r="Q639">
        <f t="shared" si="144"/>
        <v>0</v>
      </c>
      <c r="R639">
        <f t="shared" si="145"/>
        <v>0</v>
      </c>
      <c r="S639">
        <f t="shared" si="146"/>
        <v>0</v>
      </c>
      <c r="T639">
        <f>C639/Misc!$B$2*60/2/PI()</f>
        <v>3998.5527677008035</v>
      </c>
      <c r="U639">
        <f>C639/Misc!$B$2*60/2/PI()*VLOOKUP(E639,Gearing!$B$2:$F$7,5,FALSE)</f>
        <v>7999.9999999999864</v>
      </c>
      <c r="V639">
        <f ca="1">FORECAST(U639,OFFSET(Engine!$E$3:$E$26,MATCH(U639,Engine!$A$3:$A$26,1)-1,0,2),OFFSET(Engine!$A$3:$A$26,MATCH(U639,Engine!$A$3:$A$26,1)-1,0,2))</f>
        <v>590.28680526412995</v>
      </c>
    </row>
    <row r="640" spans="1:22" x14ac:dyDescent="0.25">
      <c r="A640">
        <f t="shared" si="138"/>
        <v>159.25</v>
      </c>
      <c r="B640">
        <f t="shared" si="149"/>
        <v>16192.208528329276</v>
      </c>
      <c r="C640">
        <f t="shared" si="147"/>
        <v>125.61823999999979</v>
      </c>
      <c r="D640">
        <f t="shared" si="148"/>
        <v>2.1394803479779512E-3</v>
      </c>
      <c r="E640">
        <f>MIN(VLOOKUP(C639+0.01,Gearing!$A$2:$F$7,2,TRUE)+1,5)</f>
        <v>5</v>
      </c>
      <c r="F640">
        <f>Misc!$B$4*Misc!$B$5/Misc!$B$2*VLOOKUP(E640,Gearing!$B$2:$F$7,5,FALSE)</f>
        <v>3601.903197661552</v>
      </c>
      <c r="G640">
        <f t="shared" si="136"/>
        <v>10.061371918203488</v>
      </c>
      <c r="H640">
        <f t="shared" si="137"/>
        <v>280.99999999999955</v>
      </c>
      <c r="I640">
        <f t="shared" si="139"/>
        <v>0.19223050000000003</v>
      </c>
      <c r="J640">
        <f t="shared" si="140"/>
        <v>586.8011198275708</v>
      </c>
      <c r="K640">
        <f t="shared" si="141"/>
        <v>-60116324.254740722</v>
      </c>
      <c r="L640">
        <f t="shared" si="150"/>
        <v>16192.229488961366</v>
      </c>
      <c r="M640">
        <f>2*$Y$1*VLOOKUP(E639,Gearing!$B$3:$D$7,3)+B638</f>
        <v>16192.208528329276</v>
      </c>
      <c r="N640">
        <f>2*B639-B638+Misc!$B$6*$Y$1^2</f>
        <v>16192.351974546798</v>
      </c>
      <c r="O640">
        <f t="shared" si="142"/>
        <v>0</v>
      </c>
      <c r="P640">
        <f t="shared" si="143"/>
        <v>0</v>
      </c>
      <c r="Q640">
        <f t="shared" si="144"/>
        <v>0</v>
      </c>
      <c r="R640">
        <f t="shared" si="145"/>
        <v>0</v>
      </c>
      <c r="S640">
        <f t="shared" si="146"/>
        <v>0</v>
      </c>
      <c r="T640">
        <f>C640/Misc!$B$2*60/2/PI()</f>
        <v>3998.5527677008035</v>
      </c>
      <c r="U640">
        <f>C640/Misc!$B$2*60/2/PI()*VLOOKUP(E640,Gearing!$B$2:$F$7,5,FALSE)</f>
        <v>7999.9999999999864</v>
      </c>
      <c r="V640">
        <f ca="1">FORECAST(U640,OFFSET(Engine!$E$3:$E$26,MATCH(U640,Engine!$A$3:$A$26,1)-1,0,2),OFFSET(Engine!$A$3:$A$26,MATCH(U640,Engine!$A$3:$A$26,1)-1,0,2))</f>
        <v>590.28680526412995</v>
      </c>
    </row>
    <row r="641" spans="1:22" x14ac:dyDescent="0.25">
      <c r="A641">
        <f t="shared" si="138"/>
        <v>159.5</v>
      </c>
      <c r="B641">
        <f t="shared" si="149"/>
        <v>16223.613155188037</v>
      </c>
      <c r="C641">
        <f t="shared" si="147"/>
        <v>125.61823999999979</v>
      </c>
      <c r="D641">
        <f t="shared" si="148"/>
        <v>-2.1394803479779512E-3</v>
      </c>
      <c r="E641">
        <f>MIN(VLOOKUP(C640+0.01,Gearing!$A$2:$F$7,2,TRUE)+1,5)</f>
        <v>5</v>
      </c>
      <c r="F641">
        <f>Misc!$B$4*Misc!$B$5/Misc!$B$2*VLOOKUP(E641,Gearing!$B$2:$F$7,5,FALSE)</f>
        <v>3601.903197661552</v>
      </c>
      <c r="G641">
        <f t="shared" si="136"/>
        <v>10.080885848636486</v>
      </c>
      <c r="H641">
        <f t="shared" si="137"/>
        <v>280.99999999999955</v>
      </c>
      <c r="I641">
        <f t="shared" si="139"/>
        <v>0.19223050000000003</v>
      </c>
      <c r="J641">
        <f t="shared" si="140"/>
        <v>574.72731698999723</v>
      </c>
      <c r="K641">
        <f t="shared" si="141"/>
        <v>-60134564.679212719</v>
      </c>
      <c r="L641">
        <f t="shared" si="150"/>
        <v>16223.633849331727</v>
      </c>
      <c r="M641">
        <f>2*$Y$1*VLOOKUP(E640,Gearing!$B$3:$D$7,3)+B639</f>
        <v>16223.613155188037</v>
      </c>
      <c r="N641">
        <f>2*B640-B639+Misc!$B$6*$Y$1^2</f>
        <v>16223.756333970516</v>
      </c>
      <c r="O641">
        <f t="shared" si="142"/>
        <v>0</v>
      </c>
      <c r="P641">
        <f t="shared" si="143"/>
        <v>0</v>
      </c>
      <c r="Q641">
        <f t="shared" si="144"/>
        <v>0</v>
      </c>
      <c r="R641">
        <f t="shared" si="145"/>
        <v>0</v>
      </c>
      <c r="S641">
        <f t="shared" si="146"/>
        <v>0</v>
      </c>
      <c r="T641">
        <f>C641/Misc!$B$2*60/2/PI()</f>
        <v>3998.5527677008035</v>
      </c>
      <c r="U641">
        <f>C641/Misc!$B$2*60/2/PI()*VLOOKUP(E641,Gearing!$B$2:$F$7,5,FALSE)</f>
        <v>7999.9999999999864</v>
      </c>
      <c r="V641">
        <f ca="1">FORECAST(U641,OFFSET(Engine!$E$3:$E$26,MATCH(U641,Engine!$A$3:$A$26,1)-1,0,2),OFFSET(Engine!$A$3:$A$26,MATCH(U641,Engine!$A$3:$A$26,1)-1,0,2))</f>
        <v>590.28680526412995</v>
      </c>
    </row>
    <row r="642" spans="1:22" x14ac:dyDescent="0.25">
      <c r="A642">
        <f t="shared" si="138"/>
        <v>159.75</v>
      </c>
      <c r="B642">
        <f t="shared" si="149"/>
        <v>16255.017648329276</v>
      </c>
      <c r="C642">
        <f t="shared" si="147"/>
        <v>125.61823999999979</v>
      </c>
      <c r="D642">
        <f t="shared" si="148"/>
        <v>2.1394803479779512E-3</v>
      </c>
      <c r="E642">
        <f>MIN(VLOOKUP(C641+0.01,Gearing!$A$2:$F$7,2,TRUE)+1,5)</f>
        <v>5</v>
      </c>
      <c r="F642">
        <f>Misc!$B$4*Misc!$B$5/Misc!$B$2*VLOOKUP(E642,Gearing!$B$2:$F$7,5,FALSE)</f>
        <v>3601.903197661552</v>
      </c>
      <c r="G642">
        <f t="shared" si="136"/>
        <v>10.100399695981267</v>
      </c>
      <c r="H642">
        <f t="shared" si="137"/>
        <v>280.99999999999955</v>
      </c>
      <c r="I642">
        <f t="shared" si="139"/>
        <v>0.19223050000000003</v>
      </c>
      <c r="J642">
        <f t="shared" si="140"/>
        <v>562.65346274325111</v>
      </c>
      <c r="K642">
        <f t="shared" si="141"/>
        <v>-60152422.370146349</v>
      </c>
      <c r="L642">
        <f t="shared" si="150"/>
        <v>16255.038608961362</v>
      </c>
      <c r="M642">
        <f>2*$Y$1*VLOOKUP(E641,Gearing!$B$3:$D$7,3)+B640</f>
        <v>16255.017648329276</v>
      </c>
      <c r="N642">
        <f>2*B641-B640+Misc!$B$6*$Y$1^2</f>
        <v>16255.161094546798</v>
      </c>
      <c r="O642">
        <f t="shared" si="142"/>
        <v>0</v>
      </c>
      <c r="P642">
        <f t="shared" si="143"/>
        <v>0</v>
      </c>
      <c r="Q642">
        <f t="shared" si="144"/>
        <v>0</v>
      </c>
      <c r="R642">
        <f t="shared" si="145"/>
        <v>0</v>
      </c>
      <c r="S642">
        <f t="shared" si="146"/>
        <v>0</v>
      </c>
      <c r="T642">
        <f>C642/Misc!$B$2*60/2/PI()</f>
        <v>3998.5527677008035</v>
      </c>
      <c r="U642">
        <f>C642/Misc!$B$2*60/2/PI()*VLOOKUP(E642,Gearing!$B$2:$F$7,5,FALSE)</f>
        <v>7999.9999999999864</v>
      </c>
      <c r="V642">
        <f ca="1">FORECAST(U642,OFFSET(Engine!$E$3:$E$26,MATCH(U642,Engine!$A$3:$A$26,1)-1,0,2),OFFSET(Engine!$A$3:$A$26,MATCH(U642,Engine!$A$3:$A$26,1)-1,0,2))</f>
        <v>590.28680526412995</v>
      </c>
    </row>
    <row r="643" spans="1:22" x14ac:dyDescent="0.25">
      <c r="A643">
        <f t="shared" si="138"/>
        <v>160</v>
      </c>
      <c r="B643">
        <f t="shared" si="149"/>
        <v>16286.422275188037</v>
      </c>
      <c r="C643">
        <f t="shared" si="147"/>
        <v>125.61823999999979</v>
      </c>
      <c r="D643">
        <f t="shared" si="148"/>
        <v>-2.1394803479779512E-3</v>
      </c>
      <c r="E643">
        <f>MIN(VLOOKUP(C642+0.01,Gearing!$A$2:$F$7,2,TRUE)+1,5)</f>
        <v>5</v>
      </c>
      <c r="F643">
        <f>Misc!$B$4*Misc!$B$5/Misc!$B$2*VLOOKUP(E643,Gearing!$B$2:$F$7,5,FALSE)</f>
        <v>3601.903197661552</v>
      </c>
      <c r="G643">
        <f t="shared" ref="G643:G701" si="151">CONVERT(B643,$B$1,$G$1)</f>
        <v>10.119913626414265</v>
      </c>
      <c r="H643">
        <f t="shared" ref="H643:H701" si="152">CONVERT(C643,$C$1,$H$1)</f>
        <v>280.99999999999955</v>
      </c>
      <c r="I643">
        <f t="shared" si="139"/>
        <v>0.19223050000000003</v>
      </c>
      <c r="J643">
        <f t="shared" si="140"/>
        <v>550.57965990567754</v>
      </c>
      <c r="K643">
        <f t="shared" si="141"/>
        <v>-60169904.449687064</v>
      </c>
      <c r="L643">
        <f t="shared" si="150"/>
        <v>16286.442969331727</v>
      </c>
      <c r="M643">
        <f>2*$Y$1*VLOOKUP(E642,Gearing!$B$3:$D$7,3)+B641</f>
        <v>16286.422275188037</v>
      </c>
      <c r="N643">
        <f>2*B642-B641+Misc!$B$6*$Y$1^2</f>
        <v>16286.565453970516</v>
      </c>
      <c r="O643">
        <f t="shared" si="142"/>
        <v>0</v>
      </c>
      <c r="P643">
        <f t="shared" si="143"/>
        <v>0</v>
      </c>
      <c r="Q643">
        <f t="shared" si="144"/>
        <v>0</v>
      </c>
      <c r="R643">
        <f t="shared" si="145"/>
        <v>0</v>
      </c>
      <c r="S643">
        <f t="shared" si="146"/>
        <v>0</v>
      </c>
      <c r="T643">
        <f>C643/Misc!$B$2*60/2/PI()</f>
        <v>3998.5527677008035</v>
      </c>
      <c r="U643">
        <f>C643/Misc!$B$2*60/2/PI()*VLOOKUP(E643,Gearing!$B$2:$F$7,5,FALSE)</f>
        <v>7999.9999999999864</v>
      </c>
      <c r="V643">
        <f ca="1">FORECAST(U643,OFFSET(Engine!$E$3:$E$26,MATCH(U643,Engine!$A$3:$A$26,1)-1,0,2),OFFSET(Engine!$A$3:$A$26,MATCH(U643,Engine!$A$3:$A$26,1)-1,0,2))</f>
        <v>590.28680526412995</v>
      </c>
    </row>
    <row r="644" spans="1:22" x14ac:dyDescent="0.25">
      <c r="A644">
        <f t="shared" ref="A644:A701" si="153">A643+$Y$1</f>
        <v>160.25</v>
      </c>
      <c r="B644">
        <f t="shared" si="149"/>
        <v>16317.826768329276</v>
      </c>
      <c r="C644">
        <f t="shared" si="147"/>
        <v>125.61823999999979</v>
      </c>
      <c r="D644">
        <f t="shared" si="148"/>
        <v>2.1394803479779512E-3</v>
      </c>
      <c r="E644">
        <f>MIN(VLOOKUP(C643+0.01,Gearing!$A$2:$F$7,2,TRUE)+1,5)</f>
        <v>5</v>
      </c>
      <c r="F644">
        <f>Misc!$B$4*Misc!$B$5/Misc!$B$2*VLOOKUP(E644,Gearing!$B$2:$F$7,5,FALSE)</f>
        <v>3601.903197661552</v>
      </c>
      <c r="G644">
        <f t="shared" si="151"/>
        <v>10.139427473759044</v>
      </c>
      <c r="H644">
        <f t="shared" si="152"/>
        <v>280.99999999999955</v>
      </c>
      <c r="I644">
        <f t="shared" ref="I644:I701" si="154">$Y$3</f>
        <v>0.19223050000000003</v>
      </c>
      <c r="J644">
        <f t="shared" ref="J644:J701" si="155">(4*$Y$2-2*$Y$3*B643)</f>
        <v>538.50580565893142</v>
      </c>
      <c r="K644">
        <f t="shared" ref="K644:K701" si="156">4*$Y$2*(B643-2*B644)+$Y$3*B643*B643-4*F644*$Y$1*$Y$1</f>
        <v>-60187003.792460449</v>
      </c>
      <c r="L644">
        <f t="shared" si="150"/>
        <v>16317.847728961364</v>
      </c>
      <c r="M644">
        <f>2*$Y$1*VLOOKUP(E643,Gearing!$B$3:$D$7,3)+B642</f>
        <v>16317.826768329276</v>
      </c>
      <c r="N644">
        <f>2*B643-B642+Misc!$B$6*$Y$1^2</f>
        <v>16317.970214546798</v>
      </c>
      <c r="O644">
        <f t="shared" ref="O644:O701" si="157">IF(AND(E644=1,G644&lt;=5),1,0)</f>
        <v>0</v>
      </c>
      <c r="P644">
        <f t="shared" ref="P644:P701" si="158">IF(AND(E644=2,G644&lt;=5),1,0)</f>
        <v>0</v>
      </c>
      <c r="Q644">
        <f t="shared" ref="Q644:Q701" si="159">IF(AND(E644=3,G644&lt;=5),1,0)</f>
        <v>0</v>
      </c>
      <c r="R644">
        <f t="shared" ref="R644:R701" si="160">IF(AND(E644=4,G644&lt;=5),1,0)</f>
        <v>0</v>
      </c>
      <c r="S644">
        <f t="shared" ref="S644:S701" si="161">IF(AND(E644=5,G644&lt;=5),1,0)</f>
        <v>0</v>
      </c>
      <c r="T644">
        <f>C644/Misc!$B$2*60/2/PI()</f>
        <v>3998.5527677008035</v>
      </c>
      <c r="U644">
        <f>C644/Misc!$B$2*60/2/PI()*VLOOKUP(E644,Gearing!$B$2:$F$7,5,FALSE)</f>
        <v>7999.9999999999864</v>
      </c>
      <c r="V644">
        <f ca="1">FORECAST(U644,OFFSET(Engine!$E$3:$E$26,MATCH(U644,Engine!$A$3:$A$26,1)-1,0,2),OFFSET(Engine!$A$3:$A$26,MATCH(U644,Engine!$A$3:$A$26,1)-1,0,2))</f>
        <v>590.28680526412995</v>
      </c>
    </row>
    <row r="645" spans="1:22" x14ac:dyDescent="0.25">
      <c r="A645">
        <f t="shared" si="153"/>
        <v>160.5</v>
      </c>
      <c r="B645">
        <f t="shared" si="149"/>
        <v>16349.231395188037</v>
      </c>
      <c r="C645">
        <f t="shared" ref="C645:C701" si="162">(B646-B644)/2/$Y$1</f>
        <v>125.61823999999979</v>
      </c>
      <c r="D645">
        <f t="shared" ref="D645:D701" si="163">(B646-2*B645+B644)/$Y$1^2</f>
        <v>-2.1394803479779512E-3</v>
      </c>
      <c r="E645">
        <f>MIN(VLOOKUP(C644+0.01,Gearing!$A$2:$F$7,2,TRUE)+1,5)</f>
        <v>5</v>
      </c>
      <c r="F645">
        <f>Misc!$B$4*Misc!$B$5/Misc!$B$2*VLOOKUP(E645,Gearing!$B$2:$F$7,5,FALSE)</f>
        <v>3601.903197661552</v>
      </c>
      <c r="G645">
        <f t="shared" si="151"/>
        <v>10.158941404192042</v>
      </c>
      <c r="H645">
        <f t="shared" si="152"/>
        <v>280.99999999999955</v>
      </c>
      <c r="I645">
        <f t="shared" si="154"/>
        <v>0.19223050000000003</v>
      </c>
      <c r="J645">
        <f t="shared" si="155"/>
        <v>526.43200282135695</v>
      </c>
      <c r="K645">
        <f t="shared" si="156"/>
        <v>-60203727.527069874</v>
      </c>
      <c r="L645">
        <f t="shared" si="150"/>
        <v>16349.252089331729</v>
      </c>
      <c r="M645">
        <f>2*$Y$1*VLOOKUP(E644,Gearing!$B$3:$D$7,3)+B643</f>
        <v>16349.231395188037</v>
      </c>
      <c r="N645">
        <f>2*B644-B643+Misc!$B$6*$Y$1^2</f>
        <v>16349.374573970515</v>
      </c>
      <c r="O645">
        <f t="shared" si="157"/>
        <v>0</v>
      </c>
      <c r="P645">
        <f t="shared" si="158"/>
        <v>0</v>
      </c>
      <c r="Q645">
        <f t="shared" si="159"/>
        <v>0</v>
      </c>
      <c r="R645">
        <f t="shared" si="160"/>
        <v>0</v>
      </c>
      <c r="S645">
        <f t="shared" si="161"/>
        <v>0</v>
      </c>
      <c r="T645">
        <f>C645/Misc!$B$2*60/2/PI()</f>
        <v>3998.5527677008035</v>
      </c>
      <c r="U645">
        <f>C645/Misc!$B$2*60/2/PI()*VLOOKUP(E645,Gearing!$B$2:$F$7,5,FALSE)</f>
        <v>7999.9999999999864</v>
      </c>
      <c r="V645">
        <f ca="1">FORECAST(U645,OFFSET(Engine!$E$3:$E$26,MATCH(U645,Engine!$A$3:$A$26,1)-1,0,2),OFFSET(Engine!$A$3:$A$26,MATCH(U645,Engine!$A$3:$A$26,1)-1,0,2))</f>
        <v>590.28680526412995</v>
      </c>
    </row>
    <row r="646" spans="1:22" x14ac:dyDescent="0.25">
      <c r="A646">
        <f t="shared" si="153"/>
        <v>160.75</v>
      </c>
      <c r="B646">
        <f t="shared" ref="B646:B701" si="164">MIN(L646:N646)</f>
        <v>16380.635888329276</v>
      </c>
      <c r="C646">
        <f t="shared" si="162"/>
        <v>125.61823999999979</v>
      </c>
      <c r="D646">
        <f t="shared" si="163"/>
        <v>2.1394803479779512E-3</v>
      </c>
      <c r="E646">
        <f>MIN(VLOOKUP(C645+0.01,Gearing!$A$2:$F$7,2,TRUE)+1,5)</f>
        <v>5</v>
      </c>
      <c r="F646">
        <f>Misc!$B$4*Misc!$B$5/Misc!$B$2*VLOOKUP(E646,Gearing!$B$2:$F$7,5,FALSE)</f>
        <v>3601.903197661552</v>
      </c>
      <c r="G646">
        <f t="shared" si="151"/>
        <v>10.178455251536821</v>
      </c>
      <c r="H646">
        <f t="shared" si="152"/>
        <v>280.99999999999955</v>
      </c>
      <c r="I646">
        <f t="shared" si="154"/>
        <v>0.19223050000000003</v>
      </c>
      <c r="J646">
        <f t="shared" si="155"/>
        <v>514.35814857461173</v>
      </c>
      <c r="K646">
        <f t="shared" si="156"/>
        <v>-60220068.521683</v>
      </c>
      <c r="L646">
        <f t="shared" ref="L646:L701" si="165">(-J645+SQRT(J645^2-4*I645*K645))/2/I645</f>
        <v>16380.656848961366</v>
      </c>
      <c r="M646">
        <f>2*$Y$1*VLOOKUP(E645,Gearing!$B$3:$D$7,3)+B644</f>
        <v>16380.635888329276</v>
      </c>
      <c r="N646">
        <f>2*B645-B644+Misc!$B$6*$Y$1^2</f>
        <v>16380.779334546798</v>
      </c>
      <c r="O646">
        <f t="shared" si="157"/>
        <v>0</v>
      </c>
      <c r="P646">
        <f t="shared" si="158"/>
        <v>0</v>
      </c>
      <c r="Q646">
        <f t="shared" si="159"/>
        <v>0</v>
      </c>
      <c r="R646">
        <f t="shared" si="160"/>
        <v>0</v>
      </c>
      <c r="S646">
        <f t="shared" si="161"/>
        <v>0</v>
      </c>
      <c r="T646">
        <f>C646/Misc!$B$2*60/2/PI()</f>
        <v>3998.5527677008035</v>
      </c>
      <c r="U646">
        <f>C646/Misc!$B$2*60/2/PI()*VLOOKUP(E646,Gearing!$B$2:$F$7,5,FALSE)</f>
        <v>7999.9999999999864</v>
      </c>
      <c r="V646">
        <f ca="1">FORECAST(U646,OFFSET(Engine!$E$3:$E$26,MATCH(U646,Engine!$A$3:$A$26,1)-1,0,2),OFFSET(Engine!$A$3:$A$26,MATCH(U646,Engine!$A$3:$A$26,1)-1,0,2))</f>
        <v>590.28680526412995</v>
      </c>
    </row>
    <row r="647" spans="1:22" x14ac:dyDescent="0.25">
      <c r="A647">
        <f t="shared" si="153"/>
        <v>161</v>
      </c>
      <c r="B647">
        <f t="shared" si="164"/>
        <v>16412.040515188037</v>
      </c>
      <c r="C647">
        <f t="shared" si="162"/>
        <v>125.61823999999979</v>
      </c>
      <c r="D647">
        <f t="shared" si="163"/>
        <v>-2.1394803479779512E-3</v>
      </c>
      <c r="E647">
        <f>MIN(VLOOKUP(C646+0.01,Gearing!$A$2:$F$7,2,TRUE)+1,5)</f>
        <v>5</v>
      </c>
      <c r="F647">
        <f>Misc!$B$4*Misc!$B$5/Misc!$B$2*VLOOKUP(E647,Gearing!$B$2:$F$7,5,FALSE)</f>
        <v>3601.903197661552</v>
      </c>
      <c r="G647">
        <f t="shared" si="151"/>
        <v>10.197969181969819</v>
      </c>
      <c r="H647">
        <f t="shared" si="152"/>
        <v>280.99999999999955</v>
      </c>
      <c r="I647">
        <f t="shared" si="154"/>
        <v>0.19223050000000003</v>
      </c>
      <c r="J647">
        <f t="shared" si="155"/>
        <v>502.28434573703726</v>
      </c>
      <c r="K647">
        <f t="shared" si="156"/>
        <v>-60236033.911361143</v>
      </c>
      <c r="L647">
        <f t="shared" si="165"/>
        <v>16412.061209331725</v>
      </c>
      <c r="M647">
        <f>2*$Y$1*VLOOKUP(E646,Gearing!$B$3:$D$7,3)+B645</f>
        <v>16412.040515188037</v>
      </c>
      <c r="N647">
        <f>2*B646-B645+Misc!$B$6*$Y$1^2</f>
        <v>16412.183693970514</v>
      </c>
      <c r="O647">
        <f t="shared" si="157"/>
        <v>0</v>
      </c>
      <c r="P647">
        <f t="shared" si="158"/>
        <v>0</v>
      </c>
      <c r="Q647">
        <f t="shared" si="159"/>
        <v>0</v>
      </c>
      <c r="R647">
        <f t="shared" si="160"/>
        <v>0</v>
      </c>
      <c r="S647">
        <f t="shared" si="161"/>
        <v>0</v>
      </c>
      <c r="T647">
        <f>C647/Misc!$B$2*60/2/PI()</f>
        <v>3998.5527677008035</v>
      </c>
      <c r="U647">
        <f>C647/Misc!$B$2*60/2/PI()*VLOOKUP(E647,Gearing!$B$2:$F$7,5,FALSE)</f>
        <v>7999.9999999999864</v>
      </c>
      <c r="V647">
        <f ca="1">FORECAST(U647,OFFSET(Engine!$E$3:$E$26,MATCH(U647,Engine!$A$3:$A$26,1)-1,0,2),OFFSET(Engine!$A$3:$A$26,MATCH(U647,Engine!$A$3:$A$26,1)-1,0,2))</f>
        <v>590.28680526412995</v>
      </c>
    </row>
    <row r="648" spans="1:22" x14ac:dyDescent="0.25">
      <c r="A648">
        <f t="shared" si="153"/>
        <v>161.25</v>
      </c>
      <c r="B648">
        <f t="shared" si="164"/>
        <v>16443.445008329276</v>
      </c>
      <c r="C648">
        <f t="shared" si="162"/>
        <v>125.61824000000342</v>
      </c>
      <c r="D648">
        <f t="shared" si="163"/>
        <v>2.1394803770817816E-3</v>
      </c>
      <c r="E648">
        <f>MIN(VLOOKUP(C647+0.01,Gearing!$A$2:$F$7,2,TRUE)+1,5)</f>
        <v>5</v>
      </c>
      <c r="F648">
        <f>Misc!$B$4*Misc!$B$5/Misc!$B$2*VLOOKUP(E648,Gearing!$B$2:$F$7,5,FALSE)</f>
        <v>3601.903197661552</v>
      </c>
      <c r="G648">
        <f t="shared" si="151"/>
        <v>10.2174830293146</v>
      </c>
      <c r="H648">
        <f t="shared" si="152"/>
        <v>281.00000000000767</v>
      </c>
      <c r="I648">
        <f t="shared" si="154"/>
        <v>0.19223050000000003</v>
      </c>
      <c r="J648">
        <f t="shared" si="155"/>
        <v>490.21049149029113</v>
      </c>
      <c r="K648">
        <f t="shared" si="156"/>
        <v>-60251616.557814054</v>
      </c>
      <c r="L648">
        <f t="shared" si="165"/>
        <v>16443.465968961358</v>
      </c>
      <c r="M648">
        <f>2*$Y$1*VLOOKUP(E647,Gearing!$B$3:$D$7,3)+B646</f>
        <v>16443.445008329276</v>
      </c>
      <c r="N648">
        <f>2*B647-B646+Misc!$B$6*$Y$1^2</f>
        <v>16443.588454546796</v>
      </c>
      <c r="O648">
        <f t="shared" si="157"/>
        <v>0</v>
      </c>
      <c r="P648">
        <f t="shared" si="158"/>
        <v>0</v>
      </c>
      <c r="Q648">
        <f t="shared" si="159"/>
        <v>0</v>
      </c>
      <c r="R648">
        <f t="shared" si="160"/>
        <v>0</v>
      </c>
      <c r="S648">
        <f t="shared" si="161"/>
        <v>0</v>
      </c>
      <c r="T648">
        <f>C648/Misc!$B$2*60/2/PI()</f>
        <v>3998.552767700919</v>
      </c>
      <c r="U648">
        <f>C648/Misc!$B$2*60/2/PI()*VLOOKUP(E648,Gearing!$B$2:$F$7,5,FALSE)</f>
        <v>8000.0000000002174</v>
      </c>
      <c r="V648">
        <f ca="1">FORECAST(U648,OFFSET(Engine!$E$3:$E$26,MATCH(U648,Engine!$A$3:$A$26,1)-1,0,2),OFFSET(Engine!$A$3:$A$26,MATCH(U648,Engine!$A$3:$A$26,1)-1,0,2))</f>
        <v>590.28680526412131</v>
      </c>
    </row>
    <row r="649" spans="1:22" x14ac:dyDescent="0.25">
      <c r="A649">
        <f t="shared" si="153"/>
        <v>161.5</v>
      </c>
      <c r="B649">
        <f t="shared" si="164"/>
        <v>16474.849635188039</v>
      </c>
      <c r="C649">
        <f t="shared" si="162"/>
        <v>125.61824000000342</v>
      </c>
      <c r="D649">
        <f t="shared" si="163"/>
        <v>-2.1394803770817816E-3</v>
      </c>
      <c r="E649">
        <f>MIN(VLOOKUP(C648+0.01,Gearing!$A$2:$F$7,2,TRUE)+1,5)</f>
        <v>5</v>
      </c>
      <c r="F649">
        <f>Misc!$B$4*Misc!$B$5/Misc!$B$2*VLOOKUP(E649,Gearing!$B$2:$F$7,5,FALSE)</f>
        <v>3601.903197661552</v>
      </c>
      <c r="G649">
        <f t="shared" si="151"/>
        <v>10.236996959747598</v>
      </c>
      <c r="H649">
        <f t="shared" si="152"/>
        <v>281.00000000000767</v>
      </c>
      <c r="I649">
        <f t="shared" si="154"/>
        <v>0.19223050000000003</v>
      </c>
      <c r="J649">
        <f t="shared" si="155"/>
        <v>478.13668865271757</v>
      </c>
      <c r="K649">
        <f t="shared" si="156"/>
        <v>-60266823.602560937</v>
      </c>
      <c r="L649">
        <f t="shared" si="165"/>
        <v>16474.87032933173</v>
      </c>
      <c r="M649">
        <f>2*$Y$1*VLOOKUP(E648,Gearing!$B$3:$D$7,3)+B647</f>
        <v>16474.849635188039</v>
      </c>
      <c r="N649">
        <f>2*B648-B647+Misc!$B$6*$Y$1^2</f>
        <v>16474.992813970515</v>
      </c>
      <c r="O649">
        <f t="shared" si="157"/>
        <v>0</v>
      </c>
      <c r="P649">
        <f t="shared" si="158"/>
        <v>0</v>
      </c>
      <c r="Q649">
        <f t="shared" si="159"/>
        <v>0</v>
      </c>
      <c r="R649">
        <f t="shared" si="160"/>
        <v>0</v>
      </c>
      <c r="S649">
        <f t="shared" si="161"/>
        <v>0</v>
      </c>
      <c r="T649">
        <f>C649/Misc!$B$2*60/2/PI()</f>
        <v>3998.552767700919</v>
      </c>
      <c r="U649">
        <f>C649/Misc!$B$2*60/2/PI()*VLOOKUP(E649,Gearing!$B$2:$F$7,5,FALSE)</f>
        <v>8000.0000000002174</v>
      </c>
      <c r="V649">
        <f ca="1">FORECAST(U649,OFFSET(Engine!$E$3:$E$26,MATCH(U649,Engine!$A$3:$A$26,1)-1,0,2),OFFSET(Engine!$A$3:$A$26,MATCH(U649,Engine!$A$3:$A$26,1)-1,0,2))</f>
        <v>590.28680526412131</v>
      </c>
    </row>
    <row r="650" spans="1:22" x14ac:dyDescent="0.25">
      <c r="A650">
        <f t="shared" si="153"/>
        <v>161.75</v>
      </c>
      <c r="B650">
        <f t="shared" si="164"/>
        <v>16506.254128329278</v>
      </c>
      <c r="C650">
        <f t="shared" si="162"/>
        <v>125.61824000000342</v>
      </c>
      <c r="D650">
        <f t="shared" si="163"/>
        <v>2.1394803770817816E-3</v>
      </c>
      <c r="E650">
        <f>MIN(VLOOKUP(C649+0.01,Gearing!$A$2:$F$7,2,TRUE)+1,5)</f>
        <v>5</v>
      </c>
      <c r="F650">
        <f>Misc!$B$4*Misc!$B$5/Misc!$B$2*VLOOKUP(E650,Gearing!$B$2:$F$7,5,FALSE)</f>
        <v>3601.903197661552</v>
      </c>
      <c r="G650">
        <f t="shared" si="151"/>
        <v>10.256510807092379</v>
      </c>
      <c r="H650">
        <f t="shared" si="152"/>
        <v>281.00000000000767</v>
      </c>
      <c r="I650">
        <f t="shared" si="154"/>
        <v>0.19223050000000003</v>
      </c>
      <c r="J650">
        <f t="shared" si="155"/>
        <v>466.06283440597053</v>
      </c>
      <c r="K650">
        <f t="shared" si="156"/>
        <v>-60281647.900853552</v>
      </c>
      <c r="L650">
        <f t="shared" si="165"/>
        <v>16506.275088961367</v>
      </c>
      <c r="M650">
        <f>2*$Y$1*VLOOKUP(E649,Gearing!$B$3:$D$7,3)+B648</f>
        <v>16506.254128329278</v>
      </c>
      <c r="N650">
        <f>2*B649-B648+Misc!$B$6*$Y$1^2</f>
        <v>16506.397574546801</v>
      </c>
      <c r="O650">
        <f t="shared" si="157"/>
        <v>0</v>
      </c>
      <c r="P650">
        <f t="shared" si="158"/>
        <v>0</v>
      </c>
      <c r="Q650">
        <f t="shared" si="159"/>
        <v>0</v>
      </c>
      <c r="R650">
        <f t="shared" si="160"/>
        <v>0</v>
      </c>
      <c r="S650">
        <f t="shared" si="161"/>
        <v>0</v>
      </c>
      <c r="T650">
        <f>C650/Misc!$B$2*60/2/PI()</f>
        <v>3998.552767700919</v>
      </c>
      <c r="U650">
        <f>C650/Misc!$B$2*60/2/PI()*VLOOKUP(E650,Gearing!$B$2:$F$7,5,FALSE)</f>
        <v>8000.0000000002174</v>
      </c>
      <c r="V650">
        <f ca="1">FORECAST(U650,OFFSET(Engine!$E$3:$E$26,MATCH(U650,Engine!$A$3:$A$26,1)-1,0,2),OFFSET(Engine!$A$3:$A$26,MATCH(U650,Engine!$A$3:$A$26,1)-1,0,2))</f>
        <v>590.28680526412131</v>
      </c>
    </row>
    <row r="651" spans="1:22" x14ac:dyDescent="0.25">
      <c r="A651">
        <f t="shared" si="153"/>
        <v>162</v>
      </c>
      <c r="B651">
        <f t="shared" si="164"/>
        <v>16537.65875518804</v>
      </c>
      <c r="C651">
        <f t="shared" si="162"/>
        <v>125.61824000000342</v>
      </c>
      <c r="D651">
        <f t="shared" si="163"/>
        <v>-2.1394803770817816E-3</v>
      </c>
      <c r="E651">
        <f>MIN(VLOOKUP(C650+0.01,Gearing!$A$2:$F$7,2,TRUE)+1,5)</f>
        <v>5</v>
      </c>
      <c r="F651">
        <f>Misc!$B$4*Misc!$B$5/Misc!$B$2*VLOOKUP(E651,Gearing!$B$2:$F$7,5,FALSE)</f>
        <v>3601.903197661552</v>
      </c>
      <c r="G651">
        <f t="shared" si="151"/>
        <v>10.276024737525377</v>
      </c>
      <c r="H651">
        <f t="shared" si="152"/>
        <v>281.00000000000767</v>
      </c>
      <c r="I651">
        <f t="shared" si="154"/>
        <v>0.19223050000000003</v>
      </c>
      <c r="J651">
        <f t="shared" si="155"/>
        <v>453.98903156839697</v>
      </c>
      <c r="K651">
        <f t="shared" si="156"/>
        <v>-60296096.600669168</v>
      </c>
      <c r="L651">
        <f t="shared" si="165"/>
        <v>16537.679449331732</v>
      </c>
      <c r="M651">
        <f>2*$Y$1*VLOOKUP(E650,Gearing!$B$3:$D$7,3)+B649</f>
        <v>16537.65875518804</v>
      </c>
      <c r="N651">
        <f>2*B650-B649+Misc!$B$6*$Y$1^2</f>
        <v>16537.801933970517</v>
      </c>
      <c r="O651">
        <f t="shared" si="157"/>
        <v>0</v>
      </c>
      <c r="P651">
        <f t="shared" si="158"/>
        <v>0</v>
      </c>
      <c r="Q651">
        <f t="shared" si="159"/>
        <v>0</v>
      </c>
      <c r="R651">
        <f t="shared" si="160"/>
        <v>0</v>
      </c>
      <c r="S651">
        <f t="shared" si="161"/>
        <v>0</v>
      </c>
      <c r="T651">
        <f>C651/Misc!$B$2*60/2/PI()</f>
        <v>3998.552767700919</v>
      </c>
      <c r="U651">
        <f>C651/Misc!$B$2*60/2/PI()*VLOOKUP(E651,Gearing!$B$2:$F$7,5,FALSE)</f>
        <v>8000.0000000002174</v>
      </c>
      <c r="V651">
        <f ca="1">FORECAST(U651,OFFSET(Engine!$E$3:$E$26,MATCH(U651,Engine!$A$3:$A$26,1)-1,0,2),OFFSET(Engine!$A$3:$A$26,MATCH(U651,Engine!$A$3:$A$26,1)-1,0,2))</f>
        <v>590.28680526412131</v>
      </c>
    </row>
    <row r="652" spans="1:22" x14ac:dyDescent="0.25">
      <c r="A652">
        <f t="shared" si="153"/>
        <v>162.25</v>
      </c>
      <c r="B652">
        <f t="shared" si="164"/>
        <v>16569.063248329279</v>
      </c>
      <c r="C652">
        <f t="shared" si="162"/>
        <v>125.61824000000342</v>
      </c>
      <c r="D652">
        <f t="shared" si="163"/>
        <v>2.1394803770817816E-3</v>
      </c>
      <c r="E652">
        <f>MIN(VLOOKUP(C651+0.01,Gearing!$A$2:$F$7,2,TRUE)+1,5)</f>
        <v>5</v>
      </c>
      <c r="F652">
        <f>Misc!$B$4*Misc!$B$5/Misc!$B$2*VLOOKUP(E652,Gearing!$B$2:$F$7,5,FALSE)</f>
        <v>3601.903197661552</v>
      </c>
      <c r="G652">
        <f t="shared" si="151"/>
        <v>10.295538584870156</v>
      </c>
      <c r="H652">
        <f t="shared" si="152"/>
        <v>281.00000000000767</v>
      </c>
      <c r="I652">
        <f t="shared" si="154"/>
        <v>0.19223050000000003</v>
      </c>
      <c r="J652">
        <f t="shared" si="155"/>
        <v>441.91517732164994</v>
      </c>
      <c r="K652">
        <f t="shared" si="156"/>
        <v>-60310162.550801538</v>
      </c>
      <c r="L652">
        <f t="shared" si="165"/>
        <v>16569.084208961369</v>
      </c>
      <c r="M652">
        <f>2*$Y$1*VLOOKUP(E651,Gearing!$B$3:$D$7,3)+B650</f>
        <v>16569.063248329279</v>
      </c>
      <c r="N652">
        <f>2*B651-B650+Misc!$B$6*$Y$1^2</f>
        <v>16569.206694546803</v>
      </c>
      <c r="O652">
        <f t="shared" si="157"/>
        <v>0</v>
      </c>
      <c r="P652">
        <f t="shared" si="158"/>
        <v>0</v>
      </c>
      <c r="Q652">
        <f t="shared" si="159"/>
        <v>0</v>
      </c>
      <c r="R652">
        <f t="shared" si="160"/>
        <v>0</v>
      </c>
      <c r="S652">
        <f t="shared" si="161"/>
        <v>0</v>
      </c>
      <c r="T652">
        <f>C652/Misc!$B$2*60/2/PI()</f>
        <v>3998.552767700919</v>
      </c>
      <c r="U652">
        <f>C652/Misc!$B$2*60/2/PI()*VLOOKUP(E652,Gearing!$B$2:$F$7,5,FALSE)</f>
        <v>8000.0000000002174</v>
      </c>
      <c r="V652">
        <f ca="1">FORECAST(U652,OFFSET(Engine!$E$3:$E$26,MATCH(U652,Engine!$A$3:$A$26,1)-1,0,2),OFFSET(Engine!$A$3:$A$26,MATCH(U652,Engine!$A$3:$A$26,1)-1,0,2))</f>
        <v>590.28680526412131</v>
      </c>
    </row>
    <row r="653" spans="1:22" x14ac:dyDescent="0.25">
      <c r="A653">
        <f t="shared" si="153"/>
        <v>162.5</v>
      </c>
      <c r="B653">
        <f t="shared" si="164"/>
        <v>16600.467875188042</v>
      </c>
      <c r="C653">
        <f t="shared" si="162"/>
        <v>125.61824000000342</v>
      </c>
      <c r="D653">
        <f t="shared" si="163"/>
        <v>-2.1394803770817816E-3</v>
      </c>
      <c r="E653">
        <f>MIN(VLOOKUP(C652+0.01,Gearing!$A$2:$F$7,2,TRUE)+1,5)</f>
        <v>5</v>
      </c>
      <c r="F653">
        <f>Misc!$B$4*Misc!$B$5/Misc!$B$2*VLOOKUP(E653,Gearing!$B$2:$F$7,5,FALSE)</f>
        <v>3601.903197661552</v>
      </c>
      <c r="G653">
        <f t="shared" si="151"/>
        <v>10.315052515303154</v>
      </c>
      <c r="H653">
        <f t="shared" si="152"/>
        <v>281.00000000000767</v>
      </c>
      <c r="I653">
        <f t="shared" si="154"/>
        <v>0.19223050000000003</v>
      </c>
      <c r="J653">
        <f t="shared" si="155"/>
        <v>429.84137448407637</v>
      </c>
      <c r="K653">
        <f t="shared" si="156"/>
        <v>-60323852.905685864</v>
      </c>
      <c r="L653">
        <f t="shared" si="165"/>
        <v>16600.488569331734</v>
      </c>
      <c r="M653">
        <f>2*$Y$1*VLOOKUP(E652,Gearing!$B$3:$D$7,3)+B651</f>
        <v>16600.467875188042</v>
      </c>
      <c r="N653">
        <f>2*B652-B651+Misc!$B$6*$Y$1^2</f>
        <v>16600.611053970519</v>
      </c>
      <c r="O653">
        <f t="shared" si="157"/>
        <v>0</v>
      </c>
      <c r="P653">
        <f t="shared" si="158"/>
        <v>0</v>
      </c>
      <c r="Q653">
        <f t="shared" si="159"/>
        <v>0</v>
      </c>
      <c r="R653">
        <f t="shared" si="160"/>
        <v>0</v>
      </c>
      <c r="S653">
        <f t="shared" si="161"/>
        <v>0</v>
      </c>
      <c r="T653">
        <f>C653/Misc!$B$2*60/2/PI()</f>
        <v>3998.552767700919</v>
      </c>
      <c r="U653">
        <f>C653/Misc!$B$2*60/2/PI()*VLOOKUP(E653,Gearing!$B$2:$F$7,5,FALSE)</f>
        <v>8000.0000000002174</v>
      </c>
      <c r="V653">
        <f ca="1">FORECAST(U653,OFFSET(Engine!$E$3:$E$26,MATCH(U653,Engine!$A$3:$A$26,1)-1,0,2),OFFSET(Engine!$A$3:$A$26,MATCH(U653,Engine!$A$3:$A$26,1)-1,0,2))</f>
        <v>590.28680526412131</v>
      </c>
    </row>
    <row r="654" spans="1:22" x14ac:dyDescent="0.25">
      <c r="A654">
        <f t="shared" si="153"/>
        <v>162.75</v>
      </c>
      <c r="B654">
        <f t="shared" si="164"/>
        <v>16631.872368329281</v>
      </c>
      <c r="C654">
        <f t="shared" si="162"/>
        <v>125.61824000000342</v>
      </c>
      <c r="D654">
        <f t="shared" si="163"/>
        <v>2.1394803770817816E-3</v>
      </c>
      <c r="E654">
        <f>MIN(VLOOKUP(C653+0.01,Gearing!$A$2:$F$7,2,TRUE)+1,5)</f>
        <v>5</v>
      </c>
      <c r="F654">
        <f>Misc!$B$4*Misc!$B$5/Misc!$B$2*VLOOKUP(E654,Gearing!$B$2:$F$7,5,FALSE)</f>
        <v>3601.903197661552</v>
      </c>
      <c r="G654">
        <f t="shared" si="151"/>
        <v>10.334566362647937</v>
      </c>
      <c r="H654">
        <f t="shared" si="152"/>
        <v>281.00000000000767</v>
      </c>
      <c r="I654">
        <f t="shared" si="154"/>
        <v>0.19223050000000003</v>
      </c>
      <c r="J654">
        <f t="shared" si="155"/>
        <v>417.76752023732934</v>
      </c>
      <c r="K654">
        <f t="shared" si="156"/>
        <v>-60337160.507657982</v>
      </c>
      <c r="L654">
        <f t="shared" si="165"/>
        <v>16631.893328961371</v>
      </c>
      <c r="M654">
        <f>2*$Y$1*VLOOKUP(E653,Gearing!$B$3:$D$7,3)+B652</f>
        <v>16631.872368329281</v>
      </c>
      <c r="N654">
        <f>2*B653-B652+Misc!$B$6*$Y$1^2</f>
        <v>16632.015814546805</v>
      </c>
      <c r="O654">
        <f t="shared" si="157"/>
        <v>0</v>
      </c>
      <c r="P654">
        <f t="shared" si="158"/>
        <v>0</v>
      </c>
      <c r="Q654">
        <f t="shared" si="159"/>
        <v>0</v>
      </c>
      <c r="R654">
        <f t="shared" si="160"/>
        <v>0</v>
      </c>
      <c r="S654">
        <f t="shared" si="161"/>
        <v>0</v>
      </c>
      <c r="T654">
        <f>C654/Misc!$B$2*60/2/PI()</f>
        <v>3998.552767700919</v>
      </c>
      <c r="U654">
        <f>C654/Misc!$B$2*60/2/PI()*VLOOKUP(E654,Gearing!$B$2:$F$7,5,FALSE)</f>
        <v>8000.0000000002174</v>
      </c>
      <c r="V654">
        <f ca="1">FORECAST(U654,OFFSET(Engine!$E$3:$E$26,MATCH(U654,Engine!$A$3:$A$26,1)-1,0,2),OFFSET(Engine!$A$3:$A$26,MATCH(U654,Engine!$A$3:$A$26,1)-1,0,2))</f>
        <v>590.28680526412131</v>
      </c>
    </row>
    <row r="655" spans="1:22" x14ac:dyDescent="0.25">
      <c r="A655">
        <f t="shared" si="153"/>
        <v>163</v>
      </c>
      <c r="B655">
        <f t="shared" si="164"/>
        <v>16663.276995188044</v>
      </c>
      <c r="C655">
        <f t="shared" si="162"/>
        <v>125.61824000000342</v>
      </c>
      <c r="D655">
        <f t="shared" si="163"/>
        <v>-2.1394803770817816E-3</v>
      </c>
      <c r="E655">
        <f>MIN(VLOOKUP(C654+0.01,Gearing!$A$2:$F$7,2,TRUE)+1,5)</f>
        <v>5</v>
      </c>
      <c r="F655">
        <f>Misc!$B$4*Misc!$B$5/Misc!$B$2*VLOOKUP(E655,Gearing!$B$2:$F$7,5,FALSE)</f>
        <v>3601.903197661552</v>
      </c>
      <c r="G655">
        <f t="shared" si="151"/>
        <v>10.354080293080935</v>
      </c>
      <c r="H655">
        <f t="shared" si="152"/>
        <v>281.00000000000767</v>
      </c>
      <c r="I655">
        <f t="shared" si="154"/>
        <v>0.19223050000000003</v>
      </c>
      <c r="J655">
        <f t="shared" si="155"/>
        <v>405.69371739975577</v>
      </c>
      <c r="K655">
        <f t="shared" si="156"/>
        <v>-60350092.517611042</v>
      </c>
      <c r="L655">
        <f t="shared" si="165"/>
        <v>16663.297689331732</v>
      </c>
      <c r="M655">
        <f>2*$Y$1*VLOOKUP(E654,Gearing!$B$3:$D$7,3)+B653</f>
        <v>16663.276995188044</v>
      </c>
      <c r="N655">
        <f>2*B654-B653+Misc!$B$6*$Y$1^2</f>
        <v>16663.42017397052</v>
      </c>
      <c r="O655">
        <f t="shared" si="157"/>
        <v>0</v>
      </c>
      <c r="P655">
        <f t="shared" si="158"/>
        <v>0</v>
      </c>
      <c r="Q655">
        <f t="shared" si="159"/>
        <v>0</v>
      </c>
      <c r="R655">
        <f t="shared" si="160"/>
        <v>0</v>
      </c>
      <c r="S655">
        <f t="shared" si="161"/>
        <v>0</v>
      </c>
      <c r="T655">
        <f>C655/Misc!$B$2*60/2/PI()</f>
        <v>3998.552767700919</v>
      </c>
      <c r="U655">
        <f>C655/Misc!$B$2*60/2/PI()*VLOOKUP(E655,Gearing!$B$2:$F$7,5,FALSE)</f>
        <v>8000.0000000002174</v>
      </c>
      <c r="V655">
        <f ca="1">FORECAST(U655,OFFSET(Engine!$E$3:$E$26,MATCH(U655,Engine!$A$3:$A$26,1)-1,0,2),OFFSET(Engine!$A$3:$A$26,MATCH(U655,Engine!$A$3:$A$26,1)-1,0,2))</f>
        <v>590.28680526412131</v>
      </c>
    </row>
    <row r="656" spans="1:22" x14ac:dyDescent="0.25">
      <c r="A656">
        <f t="shared" si="153"/>
        <v>163.25</v>
      </c>
      <c r="B656">
        <f t="shared" si="164"/>
        <v>16694.681488329283</v>
      </c>
      <c r="C656">
        <f t="shared" si="162"/>
        <v>125.61824000000342</v>
      </c>
      <c r="D656">
        <f t="shared" si="163"/>
        <v>2.1394803770817816E-3</v>
      </c>
      <c r="E656">
        <f>MIN(VLOOKUP(C655+0.01,Gearing!$A$2:$F$7,2,TRUE)+1,5)</f>
        <v>5</v>
      </c>
      <c r="F656">
        <f>Misc!$B$4*Misc!$B$5/Misc!$B$2*VLOOKUP(E656,Gearing!$B$2:$F$7,5,FALSE)</f>
        <v>3601.903197661552</v>
      </c>
      <c r="G656">
        <f t="shared" si="151"/>
        <v>10.373594140425714</v>
      </c>
      <c r="H656">
        <f t="shared" si="152"/>
        <v>281.00000000000767</v>
      </c>
      <c r="I656">
        <f t="shared" si="154"/>
        <v>0.19223050000000003</v>
      </c>
      <c r="J656">
        <f t="shared" si="155"/>
        <v>393.61986315300874</v>
      </c>
      <c r="K656">
        <f t="shared" si="156"/>
        <v>-60362641.771422915</v>
      </c>
      <c r="L656">
        <f t="shared" si="165"/>
        <v>16694.702448961369</v>
      </c>
      <c r="M656">
        <f>2*$Y$1*VLOOKUP(E655,Gearing!$B$3:$D$7,3)+B654</f>
        <v>16694.681488329283</v>
      </c>
      <c r="N656">
        <f>2*B655-B654+Misc!$B$6*$Y$1^2</f>
        <v>16694.824934546807</v>
      </c>
      <c r="O656">
        <f t="shared" si="157"/>
        <v>0</v>
      </c>
      <c r="P656">
        <f t="shared" si="158"/>
        <v>0</v>
      </c>
      <c r="Q656">
        <f t="shared" si="159"/>
        <v>0</v>
      </c>
      <c r="R656">
        <f t="shared" si="160"/>
        <v>0</v>
      </c>
      <c r="S656">
        <f t="shared" si="161"/>
        <v>0</v>
      </c>
      <c r="T656">
        <f>C656/Misc!$B$2*60/2/PI()</f>
        <v>3998.552767700919</v>
      </c>
      <c r="U656">
        <f>C656/Misc!$B$2*60/2/PI()*VLOOKUP(E656,Gearing!$B$2:$F$7,5,FALSE)</f>
        <v>8000.0000000002174</v>
      </c>
      <c r="V656">
        <f ca="1">FORECAST(U656,OFFSET(Engine!$E$3:$E$26,MATCH(U656,Engine!$A$3:$A$26,1)-1,0,2),OFFSET(Engine!$A$3:$A$26,MATCH(U656,Engine!$A$3:$A$26,1)-1,0,2))</f>
        <v>590.28680526412131</v>
      </c>
    </row>
    <row r="657" spans="1:22" x14ac:dyDescent="0.25">
      <c r="A657">
        <f t="shared" si="153"/>
        <v>163.5</v>
      </c>
      <c r="B657">
        <f t="shared" si="164"/>
        <v>16726.086115188045</v>
      </c>
      <c r="C657">
        <f t="shared" si="162"/>
        <v>125.61824000000342</v>
      </c>
      <c r="D657">
        <f t="shared" si="163"/>
        <v>-2.1394803770817816E-3</v>
      </c>
      <c r="E657">
        <f>MIN(VLOOKUP(C656+0.01,Gearing!$A$2:$F$7,2,TRUE)+1,5)</f>
        <v>5</v>
      </c>
      <c r="F657">
        <f>Misc!$B$4*Misc!$B$5/Misc!$B$2*VLOOKUP(E657,Gearing!$B$2:$F$7,5,FALSE)</f>
        <v>3601.903197661552</v>
      </c>
      <c r="G657">
        <f t="shared" si="151"/>
        <v>10.393108070858714</v>
      </c>
      <c r="H657">
        <f t="shared" si="152"/>
        <v>281.00000000000767</v>
      </c>
      <c r="I657">
        <f t="shared" si="154"/>
        <v>0.19223050000000003</v>
      </c>
      <c r="J657">
        <f t="shared" si="155"/>
        <v>381.54606031543517</v>
      </c>
      <c r="K657">
        <f t="shared" si="156"/>
        <v>-60374815.436444692</v>
      </c>
      <c r="L657">
        <f t="shared" si="165"/>
        <v>16726.106809331734</v>
      </c>
      <c r="M657">
        <f>2*$Y$1*VLOOKUP(E656,Gearing!$B$3:$D$7,3)+B655</f>
        <v>16726.086115188045</v>
      </c>
      <c r="N657">
        <f>2*B656-B655+Misc!$B$6*$Y$1^2</f>
        <v>16726.229293970522</v>
      </c>
      <c r="O657">
        <f t="shared" si="157"/>
        <v>0</v>
      </c>
      <c r="P657">
        <f t="shared" si="158"/>
        <v>0</v>
      </c>
      <c r="Q657">
        <f t="shared" si="159"/>
        <v>0</v>
      </c>
      <c r="R657">
        <f t="shared" si="160"/>
        <v>0</v>
      </c>
      <c r="S657">
        <f t="shared" si="161"/>
        <v>0</v>
      </c>
      <c r="T657">
        <f>C657/Misc!$B$2*60/2/PI()</f>
        <v>3998.552767700919</v>
      </c>
      <c r="U657">
        <f>C657/Misc!$B$2*60/2/PI()*VLOOKUP(E657,Gearing!$B$2:$F$7,5,FALSE)</f>
        <v>8000.0000000002174</v>
      </c>
      <c r="V657">
        <f ca="1">FORECAST(U657,OFFSET(Engine!$E$3:$E$26,MATCH(U657,Engine!$A$3:$A$26,1)-1,0,2),OFFSET(Engine!$A$3:$A$26,MATCH(U657,Engine!$A$3:$A$26,1)-1,0,2))</f>
        <v>590.28680526412131</v>
      </c>
    </row>
    <row r="658" spans="1:22" x14ac:dyDescent="0.25">
      <c r="A658">
        <f t="shared" si="153"/>
        <v>163.75</v>
      </c>
      <c r="B658">
        <f t="shared" si="164"/>
        <v>16757.490608329284</v>
      </c>
      <c r="C658">
        <f t="shared" si="162"/>
        <v>125.61824000000342</v>
      </c>
      <c r="D658">
        <f t="shared" si="163"/>
        <v>2.1394803770817816E-3</v>
      </c>
      <c r="E658">
        <f>MIN(VLOOKUP(C657+0.01,Gearing!$A$2:$F$7,2,TRUE)+1,5)</f>
        <v>5</v>
      </c>
      <c r="F658">
        <f>Misc!$B$4*Misc!$B$5/Misc!$B$2*VLOOKUP(E658,Gearing!$B$2:$F$7,5,FALSE)</f>
        <v>3601.903197661552</v>
      </c>
      <c r="G658">
        <f t="shared" si="151"/>
        <v>10.412621918203495</v>
      </c>
      <c r="H658">
        <f t="shared" si="152"/>
        <v>281.00000000000767</v>
      </c>
      <c r="I658">
        <f t="shared" si="154"/>
        <v>0.19223050000000003</v>
      </c>
      <c r="J658">
        <f t="shared" si="155"/>
        <v>369.47220606868814</v>
      </c>
      <c r="K658">
        <f t="shared" si="156"/>
        <v>-60386606.342096321</v>
      </c>
      <c r="L658">
        <f t="shared" si="165"/>
        <v>16757.511568961374</v>
      </c>
      <c r="M658">
        <f>2*$Y$1*VLOOKUP(E657,Gearing!$B$3:$D$7,3)+B656</f>
        <v>16757.490608329284</v>
      </c>
      <c r="N658">
        <f>2*B657-B656+Misc!$B$6*$Y$1^2</f>
        <v>16757.634054546808</v>
      </c>
      <c r="O658">
        <f t="shared" si="157"/>
        <v>0</v>
      </c>
      <c r="P658">
        <f t="shared" si="158"/>
        <v>0</v>
      </c>
      <c r="Q658">
        <f t="shared" si="159"/>
        <v>0</v>
      </c>
      <c r="R658">
        <f t="shared" si="160"/>
        <v>0</v>
      </c>
      <c r="S658">
        <f t="shared" si="161"/>
        <v>0</v>
      </c>
      <c r="T658">
        <f>C658/Misc!$B$2*60/2/PI()</f>
        <v>3998.552767700919</v>
      </c>
      <c r="U658">
        <f>C658/Misc!$B$2*60/2/PI()*VLOOKUP(E658,Gearing!$B$2:$F$7,5,FALSE)</f>
        <v>8000.0000000002174</v>
      </c>
      <c r="V658">
        <f ca="1">FORECAST(U658,OFFSET(Engine!$E$3:$E$26,MATCH(U658,Engine!$A$3:$A$26,1)-1,0,2),OFFSET(Engine!$A$3:$A$26,MATCH(U658,Engine!$A$3:$A$26,1)-1,0,2))</f>
        <v>590.28680526412131</v>
      </c>
    </row>
    <row r="659" spans="1:22" x14ac:dyDescent="0.25">
      <c r="A659">
        <f t="shared" si="153"/>
        <v>164</v>
      </c>
      <c r="B659">
        <f t="shared" si="164"/>
        <v>16788.895235188047</v>
      </c>
      <c r="C659">
        <f t="shared" si="162"/>
        <v>125.61824000000342</v>
      </c>
      <c r="D659">
        <f t="shared" si="163"/>
        <v>-2.1394803770817816E-3</v>
      </c>
      <c r="E659">
        <f>MIN(VLOOKUP(C658+0.01,Gearing!$A$2:$F$7,2,TRUE)+1,5)</f>
        <v>5</v>
      </c>
      <c r="F659">
        <f>Misc!$B$4*Misc!$B$5/Misc!$B$2*VLOOKUP(E659,Gearing!$B$2:$F$7,5,FALSE)</f>
        <v>3601.903197661552</v>
      </c>
      <c r="G659">
        <f t="shared" si="151"/>
        <v>10.432135848636491</v>
      </c>
      <c r="H659">
        <f t="shared" si="152"/>
        <v>281.00000000000767</v>
      </c>
      <c r="I659">
        <f t="shared" si="154"/>
        <v>0.19223050000000003</v>
      </c>
      <c r="J659">
        <f t="shared" si="155"/>
        <v>357.39840323111366</v>
      </c>
      <c r="K659">
        <f t="shared" si="156"/>
        <v>-60398021.662186787</v>
      </c>
      <c r="L659">
        <f t="shared" si="165"/>
        <v>16788.915929331735</v>
      </c>
      <c r="M659">
        <f>2*$Y$1*VLOOKUP(E658,Gearing!$B$3:$D$7,3)+B657</f>
        <v>16788.895235188047</v>
      </c>
      <c r="N659">
        <f>2*B658-B657+Misc!$B$6*$Y$1^2</f>
        <v>16789.038413970524</v>
      </c>
      <c r="O659">
        <f t="shared" si="157"/>
        <v>0</v>
      </c>
      <c r="P659">
        <f t="shared" si="158"/>
        <v>0</v>
      </c>
      <c r="Q659">
        <f t="shared" si="159"/>
        <v>0</v>
      </c>
      <c r="R659">
        <f t="shared" si="160"/>
        <v>0</v>
      </c>
      <c r="S659">
        <f t="shared" si="161"/>
        <v>0</v>
      </c>
      <c r="T659">
        <f>C659/Misc!$B$2*60/2/PI()</f>
        <v>3998.552767700919</v>
      </c>
      <c r="U659">
        <f>C659/Misc!$B$2*60/2/PI()*VLOOKUP(E659,Gearing!$B$2:$F$7,5,FALSE)</f>
        <v>8000.0000000002174</v>
      </c>
      <c r="V659">
        <f ca="1">FORECAST(U659,OFFSET(Engine!$E$3:$E$26,MATCH(U659,Engine!$A$3:$A$26,1)-1,0,2),OFFSET(Engine!$A$3:$A$26,MATCH(U659,Engine!$A$3:$A$26,1)-1,0,2))</f>
        <v>590.28680526412131</v>
      </c>
    </row>
    <row r="660" spans="1:22" x14ac:dyDescent="0.25">
      <c r="A660">
        <f t="shared" si="153"/>
        <v>164.25</v>
      </c>
      <c r="B660">
        <f t="shared" si="164"/>
        <v>16820.299728329286</v>
      </c>
      <c r="C660">
        <f t="shared" si="162"/>
        <v>125.61824000000342</v>
      </c>
      <c r="D660">
        <f t="shared" si="163"/>
        <v>2.1394803770817816E-3</v>
      </c>
      <c r="E660">
        <f>MIN(VLOOKUP(C659+0.01,Gearing!$A$2:$F$7,2,TRUE)+1,5)</f>
        <v>5</v>
      </c>
      <c r="F660">
        <f>Misc!$B$4*Misc!$B$5/Misc!$B$2*VLOOKUP(E660,Gearing!$B$2:$F$7,5,FALSE)</f>
        <v>3601.903197661552</v>
      </c>
      <c r="G660">
        <f t="shared" si="151"/>
        <v>10.451649695981274</v>
      </c>
      <c r="H660">
        <f t="shared" si="152"/>
        <v>281.00000000000767</v>
      </c>
      <c r="I660">
        <f t="shared" si="154"/>
        <v>0.19223050000000003</v>
      </c>
      <c r="J660">
        <f t="shared" si="155"/>
        <v>345.32454898436754</v>
      </c>
      <c r="K660">
        <f t="shared" si="156"/>
        <v>-60409054.219678178</v>
      </c>
      <c r="L660">
        <f t="shared" si="165"/>
        <v>16820.320688961376</v>
      </c>
      <c r="M660">
        <f>2*$Y$1*VLOOKUP(E659,Gearing!$B$3:$D$7,3)+B658</f>
        <v>16820.299728329286</v>
      </c>
      <c r="N660">
        <f>2*B659-B658+Misc!$B$6*$Y$1^2</f>
        <v>16820.44317454681</v>
      </c>
      <c r="O660">
        <f t="shared" si="157"/>
        <v>0</v>
      </c>
      <c r="P660">
        <f t="shared" si="158"/>
        <v>0</v>
      </c>
      <c r="Q660">
        <f t="shared" si="159"/>
        <v>0</v>
      </c>
      <c r="R660">
        <f t="shared" si="160"/>
        <v>0</v>
      </c>
      <c r="S660">
        <f t="shared" si="161"/>
        <v>0</v>
      </c>
      <c r="T660">
        <f>C660/Misc!$B$2*60/2/PI()</f>
        <v>3998.552767700919</v>
      </c>
      <c r="U660">
        <f>C660/Misc!$B$2*60/2/PI()*VLOOKUP(E660,Gearing!$B$2:$F$7,5,FALSE)</f>
        <v>8000.0000000002174</v>
      </c>
      <c r="V660">
        <f ca="1">FORECAST(U660,OFFSET(Engine!$E$3:$E$26,MATCH(U660,Engine!$A$3:$A$26,1)-1,0,2),OFFSET(Engine!$A$3:$A$26,MATCH(U660,Engine!$A$3:$A$26,1)-1,0,2))</f>
        <v>590.28680526412131</v>
      </c>
    </row>
    <row r="661" spans="1:22" x14ac:dyDescent="0.25">
      <c r="A661">
        <f t="shared" si="153"/>
        <v>164.5</v>
      </c>
      <c r="B661">
        <f t="shared" si="164"/>
        <v>16851.704355188049</v>
      </c>
      <c r="C661">
        <f t="shared" si="162"/>
        <v>125.61824000000342</v>
      </c>
      <c r="D661">
        <f t="shared" si="163"/>
        <v>-2.1394803770817816E-3</v>
      </c>
      <c r="E661">
        <f>MIN(VLOOKUP(C660+0.01,Gearing!$A$2:$F$7,2,TRUE)+1,5)</f>
        <v>5</v>
      </c>
      <c r="F661">
        <f>Misc!$B$4*Misc!$B$5/Misc!$B$2*VLOOKUP(E661,Gearing!$B$2:$F$7,5,FALSE)</f>
        <v>3601.903197661552</v>
      </c>
      <c r="G661">
        <f t="shared" si="151"/>
        <v>10.471163626414272</v>
      </c>
      <c r="H661">
        <f t="shared" si="152"/>
        <v>281.00000000000767</v>
      </c>
      <c r="I661">
        <f t="shared" si="154"/>
        <v>0.19223050000000003</v>
      </c>
      <c r="J661">
        <f t="shared" si="155"/>
        <v>333.25074614679306</v>
      </c>
      <c r="K661">
        <f t="shared" si="156"/>
        <v>-60419711.194837384</v>
      </c>
      <c r="L661">
        <f t="shared" si="165"/>
        <v>16851.725049331737</v>
      </c>
      <c r="M661">
        <f>2*$Y$1*VLOOKUP(E660,Gearing!$B$3:$D$7,3)+B659</f>
        <v>16851.704355188049</v>
      </c>
      <c r="N661">
        <f>2*B660-B659+Misc!$B$6*$Y$1^2</f>
        <v>16851.847533970526</v>
      </c>
      <c r="O661">
        <f t="shared" si="157"/>
        <v>0</v>
      </c>
      <c r="P661">
        <f t="shared" si="158"/>
        <v>0</v>
      </c>
      <c r="Q661">
        <f t="shared" si="159"/>
        <v>0</v>
      </c>
      <c r="R661">
        <f t="shared" si="160"/>
        <v>0</v>
      </c>
      <c r="S661">
        <f t="shared" si="161"/>
        <v>0</v>
      </c>
      <c r="T661">
        <f>C661/Misc!$B$2*60/2/PI()</f>
        <v>3998.552767700919</v>
      </c>
      <c r="U661">
        <f>C661/Misc!$B$2*60/2/PI()*VLOOKUP(E661,Gearing!$B$2:$F$7,5,FALSE)</f>
        <v>8000.0000000002174</v>
      </c>
      <c r="V661">
        <f ca="1">FORECAST(U661,OFFSET(Engine!$E$3:$E$26,MATCH(U661,Engine!$A$3:$A$26,1)-1,0,2),OFFSET(Engine!$A$3:$A$26,MATCH(U661,Engine!$A$3:$A$26,1)-1,0,2))</f>
        <v>590.28680526412131</v>
      </c>
    </row>
    <row r="662" spans="1:22" x14ac:dyDescent="0.25">
      <c r="A662">
        <f t="shared" si="153"/>
        <v>164.75</v>
      </c>
      <c r="B662">
        <f t="shared" si="164"/>
        <v>16883.108848329288</v>
      </c>
      <c r="C662">
        <f t="shared" si="162"/>
        <v>125.61824000000342</v>
      </c>
      <c r="D662">
        <f t="shared" si="163"/>
        <v>2.1394803770817816E-3</v>
      </c>
      <c r="E662">
        <f>MIN(VLOOKUP(C661+0.01,Gearing!$A$2:$F$7,2,TRUE)+1,5)</f>
        <v>5</v>
      </c>
      <c r="F662">
        <f>Misc!$B$4*Misc!$B$5/Misc!$B$2*VLOOKUP(E662,Gearing!$B$2:$F$7,5,FALSE)</f>
        <v>3601.903197661552</v>
      </c>
      <c r="G662">
        <f t="shared" si="151"/>
        <v>10.490677473759051</v>
      </c>
      <c r="H662">
        <f t="shared" si="152"/>
        <v>281.00000000000767</v>
      </c>
      <c r="I662">
        <f t="shared" si="154"/>
        <v>0.19223050000000003</v>
      </c>
      <c r="J662">
        <f t="shared" si="155"/>
        <v>321.17689190004694</v>
      </c>
      <c r="K662">
        <f t="shared" si="156"/>
        <v>-60429985.404168531</v>
      </c>
      <c r="L662">
        <f t="shared" si="165"/>
        <v>16883.129808961377</v>
      </c>
      <c r="M662">
        <f>2*$Y$1*VLOOKUP(E661,Gearing!$B$3:$D$7,3)+B660</f>
        <v>16883.108848329288</v>
      </c>
      <c r="N662">
        <f>2*B661-B660+Misc!$B$6*$Y$1^2</f>
        <v>16883.252294546812</v>
      </c>
      <c r="O662">
        <f t="shared" si="157"/>
        <v>0</v>
      </c>
      <c r="P662">
        <f t="shared" si="158"/>
        <v>0</v>
      </c>
      <c r="Q662">
        <f t="shared" si="159"/>
        <v>0</v>
      </c>
      <c r="R662">
        <f t="shared" si="160"/>
        <v>0</v>
      </c>
      <c r="S662">
        <f t="shared" si="161"/>
        <v>0</v>
      </c>
      <c r="T662">
        <f>C662/Misc!$B$2*60/2/PI()</f>
        <v>3998.552767700919</v>
      </c>
      <c r="U662">
        <f>C662/Misc!$B$2*60/2/PI()*VLOOKUP(E662,Gearing!$B$2:$F$7,5,FALSE)</f>
        <v>8000.0000000002174</v>
      </c>
      <c r="V662">
        <f ca="1">FORECAST(U662,OFFSET(Engine!$E$3:$E$26,MATCH(U662,Engine!$A$3:$A$26,1)-1,0,2),OFFSET(Engine!$A$3:$A$26,MATCH(U662,Engine!$A$3:$A$26,1)-1,0,2))</f>
        <v>590.28680526412131</v>
      </c>
    </row>
    <row r="663" spans="1:22" x14ac:dyDescent="0.25">
      <c r="A663">
        <f t="shared" si="153"/>
        <v>165</v>
      </c>
      <c r="B663">
        <f t="shared" si="164"/>
        <v>16914.513475188051</v>
      </c>
      <c r="C663">
        <f t="shared" si="162"/>
        <v>125.61824000000342</v>
      </c>
      <c r="D663">
        <f t="shared" si="163"/>
        <v>-2.1394803770817816E-3</v>
      </c>
      <c r="E663">
        <f>MIN(VLOOKUP(C662+0.01,Gearing!$A$2:$F$7,2,TRUE)+1,5)</f>
        <v>5</v>
      </c>
      <c r="F663">
        <f>Misc!$B$4*Misc!$B$5/Misc!$B$2*VLOOKUP(E663,Gearing!$B$2:$F$7,5,FALSE)</f>
        <v>3601.903197661552</v>
      </c>
      <c r="G663">
        <f t="shared" si="151"/>
        <v>10.510191404192049</v>
      </c>
      <c r="H663">
        <f t="shared" si="152"/>
        <v>281.00000000000767</v>
      </c>
      <c r="I663">
        <f t="shared" si="154"/>
        <v>0.19223050000000003</v>
      </c>
      <c r="J663">
        <f t="shared" si="155"/>
        <v>309.10308906247246</v>
      </c>
      <c r="K663">
        <f t="shared" si="156"/>
        <v>-60439884.03439644</v>
      </c>
      <c r="L663">
        <f t="shared" si="165"/>
        <v>16914.534169331739</v>
      </c>
      <c r="M663">
        <f>2*$Y$1*VLOOKUP(E662,Gearing!$B$3:$D$7,3)+B661</f>
        <v>16914.513475188051</v>
      </c>
      <c r="N663">
        <f>2*B662-B661+Misc!$B$6*$Y$1^2</f>
        <v>16914.656653970527</v>
      </c>
      <c r="O663">
        <f t="shared" si="157"/>
        <v>0</v>
      </c>
      <c r="P663">
        <f t="shared" si="158"/>
        <v>0</v>
      </c>
      <c r="Q663">
        <f t="shared" si="159"/>
        <v>0</v>
      </c>
      <c r="R663">
        <f t="shared" si="160"/>
        <v>0</v>
      </c>
      <c r="S663">
        <f t="shared" si="161"/>
        <v>0</v>
      </c>
      <c r="T663">
        <f>C663/Misc!$B$2*60/2/PI()</f>
        <v>3998.552767700919</v>
      </c>
      <c r="U663">
        <f>C663/Misc!$B$2*60/2/PI()*VLOOKUP(E663,Gearing!$B$2:$F$7,5,FALSE)</f>
        <v>8000.0000000002174</v>
      </c>
      <c r="V663">
        <f ca="1">FORECAST(U663,OFFSET(Engine!$E$3:$E$26,MATCH(U663,Engine!$A$3:$A$26,1)-1,0,2),OFFSET(Engine!$A$3:$A$26,MATCH(U663,Engine!$A$3:$A$26,1)-1,0,2))</f>
        <v>590.28680526412131</v>
      </c>
    </row>
    <row r="664" spans="1:22" x14ac:dyDescent="0.25">
      <c r="A664">
        <f t="shared" si="153"/>
        <v>165.25</v>
      </c>
      <c r="B664">
        <f t="shared" si="164"/>
        <v>16945.91796832929</v>
      </c>
      <c r="C664">
        <f t="shared" si="162"/>
        <v>125.61824000000342</v>
      </c>
      <c r="D664">
        <f t="shared" si="163"/>
        <v>2.1394803770817816E-3</v>
      </c>
      <c r="E664">
        <f>MIN(VLOOKUP(C663+0.01,Gearing!$A$2:$F$7,2,TRUE)+1,5)</f>
        <v>5</v>
      </c>
      <c r="F664">
        <f>Misc!$B$4*Misc!$B$5/Misc!$B$2*VLOOKUP(E664,Gearing!$B$2:$F$7,5,FALSE)</f>
        <v>3601.903197661552</v>
      </c>
      <c r="G664">
        <f t="shared" si="151"/>
        <v>10.529705251536832</v>
      </c>
      <c r="H664">
        <f t="shared" si="152"/>
        <v>281.00000000000767</v>
      </c>
      <c r="I664">
        <f t="shared" si="154"/>
        <v>0.19223050000000003</v>
      </c>
      <c r="J664">
        <f t="shared" si="155"/>
        <v>297.02923481572634</v>
      </c>
      <c r="K664">
        <f t="shared" si="156"/>
        <v>-60449399.895567335</v>
      </c>
      <c r="L664">
        <f t="shared" si="165"/>
        <v>16945.938928961379</v>
      </c>
      <c r="M664">
        <f>2*$Y$1*VLOOKUP(E663,Gearing!$B$3:$D$7,3)+B662</f>
        <v>16945.91796832929</v>
      </c>
      <c r="N664">
        <f>2*B663-B662+Misc!$B$6*$Y$1^2</f>
        <v>16946.061414546813</v>
      </c>
      <c r="O664">
        <f t="shared" si="157"/>
        <v>0</v>
      </c>
      <c r="P664">
        <f t="shared" si="158"/>
        <v>0</v>
      </c>
      <c r="Q664">
        <f t="shared" si="159"/>
        <v>0</v>
      </c>
      <c r="R664">
        <f t="shared" si="160"/>
        <v>0</v>
      </c>
      <c r="S664">
        <f t="shared" si="161"/>
        <v>0</v>
      </c>
      <c r="T664">
        <f>C664/Misc!$B$2*60/2/PI()</f>
        <v>3998.552767700919</v>
      </c>
      <c r="U664">
        <f>C664/Misc!$B$2*60/2/PI()*VLOOKUP(E664,Gearing!$B$2:$F$7,5,FALSE)</f>
        <v>8000.0000000002174</v>
      </c>
      <c r="V664">
        <f ca="1">FORECAST(U664,OFFSET(Engine!$E$3:$E$26,MATCH(U664,Engine!$A$3:$A$26,1)-1,0,2),OFFSET(Engine!$A$3:$A$26,MATCH(U664,Engine!$A$3:$A$26,1)-1,0,2))</f>
        <v>590.28680526412131</v>
      </c>
    </row>
    <row r="665" spans="1:22" x14ac:dyDescent="0.25">
      <c r="A665">
        <f t="shared" si="153"/>
        <v>165.5</v>
      </c>
      <c r="B665">
        <f t="shared" si="164"/>
        <v>16977.322595188052</v>
      </c>
      <c r="C665">
        <f t="shared" si="162"/>
        <v>125.61824000000342</v>
      </c>
      <c r="D665">
        <f t="shared" si="163"/>
        <v>-2.1394803770817816E-3</v>
      </c>
      <c r="E665">
        <f>MIN(VLOOKUP(C664+0.01,Gearing!$A$2:$F$7,2,TRUE)+1,5)</f>
        <v>5</v>
      </c>
      <c r="F665">
        <f>Misc!$B$4*Misc!$B$5/Misc!$B$2*VLOOKUP(E665,Gearing!$B$2:$F$7,5,FALSE)</f>
        <v>3601.903197661552</v>
      </c>
      <c r="G665">
        <f t="shared" si="151"/>
        <v>10.54921918196983</v>
      </c>
      <c r="H665">
        <f t="shared" si="152"/>
        <v>281.00000000000767</v>
      </c>
      <c r="I665">
        <f t="shared" si="154"/>
        <v>0.19223050000000003</v>
      </c>
      <c r="J665">
        <f t="shared" si="155"/>
        <v>284.95543197815186</v>
      </c>
      <c r="K665">
        <f t="shared" si="156"/>
        <v>-60458540.180863976</v>
      </c>
      <c r="L665">
        <f t="shared" si="165"/>
        <v>16977.34328933174</v>
      </c>
      <c r="M665">
        <f>2*$Y$1*VLOOKUP(E664,Gearing!$B$3:$D$7,3)+B663</f>
        <v>16977.322595188052</v>
      </c>
      <c r="N665">
        <f>2*B664-B663+Misc!$B$6*$Y$1^2</f>
        <v>16977.465773970529</v>
      </c>
      <c r="O665">
        <f t="shared" si="157"/>
        <v>0</v>
      </c>
      <c r="P665">
        <f t="shared" si="158"/>
        <v>0</v>
      </c>
      <c r="Q665">
        <f t="shared" si="159"/>
        <v>0</v>
      </c>
      <c r="R665">
        <f t="shared" si="160"/>
        <v>0</v>
      </c>
      <c r="S665">
        <f t="shared" si="161"/>
        <v>0</v>
      </c>
      <c r="T665">
        <f>C665/Misc!$B$2*60/2/PI()</f>
        <v>3998.552767700919</v>
      </c>
      <c r="U665">
        <f>C665/Misc!$B$2*60/2/PI()*VLOOKUP(E665,Gearing!$B$2:$F$7,5,FALSE)</f>
        <v>8000.0000000002174</v>
      </c>
      <c r="V665">
        <f ca="1">FORECAST(U665,OFFSET(Engine!$E$3:$E$26,MATCH(U665,Engine!$A$3:$A$26,1)-1,0,2),OFFSET(Engine!$A$3:$A$26,MATCH(U665,Engine!$A$3:$A$26,1)-1,0,2))</f>
        <v>590.28680526412131</v>
      </c>
    </row>
    <row r="666" spans="1:22" x14ac:dyDescent="0.25">
      <c r="A666">
        <f t="shared" si="153"/>
        <v>165.75</v>
      </c>
      <c r="B666">
        <f t="shared" si="164"/>
        <v>17008.727088329291</v>
      </c>
      <c r="C666">
        <f t="shared" si="162"/>
        <v>125.61824000000342</v>
      </c>
      <c r="D666">
        <f t="shared" si="163"/>
        <v>2.1394803770817816E-3</v>
      </c>
      <c r="E666">
        <f>MIN(VLOOKUP(C665+0.01,Gearing!$A$2:$F$7,2,TRUE)+1,5)</f>
        <v>5</v>
      </c>
      <c r="F666">
        <f>Misc!$B$4*Misc!$B$5/Misc!$B$2*VLOOKUP(E666,Gearing!$B$2:$F$7,5,FALSE)</f>
        <v>3601.903197661552</v>
      </c>
      <c r="G666">
        <f t="shared" si="151"/>
        <v>10.568733029314609</v>
      </c>
      <c r="H666">
        <f t="shared" si="152"/>
        <v>281.00000000000767</v>
      </c>
      <c r="I666">
        <f t="shared" si="154"/>
        <v>0.19223050000000003</v>
      </c>
      <c r="J666">
        <f t="shared" si="155"/>
        <v>272.88157773140574</v>
      </c>
      <c r="K666">
        <f t="shared" si="156"/>
        <v>-60467297.693874627</v>
      </c>
      <c r="L666">
        <f t="shared" si="165"/>
        <v>17008.748048961381</v>
      </c>
      <c r="M666">
        <f>2*$Y$1*VLOOKUP(E665,Gearing!$B$3:$D$7,3)+B664</f>
        <v>17008.727088329291</v>
      </c>
      <c r="N666">
        <f>2*B665-B664+Misc!$B$6*$Y$1^2</f>
        <v>17008.870534546815</v>
      </c>
      <c r="O666">
        <f t="shared" si="157"/>
        <v>0</v>
      </c>
      <c r="P666">
        <f t="shared" si="158"/>
        <v>0</v>
      </c>
      <c r="Q666">
        <f t="shared" si="159"/>
        <v>0</v>
      </c>
      <c r="R666">
        <f t="shared" si="160"/>
        <v>0</v>
      </c>
      <c r="S666">
        <f t="shared" si="161"/>
        <v>0</v>
      </c>
      <c r="T666">
        <f>C666/Misc!$B$2*60/2/PI()</f>
        <v>3998.552767700919</v>
      </c>
      <c r="U666">
        <f>C666/Misc!$B$2*60/2/PI()*VLOOKUP(E666,Gearing!$B$2:$F$7,5,FALSE)</f>
        <v>8000.0000000002174</v>
      </c>
      <c r="V666">
        <f ca="1">FORECAST(U666,OFFSET(Engine!$E$3:$E$26,MATCH(U666,Engine!$A$3:$A$26,1)-1,0,2),OFFSET(Engine!$A$3:$A$26,MATCH(U666,Engine!$A$3:$A$26,1)-1,0,2))</f>
        <v>590.28680526412131</v>
      </c>
    </row>
    <row r="667" spans="1:22" x14ac:dyDescent="0.25">
      <c r="A667">
        <f t="shared" si="153"/>
        <v>166</v>
      </c>
      <c r="B667">
        <f t="shared" si="164"/>
        <v>17040.131715188054</v>
      </c>
      <c r="C667">
        <f t="shared" si="162"/>
        <v>125.61824000000342</v>
      </c>
      <c r="D667">
        <f t="shared" si="163"/>
        <v>-2.1394803770817816E-3</v>
      </c>
      <c r="E667">
        <f>MIN(VLOOKUP(C666+0.01,Gearing!$A$2:$F$7,2,TRUE)+1,5)</f>
        <v>5</v>
      </c>
      <c r="F667">
        <f>Misc!$B$4*Misc!$B$5/Misc!$B$2*VLOOKUP(E667,Gearing!$B$2:$F$7,5,FALSE)</f>
        <v>3601.903197661552</v>
      </c>
      <c r="G667">
        <f t="shared" si="151"/>
        <v>10.588246959747607</v>
      </c>
      <c r="H667">
        <f t="shared" si="152"/>
        <v>281.00000000000767</v>
      </c>
      <c r="I667">
        <f t="shared" si="154"/>
        <v>0.19223050000000003</v>
      </c>
      <c r="J667">
        <f t="shared" si="155"/>
        <v>260.80777489383127</v>
      </c>
      <c r="K667">
        <f t="shared" si="156"/>
        <v>-60475679.634239987</v>
      </c>
      <c r="L667">
        <f t="shared" si="165"/>
        <v>17040.152409331742</v>
      </c>
      <c r="M667">
        <f>2*$Y$1*VLOOKUP(E666,Gearing!$B$3:$D$7,3)+B665</f>
        <v>17040.131715188054</v>
      </c>
      <c r="N667">
        <f>2*B666-B665+Misc!$B$6*$Y$1^2</f>
        <v>17040.274893970531</v>
      </c>
      <c r="O667">
        <f t="shared" si="157"/>
        <v>0</v>
      </c>
      <c r="P667">
        <f t="shared" si="158"/>
        <v>0</v>
      </c>
      <c r="Q667">
        <f t="shared" si="159"/>
        <v>0</v>
      </c>
      <c r="R667">
        <f t="shared" si="160"/>
        <v>0</v>
      </c>
      <c r="S667">
        <f t="shared" si="161"/>
        <v>0</v>
      </c>
      <c r="T667">
        <f>C667/Misc!$B$2*60/2/PI()</f>
        <v>3998.552767700919</v>
      </c>
      <c r="U667">
        <f>C667/Misc!$B$2*60/2/PI()*VLOOKUP(E667,Gearing!$B$2:$F$7,5,FALSE)</f>
        <v>8000.0000000002174</v>
      </c>
      <c r="V667">
        <f ca="1">FORECAST(U667,OFFSET(Engine!$E$3:$E$26,MATCH(U667,Engine!$A$3:$A$26,1)-1,0,2),OFFSET(Engine!$A$3:$A$26,MATCH(U667,Engine!$A$3:$A$26,1)-1,0,2))</f>
        <v>590.28680526412131</v>
      </c>
    </row>
    <row r="668" spans="1:22" x14ac:dyDescent="0.25">
      <c r="A668">
        <f t="shared" si="153"/>
        <v>166.25</v>
      </c>
      <c r="B668">
        <f t="shared" si="164"/>
        <v>17071.536208329293</v>
      </c>
      <c r="C668">
        <f t="shared" si="162"/>
        <v>125.61824000000342</v>
      </c>
      <c r="D668">
        <f t="shared" si="163"/>
        <v>2.1394803770817816E-3</v>
      </c>
      <c r="E668">
        <f>MIN(VLOOKUP(C667+0.01,Gearing!$A$2:$F$7,2,TRUE)+1,5)</f>
        <v>5</v>
      </c>
      <c r="F668">
        <f>Misc!$B$4*Misc!$B$5/Misc!$B$2*VLOOKUP(E668,Gearing!$B$2:$F$7,5,FALSE)</f>
        <v>3601.903197661552</v>
      </c>
      <c r="G668">
        <f t="shared" si="151"/>
        <v>10.607760807092388</v>
      </c>
      <c r="H668">
        <f t="shared" si="152"/>
        <v>281.00000000000767</v>
      </c>
      <c r="I668">
        <f t="shared" si="154"/>
        <v>0.19223050000000003</v>
      </c>
      <c r="J668">
        <f t="shared" si="155"/>
        <v>248.73392064708514</v>
      </c>
      <c r="K668">
        <f t="shared" si="156"/>
        <v>-60483678.799090393</v>
      </c>
      <c r="L668">
        <f t="shared" si="165"/>
        <v>17071.557168961383</v>
      </c>
      <c r="M668">
        <f>2*$Y$1*VLOOKUP(E667,Gearing!$B$3:$D$7,3)+B666</f>
        <v>17071.536208329293</v>
      </c>
      <c r="N668">
        <f>2*B667-B666+Misc!$B$6*$Y$1^2</f>
        <v>17071.679654546817</v>
      </c>
      <c r="O668">
        <f t="shared" si="157"/>
        <v>0</v>
      </c>
      <c r="P668">
        <f t="shared" si="158"/>
        <v>0</v>
      </c>
      <c r="Q668">
        <f t="shared" si="159"/>
        <v>0</v>
      </c>
      <c r="R668">
        <f t="shared" si="160"/>
        <v>0</v>
      </c>
      <c r="S668">
        <f t="shared" si="161"/>
        <v>0</v>
      </c>
      <c r="T668">
        <f>C668/Misc!$B$2*60/2/PI()</f>
        <v>3998.552767700919</v>
      </c>
      <c r="U668">
        <f>C668/Misc!$B$2*60/2/PI()*VLOOKUP(E668,Gearing!$B$2:$F$7,5,FALSE)</f>
        <v>8000.0000000002174</v>
      </c>
      <c r="V668">
        <f ca="1">FORECAST(U668,OFFSET(Engine!$E$3:$E$26,MATCH(U668,Engine!$A$3:$A$26,1)-1,0,2),OFFSET(Engine!$A$3:$A$26,MATCH(U668,Engine!$A$3:$A$26,1)-1,0,2))</f>
        <v>590.28680526412131</v>
      </c>
    </row>
    <row r="669" spans="1:22" x14ac:dyDescent="0.25">
      <c r="A669">
        <f t="shared" si="153"/>
        <v>166.5</v>
      </c>
      <c r="B669">
        <f t="shared" si="164"/>
        <v>17102.940835188056</v>
      </c>
      <c r="C669">
        <f t="shared" si="162"/>
        <v>125.61824000000342</v>
      </c>
      <c r="D669">
        <f t="shared" si="163"/>
        <v>-2.1394803770817816E-3</v>
      </c>
      <c r="E669">
        <f>MIN(VLOOKUP(C668+0.01,Gearing!$A$2:$F$7,2,TRUE)+1,5)</f>
        <v>5</v>
      </c>
      <c r="F669">
        <f>Misc!$B$4*Misc!$B$5/Misc!$B$2*VLOOKUP(E669,Gearing!$B$2:$F$7,5,FALSE)</f>
        <v>3601.903197661552</v>
      </c>
      <c r="G669">
        <f t="shared" si="151"/>
        <v>10.627274737525386</v>
      </c>
      <c r="H669">
        <f t="shared" si="152"/>
        <v>281.00000000000767</v>
      </c>
      <c r="I669">
        <f t="shared" si="154"/>
        <v>0.19223050000000003</v>
      </c>
      <c r="J669">
        <f t="shared" si="155"/>
        <v>236.66011780951067</v>
      </c>
      <c r="K669">
        <f t="shared" si="156"/>
        <v>-60491302.394524455</v>
      </c>
      <c r="L669">
        <f t="shared" si="165"/>
        <v>17102.961529331747</v>
      </c>
      <c r="M669">
        <f>2*$Y$1*VLOOKUP(E668,Gearing!$B$3:$D$7,3)+B667</f>
        <v>17102.940835188056</v>
      </c>
      <c r="N669">
        <f>2*B668-B667+Misc!$B$6*$Y$1^2</f>
        <v>17103.084013970532</v>
      </c>
      <c r="O669">
        <f t="shared" si="157"/>
        <v>0</v>
      </c>
      <c r="P669">
        <f t="shared" si="158"/>
        <v>0</v>
      </c>
      <c r="Q669">
        <f t="shared" si="159"/>
        <v>0</v>
      </c>
      <c r="R669">
        <f t="shared" si="160"/>
        <v>0</v>
      </c>
      <c r="S669">
        <f t="shared" si="161"/>
        <v>0</v>
      </c>
      <c r="T669">
        <f>C669/Misc!$B$2*60/2/PI()</f>
        <v>3998.552767700919</v>
      </c>
      <c r="U669">
        <f>C669/Misc!$B$2*60/2/PI()*VLOOKUP(E669,Gearing!$B$2:$F$7,5,FALSE)</f>
        <v>8000.0000000002174</v>
      </c>
      <c r="V669">
        <f ca="1">FORECAST(U669,OFFSET(Engine!$E$3:$E$26,MATCH(U669,Engine!$A$3:$A$26,1)-1,0,2),OFFSET(Engine!$A$3:$A$26,MATCH(U669,Engine!$A$3:$A$26,1)-1,0,2))</f>
        <v>590.28680526412131</v>
      </c>
    </row>
    <row r="670" spans="1:22" x14ac:dyDescent="0.25">
      <c r="A670">
        <f t="shared" si="153"/>
        <v>166.75</v>
      </c>
      <c r="B670">
        <f t="shared" si="164"/>
        <v>17134.345328329295</v>
      </c>
      <c r="C670">
        <f t="shared" si="162"/>
        <v>125.61824000000342</v>
      </c>
      <c r="D670">
        <f t="shared" si="163"/>
        <v>2.1394803770817816E-3</v>
      </c>
      <c r="E670">
        <f>MIN(VLOOKUP(C669+0.01,Gearing!$A$2:$F$7,2,TRUE)+1,5)</f>
        <v>5</v>
      </c>
      <c r="F670">
        <f>Misc!$B$4*Misc!$B$5/Misc!$B$2*VLOOKUP(E670,Gearing!$B$2:$F$7,5,FALSE)</f>
        <v>3601.903197661552</v>
      </c>
      <c r="G670">
        <f t="shared" si="151"/>
        <v>10.646788584870167</v>
      </c>
      <c r="H670">
        <f t="shared" si="152"/>
        <v>281.00000000000767</v>
      </c>
      <c r="I670">
        <f t="shared" si="154"/>
        <v>0.19223050000000003</v>
      </c>
      <c r="J670">
        <f t="shared" si="155"/>
        <v>224.58626356276363</v>
      </c>
      <c r="K670">
        <f t="shared" si="156"/>
        <v>-60498543.211214602</v>
      </c>
      <c r="L670">
        <f t="shared" si="165"/>
        <v>17134.366288961384</v>
      </c>
      <c r="M670">
        <f>2*$Y$1*VLOOKUP(E669,Gearing!$B$3:$D$7,3)+B668</f>
        <v>17134.345328329295</v>
      </c>
      <c r="N670">
        <f>2*B669-B668+Misc!$B$6*$Y$1^2</f>
        <v>17134.488774546819</v>
      </c>
      <c r="O670">
        <f t="shared" si="157"/>
        <v>0</v>
      </c>
      <c r="P670">
        <f t="shared" si="158"/>
        <v>0</v>
      </c>
      <c r="Q670">
        <f t="shared" si="159"/>
        <v>0</v>
      </c>
      <c r="R670">
        <f t="shared" si="160"/>
        <v>0</v>
      </c>
      <c r="S670">
        <f t="shared" si="161"/>
        <v>0</v>
      </c>
      <c r="T670">
        <f>C670/Misc!$B$2*60/2/PI()</f>
        <v>3998.552767700919</v>
      </c>
      <c r="U670">
        <f>C670/Misc!$B$2*60/2/PI()*VLOOKUP(E670,Gearing!$B$2:$F$7,5,FALSE)</f>
        <v>8000.0000000002174</v>
      </c>
      <c r="V670">
        <f ca="1">FORECAST(U670,OFFSET(Engine!$E$3:$E$26,MATCH(U670,Engine!$A$3:$A$26,1)-1,0,2),OFFSET(Engine!$A$3:$A$26,MATCH(U670,Engine!$A$3:$A$26,1)-1,0,2))</f>
        <v>590.28680526412131</v>
      </c>
    </row>
    <row r="671" spans="1:22" x14ac:dyDescent="0.25">
      <c r="A671">
        <f t="shared" si="153"/>
        <v>167</v>
      </c>
      <c r="B671">
        <f t="shared" si="164"/>
        <v>17165.749955188057</v>
      </c>
      <c r="C671">
        <f t="shared" si="162"/>
        <v>125.61824000000342</v>
      </c>
      <c r="D671">
        <f t="shared" si="163"/>
        <v>-2.1394803770817816E-3</v>
      </c>
      <c r="E671">
        <f>MIN(VLOOKUP(C670+0.01,Gearing!$A$2:$F$7,2,TRUE)+1,5)</f>
        <v>5</v>
      </c>
      <c r="F671">
        <f>Misc!$B$4*Misc!$B$5/Misc!$B$2*VLOOKUP(E671,Gearing!$B$2:$F$7,5,FALSE)</f>
        <v>3601.903197661552</v>
      </c>
      <c r="G671">
        <f t="shared" si="151"/>
        <v>10.666302515303165</v>
      </c>
      <c r="H671">
        <f t="shared" si="152"/>
        <v>281.00000000000767</v>
      </c>
      <c r="I671">
        <f t="shared" si="154"/>
        <v>0.19223050000000003</v>
      </c>
      <c r="J671">
        <f t="shared" si="155"/>
        <v>212.51246072519007</v>
      </c>
      <c r="K671">
        <f t="shared" si="156"/>
        <v>-60505408.461717404</v>
      </c>
      <c r="L671">
        <f t="shared" si="165"/>
        <v>17165.770649331746</v>
      </c>
      <c r="M671">
        <f>2*$Y$1*VLOOKUP(E670,Gearing!$B$3:$D$7,3)+B669</f>
        <v>17165.749955188057</v>
      </c>
      <c r="N671">
        <f>2*B670-B669+Misc!$B$6*$Y$1^2</f>
        <v>17165.893133970534</v>
      </c>
      <c r="O671">
        <f t="shared" si="157"/>
        <v>0</v>
      </c>
      <c r="P671">
        <f t="shared" si="158"/>
        <v>0</v>
      </c>
      <c r="Q671">
        <f t="shared" si="159"/>
        <v>0</v>
      </c>
      <c r="R671">
        <f t="shared" si="160"/>
        <v>0</v>
      </c>
      <c r="S671">
        <f t="shared" si="161"/>
        <v>0</v>
      </c>
      <c r="T671">
        <f>C671/Misc!$B$2*60/2/PI()</f>
        <v>3998.552767700919</v>
      </c>
      <c r="U671">
        <f>C671/Misc!$B$2*60/2/PI()*VLOOKUP(E671,Gearing!$B$2:$F$7,5,FALSE)</f>
        <v>8000.0000000002174</v>
      </c>
      <c r="V671">
        <f ca="1">FORECAST(U671,OFFSET(Engine!$E$3:$E$26,MATCH(U671,Engine!$A$3:$A$26,1)-1,0,2),OFFSET(Engine!$A$3:$A$26,MATCH(U671,Engine!$A$3:$A$26,1)-1,0,2))</f>
        <v>590.28680526412131</v>
      </c>
    </row>
    <row r="672" spans="1:22" x14ac:dyDescent="0.25">
      <c r="A672">
        <f t="shared" si="153"/>
        <v>167.25</v>
      </c>
      <c r="B672">
        <f t="shared" si="164"/>
        <v>17197.154448329296</v>
      </c>
      <c r="C672">
        <f t="shared" si="162"/>
        <v>125.61824000000342</v>
      </c>
      <c r="D672">
        <f t="shared" si="163"/>
        <v>2.1394803770817816E-3</v>
      </c>
      <c r="E672">
        <f>MIN(VLOOKUP(C671+0.01,Gearing!$A$2:$F$7,2,TRUE)+1,5)</f>
        <v>5</v>
      </c>
      <c r="F672">
        <f>Misc!$B$4*Misc!$B$5/Misc!$B$2*VLOOKUP(E672,Gearing!$B$2:$F$7,5,FALSE)</f>
        <v>3601.903197661552</v>
      </c>
      <c r="G672">
        <f t="shared" si="151"/>
        <v>10.685816362647946</v>
      </c>
      <c r="H672">
        <f t="shared" si="152"/>
        <v>281.00000000000767</v>
      </c>
      <c r="I672">
        <f t="shared" si="154"/>
        <v>0.19223050000000003</v>
      </c>
      <c r="J672">
        <f t="shared" si="155"/>
        <v>200.43860647844303</v>
      </c>
      <c r="K672">
        <f t="shared" si="156"/>
        <v>-60511890.930247314</v>
      </c>
      <c r="L672">
        <f t="shared" si="165"/>
        <v>17197.175408961386</v>
      </c>
      <c r="M672">
        <f>2*$Y$1*VLOOKUP(E671,Gearing!$B$3:$D$7,3)+B670</f>
        <v>17197.154448329296</v>
      </c>
      <c r="N672">
        <f>2*B671-B670+Misc!$B$6*$Y$1^2</f>
        <v>17197.29789454682</v>
      </c>
      <c r="O672">
        <f t="shared" si="157"/>
        <v>0</v>
      </c>
      <c r="P672">
        <f t="shared" si="158"/>
        <v>0</v>
      </c>
      <c r="Q672">
        <f t="shared" si="159"/>
        <v>0</v>
      </c>
      <c r="R672">
        <f t="shared" si="160"/>
        <v>0</v>
      </c>
      <c r="S672">
        <f t="shared" si="161"/>
        <v>0</v>
      </c>
      <c r="T672">
        <f>C672/Misc!$B$2*60/2/PI()</f>
        <v>3998.552767700919</v>
      </c>
      <c r="U672">
        <f>C672/Misc!$B$2*60/2/PI()*VLOOKUP(E672,Gearing!$B$2:$F$7,5,FALSE)</f>
        <v>8000.0000000002174</v>
      </c>
      <c r="V672">
        <f ca="1">FORECAST(U672,OFFSET(Engine!$E$3:$E$26,MATCH(U672,Engine!$A$3:$A$26,1)-1,0,2),OFFSET(Engine!$A$3:$A$26,MATCH(U672,Engine!$A$3:$A$26,1)-1,0,2))</f>
        <v>590.28680526412131</v>
      </c>
    </row>
    <row r="673" spans="1:22" x14ac:dyDescent="0.25">
      <c r="A673">
        <f t="shared" si="153"/>
        <v>167.5</v>
      </c>
      <c r="B673">
        <f t="shared" si="164"/>
        <v>17228.559075188059</v>
      </c>
      <c r="C673">
        <f t="shared" si="162"/>
        <v>125.61824000000342</v>
      </c>
      <c r="D673">
        <f t="shared" si="163"/>
        <v>-2.1394803770817816E-3</v>
      </c>
      <c r="E673">
        <f>MIN(VLOOKUP(C672+0.01,Gearing!$A$2:$F$7,2,TRUE)+1,5)</f>
        <v>5</v>
      </c>
      <c r="F673">
        <f>Misc!$B$4*Misc!$B$5/Misc!$B$2*VLOOKUP(E673,Gearing!$B$2:$F$7,5,FALSE)</f>
        <v>3601.903197661552</v>
      </c>
      <c r="G673">
        <f t="shared" si="151"/>
        <v>10.705330293080944</v>
      </c>
      <c r="H673">
        <f t="shared" si="152"/>
        <v>281.00000000000767</v>
      </c>
      <c r="I673">
        <f t="shared" si="154"/>
        <v>0.19223050000000003</v>
      </c>
      <c r="J673">
        <f t="shared" si="155"/>
        <v>188.36480364086947</v>
      </c>
      <c r="K673">
        <f t="shared" si="156"/>
        <v>-60517997.83581882</v>
      </c>
      <c r="L673">
        <f t="shared" si="165"/>
        <v>17228.579769331751</v>
      </c>
      <c r="M673">
        <f>2*$Y$1*VLOOKUP(E672,Gearing!$B$3:$D$7,3)+B671</f>
        <v>17228.559075188059</v>
      </c>
      <c r="N673">
        <f>2*B672-B671+Misc!$B$6*$Y$1^2</f>
        <v>17228.702253970536</v>
      </c>
      <c r="O673">
        <f t="shared" si="157"/>
        <v>0</v>
      </c>
      <c r="P673">
        <f t="shared" si="158"/>
        <v>0</v>
      </c>
      <c r="Q673">
        <f t="shared" si="159"/>
        <v>0</v>
      </c>
      <c r="R673">
        <f t="shared" si="160"/>
        <v>0</v>
      </c>
      <c r="S673">
        <f t="shared" si="161"/>
        <v>0</v>
      </c>
      <c r="T673">
        <f>C673/Misc!$B$2*60/2/PI()</f>
        <v>3998.552767700919</v>
      </c>
      <c r="U673">
        <f>C673/Misc!$B$2*60/2/PI()*VLOOKUP(E673,Gearing!$B$2:$F$7,5,FALSE)</f>
        <v>8000.0000000002174</v>
      </c>
      <c r="V673">
        <f ca="1">FORECAST(U673,OFFSET(Engine!$E$3:$E$26,MATCH(U673,Engine!$A$3:$A$26,1)-1,0,2),OFFSET(Engine!$A$3:$A$26,MATCH(U673,Engine!$A$3:$A$26,1)-1,0,2))</f>
        <v>590.28680526412131</v>
      </c>
    </row>
    <row r="674" spans="1:22" x14ac:dyDescent="0.25">
      <c r="A674">
        <f t="shared" si="153"/>
        <v>167.75</v>
      </c>
      <c r="B674">
        <f t="shared" si="164"/>
        <v>17259.963568329298</v>
      </c>
      <c r="C674">
        <f t="shared" si="162"/>
        <v>125.61824000000342</v>
      </c>
      <c r="D674">
        <f t="shared" si="163"/>
        <v>2.1394803770817816E-3</v>
      </c>
      <c r="E674">
        <f>MIN(VLOOKUP(C673+0.01,Gearing!$A$2:$F$7,2,TRUE)+1,5)</f>
        <v>5</v>
      </c>
      <c r="F674">
        <f>Misc!$B$4*Misc!$B$5/Misc!$B$2*VLOOKUP(E674,Gearing!$B$2:$F$7,5,FALSE)</f>
        <v>3601.903197661552</v>
      </c>
      <c r="G674">
        <f t="shared" si="151"/>
        <v>10.724844140425724</v>
      </c>
      <c r="H674">
        <f t="shared" si="152"/>
        <v>281.00000000000767</v>
      </c>
      <c r="I674">
        <f t="shared" si="154"/>
        <v>0.19223050000000003</v>
      </c>
      <c r="J674">
        <f t="shared" si="155"/>
        <v>176.29094939412244</v>
      </c>
      <c r="K674">
        <f t="shared" si="156"/>
        <v>-60523721.956188478</v>
      </c>
      <c r="L674">
        <f t="shared" si="165"/>
        <v>17259.984528961388</v>
      </c>
      <c r="M674">
        <f>2*$Y$1*VLOOKUP(E673,Gearing!$B$3:$D$7,3)+B672</f>
        <v>17259.963568329298</v>
      </c>
      <c r="N674">
        <f>2*B673-B672+Misc!$B$6*$Y$1^2</f>
        <v>17260.107014546822</v>
      </c>
      <c r="O674">
        <f t="shared" si="157"/>
        <v>0</v>
      </c>
      <c r="P674">
        <f t="shared" si="158"/>
        <v>0</v>
      </c>
      <c r="Q674">
        <f t="shared" si="159"/>
        <v>0</v>
      </c>
      <c r="R674">
        <f t="shared" si="160"/>
        <v>0</v>
      </c>
      <c r="S674">
        <f t="shared" si="161"/>
        <v>0</v>
      </c>
      <c r="T674">
        <f>C674/Misc!$B$2*60/2/PI()</f>
        <v>3998.552767700919</v>
      </c>
      <c r="U674">
        <f>C674/Misc!$B$2*60/2/PI()*VLOOKUP(E674,Gearing!$B$2:$F$7,5,FALSE)</f>
        <v>8000.0000000002174</v>
      </c>
      <c r="V674">
        <f ca="1">FORECAST(U674,OFFSET(Engine!$E$3:$E$26,MATCH(U674,Engine!$A$3:$A$26,1)-1,0,2),OFFSET(Engine!$A$3:$A$26,MATCH(U674,Engine!$A$3:$A$26,1)-1,0,2))</f>
        <v>590.28680526412131</v>
      </c>
    </row>
    <row r="675" spans="1:22" x14ac:dyDescent="0.25">
      <c r="A675">
        <f t="shared" si="153"/>
        <v>168</v>
      </c>
      <c r="B675">
        <f t="shared" si="164"/>
        <v>17291.368195188061</v>
      </c>
      <c r="C675">
        <f t="shared" si="162"/>
        <v>125.61824000000342</v>
      </c>
      <c r="D675">
        <f t="shared" si="163"/>
        <v>-2.1394803770817816E-3</v>
      </c>
      <c r="E675">
        <f>MIN(VLOOKUP(C674+0.01,Gearing!$A$2:$F$7,2,TRUE)+1,5)</f>
        <v>5</v>
      </c>
      <c r="F675">
        <f>Misc!$B$4*Misc!$B$5/Misc!$B$2*VLOOKUP(E675,Gearing!$B$2:$F$7,5,FALSE)</f>
        <v>3601.903197661552</v>
      </c>
      <c r="G675">
        <f t="shared" si="151"/>
        <v>10.744358070858722</v>
      </c>
      <c r="H675">
        <f t="shared" si="152"/>
        <v>281.00000000000767</v>
      </c>
      <c r="I675">
        <f t="shared" si="154"/>
        <v>0.19223050000000003</v>
      </c>
      <c r="J675">
        <f t="shared" si="155"/>
        <v>164.21714655654887</v>
      </c>
      <c r="K675">
        <f t="shared" si="156"/>
        <v>-60529070.516828716</v>
      </c>
      <c r="L675">
        <f t="shared" si="165"/>
        <v>17291.388889331749</v>
      </c>
      <c r="M675">
        <f>2*$Y$1*VLOOKUP(E674,Gearing!$B$3:$D$7,3)+B673</f>
        <v>17291.368195188061</v>
      </c>
      <c r="N675">
        <f>2*B674-B673+Misc!$B$6*$Y$1^2</f>
        <v>17291.511373970538</v>
      </c>
      <c r="O675">
        <f t="shared" si="157"/>
        <v>0</v>
      </c>
      <c r="P675">
        <f t="shared" si="158"/>
        <v>0</v>
      </c>
      <c r="Q675">
        <f t="shared" si="159"/>
        <v>0</v>
      </c>
      <c r="R675">
        <f t="shared" si="160"/>
        <v>0</v>
      </c>
      <c r="S675">
        <f t="shared" si="161"/>
        <v>0</v>
      </c>
      <c r="T675">
        <f>C675/Misc!$B$2*60/2/PI()</f>
        <v>3998.552767700919</v>
      </c>
      <c r="U675">
        <f>C675/Misc!$B$2*60/2/PI()*VLOOKUP(E675,Gearing!$B$2:$F$7,5,FALSE)</f>
        <v>8000.0000000002174</v>
      </c>
      <c r="V675">
        <f ca="1">FORECAST(U675,OFFSET(Engine!$E$3:$E$26,MATCH(U675,Engine!$A$3:$A$26,1)-1,0,2),OFFSET(Engine!$A$3:$A$26,MATCH(U675,Engine!$A$3:$A$26,1)-1,0,2))</f>
        <v>590.28680526412131</v>
      </c>
    </row>
    <row r="676" spans="1:22" x14ac:dyDescent="0.25">
      <c r="A676">
        <f t="shared" si="153"/>
        <v>168.25</v>
      </c>
      <c r="B676">
        <f t="shared" si="164"/>
        <v>17322.7726883293</v>
      </c>
      <c r="C676">
        <f t="shared" si="162"/>
        <v>125.61824000000342</v>
      </c>
      <c r="D676">
        <f t="shared" si="163"/>
        <v>2.1394803770817816E-3</v>
      </c>
      <c r="E676">
        <f>MIN(VLOOKUP(C675+0.01,Gearing!$A$2:$F$7,2,TRUE)+1,5)</f>
        <v>5</v>
      </c>
      <c r="F676">
        <f>Misc!$B$4*Misc!$B$5/Misc!$B$2*VLOOKUP(E676,Gearing!$B$2:$F$7,5,FALSE)</f>
        <v>3601.903197661552</v>
      </c>
      <c r="G676">
        <f t="shared" si="151"/>
        <v>10.763871918203504</v>
      </c>
      <c r="H676">
        <f t="shared" si="152"/>
        <v>281.00000000000767</v>
      </c>
      <c r="I676">
        <f t="shared" si="154"/>
        <v>0.19223050000000003</v>
      </c>
      <c r="J676">
        <f t="shared" si="155"/>
        <v>152.14329230980184</v>
      </c>
      <c r="K676">
        <f t="shared" si="156"/>
        <v>-60534036.289038129</v>
      </c>
      <c r="L676">
        <f t="shared" si="165"/>
        <v>17322.793648961389</v>
      </c>
      <c r="M676">
        <f>2*$Y$1*VLOOKUP(E675,Gearing!$B$3:$D$7,3)+B674</f>
        <v>17322.7726883293</v>
      </c>
      <c r="N676">
        <f>2*B675-B674+Misc!$B$6*$Y$1^2</f>
        <v>17322.916134546824</v>
      </c>
      <c r="O676">
        <f t="shared" si="157"/>
        <v>0</v>
      </c>
      <c r="P676">
        <f t="shared" si="158"/>
        <v>0</v>
      </c>
      <c r="Q676">
        <f t="shared" si="159"/>
        <v>0</v>
      </c>
      <c r="R676">
        <f t="shared" si="160"/>
        <v>0</v>
      </c>
      <c r="S676">
        <f t="shared" si="161"/>
        <v>0</v>
      </c>
      <c r="T676">
        <f>C676/Misc!$B$2*60/2/PI()</f>
        <v>3998.552767700919</v>
      </c>
      <c r="U676">
        <f>C676/Misc!$B$2*60/2/PI()*VLOOKUP(E676,Gearing!$B$2:$F$7,5,FALSE)</f>
        <v>8000.0000000002174</v>
      </c>
      <c r="V676">
        <f ca="1">FORECAST(U676,OFFSET(Engine!$E$3:$E$26,MATCH(U676,Engine!$A$3:$A$26,1)-1,0,2),OFFSET(Engine!$A$3:$A$26,MATCH(U676,Engine!$A$3:$A$26,1)-1,0,2))</f>
        <v>590.28680526412131</v>
      </c>
    </row>
    <row r="677" spans="1:22" x14ac:dyDescent="0.25">
      <c r="A677">
        <f t="shared" si="153"/>
        <v>168.5</v>
      </c>
      <c r="B677">
        <f t="shared" si="164"/>
        <v>17354.177315188062</v>
      </c>
      <c r="C677">
        <f t="shared" si="162"/>
        <v>125.61824000000342</v>
      </c>
      <c r="D677">
        <f t="shared" si="163"/>
        <v>-2.1394803770817816E-3</v>
      </c>
      <c r="E677">
        <f>MIN(VLOOKUP(C676+0.01,Gearing!$A$2:$F$7,2,TRUE)+1,5)</f>
        <v>5</v>
      </c>
      <c r="F677">
        <f>Misc!$B$4*Misc!$B$5/Misc!$B$2*VLOOKUP(E677,Gearing!$B$2:$F$7,5,FALSE)</f>
        <v>3601.903197661552</v>
      </c>
      <c r="G677">
        <f t="shared" si="151"/>
        <v>10.783385848636502</v>
      </c>
      <c r="H677">
        <f t="shared" si="152"/>
        <v>281.00000000000767</v>
      </c>
      <c r="I677">
        <f t="shared" si="154"/>
        <v>0.19223050000000003</v>
      </c>
      <c r="J677">
        <f t="shared" si="155"/>
        <v>140.06948947222827</v>
      </c>
      <c r="K677">
        <f t="shared" si="156"/>
        <v>-60538626.504747085</v>
      </c>
      <c r="L677">
        <f t="shared" si="165"/>
        <v>17354.198009331751</v>
      </c>
      <c r="M677">
        <f>2*$Y$1*VLOOKUP(E676,Gearing!$B$3:$D$7,3)+B675</f>
        <v>17354.177315188062</v>
      </c>
      <c r="N677">
        <f>2*B676-B675+Misc!$B$6*$Y$1^2</f>
        <v>17354.320493970539</v>
      </c>
      <c r="O677">
        <f t="shared" si="157"/>
        <v>0</v>
      </c>
      <c r="P677">
        <f t="shared" si="158"/>
        <v>0</v>
      </c>
      <c r="Q677">
        <f t="shared" si="159"/>
        <v>0</v>
      </c>
      <c r="R677">
        <f t="shared" si="160"/>
        <v>0</v>
      </c>
      <c r="S677">
        <f t="shared" si="161"/>
        <v>0</v>
      </c>
      <c r="T677">
        <f>C677/Misc!$B$2*60/2/PI()</f>
        <v>3998.552767700919</v>
      </c>
      <c r="U677">
        <f>C677/Misc!$B$2*60/2/PI()*VLOOKUP(E677,Gearing!$B$2:$F$7,5,FALSE)</f>
        <v>8000.0000000002174</v>
      </c>
      <c r="V677">
        <f ca="1">FORECAST(U677,OFFSET(Engine!$E$3:$E$26,MATCH(U677,Engine!$A$3:$A$26,1)-1,0,2),OFFSET(Engine!$A$3:$A$26,MATCH(U677,Engine!$A$3:$A$26,1)-1,0,2))</f>
        <v>590.28680526412131</v>
      </c>
    </row>
    <row r="678" spans="1:22" x14ac:dyDescent="0.25">
      <c r="A678">
        <f t="shared" si="153"/>
        <v>168.75</v>
      </c>
      <c r="B678">
        <f t="shared" si="164"/>
        <v>17385.581808329302</v>
      </c>
      <c r="C678">
        <f t="shared" si="162"/>
        <v>125.61824000000342</v>
      </c>
      <c r="D678">
        <f t="shared" si="163"/>
        <v>2.1394803770817816E-3</v>
      </c>
      <c r="E678">
        <f>MIN(VLOOKUP(C677+0.01,Gearing!$A$2:$F$7,2,TRUE)+1,5)</f>
        <v>5</v>
      </c>
      <c r="F678">
        <f>Misc!$B$4*Misc!$B$5/Misc!$B$2*VLOOKUP(E678,Gearing!$B$2:$F$7,5,FALSE)</f>
        <v>3601.903197661552</v>
      </c>
      <c r="G678">
        <f t="shared" si="151"/>
        <v>10.802899695981283</v>
      </c>
      <c r="H678">
        <f t="shared" si="152"/>
        <v>281.00000000000767</v>
      </c>
      <c r="I678">
        <f t="shared" si="154"/>
        <v>0.19223050000000003</v>
      </c>
      <c r="J678">
        <f t="shared" si="155"/>
        <v>127.99563522548124</v>
      </c>
      <c r="K678">
        <f t="shared" si="156"/>
        <v>-60542833.928796254</v>
      </c>
      <c r="L678">
        <f t="shared" si="165"/>
        <v>17385.602768961391</v>
      </c>
      <c r="M678">
        <f>2*$Y$1*VLOOKUP(E677,Gearing!$B$3:$D$7,3)+B676</f>
        <v>17385.581808329302</v>
      </c>
      <c r="N678">
        <f>2*B677-B676+Misc!$B$6*$Y$1^2</f>
        <v>17385.725254546825</v>
      </c>
      <c r="O678">
        <f t="shared" si="157"/>
        <v>0</v>
      </c>
      <c r="P678">
        <f t="shared" si="158"/>
        <v>0</v>
      </c>
      <c r="Q678">
        <f t="shared" si="159"/>
        <v>0</v>
      </c>
      <c r="R678">
        <f t="shared" si="160"/>
        <v>0</v>
      </c>
      <c r="S678">
        <f t="shared" si="161"/>
        <v>0</v>
      </c>
      <c r="T678">
        <f>C678/Misc!$B$2*60/2/PI()</f>
        <v>3998.552767700919</v>
      </c>
      <c r="U678">
        <f>C678/Misc!$B$2*60/2/PI()*VLOOKUP(E678,Gearing!$B$2:$F$7,5,FALSE)</f>
        <v>8000.0000000002174</v>
      </c>
      <c r="V678">
        <f ca="1">FORECAST(U678,OFFSET(Engine!$E$3:$E$26,MATCH(U678,Engine!$A$3:$A$26,1)-1,0,2),OFFSET(Engine!$A$3:$A$26,MATCH(U678,Engine!$A$3:$A$26,1)-1,0,2))</f>
        <v>590.28680526412131</v>
      </c>
    </row>
    <row r="679" spans="1:22" x14ac:dyDescent="0.25">
      <c r="A679">
        <f t="shared" si="153"/>
        <v>169</v>
      </c>
      <c r="B679">
        <f t="shared" si="164"/>
        <v>17416.986435188064</v>
      </c>
      <c r="C679">
        <f t="shared" si="162"/>
        <v>125.61824000000342</v>
      </c>
      <c r="D679">
        <f t="shared" si="163"/>
        <v>-2.1394803770817816E-3</v>
      </c>
      <c r="E679">
        <f>MIN(VLOOKUP(C678+0.01,Gearing!$A$2:$F$7,2,TRUE)+1,5)</f>
        <v>5</v>
      </c>
      <c r="F679">
        <f>Misc!$B$4*Misc!$B$5/Misc!$B$2*VLOOKUP(E679,Gearing!$B$2:$F$7,5,FALSE)</f>
        <v>3601.903197661552</v>
      </c>
      <c r="G679">
        <f t="shared" si="151"/>
        <v>10.822413626414281</v>
      </c>
      <c r="H679">
        <f t="shared" si="152"/>
        <v>281.00000000000767</v>
      </c>
      <c r="I679">
        <f t="shared" si="154"/>
        <v>0.19223050000000003</v>
      </c>
      <c r="J679">
        <f t="shared" si="155"/>
        <v>115.92183238790767</v>
      </c>
      <c r="K679">
        <f t="shared" si="156"/>
        <v>-60546665.799573913</v>
      </c>
      <c r="L679">
        <f t="shared" si="165"/>
        <v>17417.007129331756</v>
      </c>
      <c r="M679">
        <f>2*$Y$1*VLOOKUP(E678,Gearing!$B$3:$D$7,3)+B677</f>
        <v>17416.986435188064</v>
      </c>
      <c r="N679">
        <f>2*B678-B677+Misc!$B$6*$Y$1^2</f>
        <v>17417.129613970541</v>
      </c>
      <c r="O679">
        <f t="shared" si="157"/>
        <v>0</v>
      </c>
      <c r="P679">
        <f t="shared" si="158"/>
        <v>0</v>
      </c>
      <c r="Q679">
        <f t="shared" si="159"/>
        <v>0</v>
      </c>
      <c r="R679">
        <f t="shared" si="160"/>
        <v>0</v>
      </c>
      <c r="S679">
        <f t="shared" si="161"/>
        <v>0</v>
      </c>
      <c r="T679">
        <f>C679/Misc!$B$2*60/2/PI()</f>
        <v>3998.552767700919</v>
      </c>
      <c r="U679">
        <f>C679/Misc!$B$2*60/2/PI()*VLOOKUP(E679,Gearing!$B$2:$F$7,5,FALSE)</f>
        <v>8000.0000000002174</v>
      </c>
      <c r="V679">
        <f ca="1">FORECAST(U679,OFFSET(Engine!$E$3:$E$26,MATCH(U679,Engine!$A$3:$A$26,1)-1,0,2),OFFSET(Engine!$A$3:$A$26,MATCH(U679,Engine!$A$3:$A$26,1)-1,0,2))</f>
        <v>590.28680526412131</v>
      </c>
    </row>
    <row r="680" spans="1:22" x14ac:dyDescent="0.25">
      <c r="A680">
        <f t="shared" si="153"/>
        <v>169.25</v>
      </c>
      <c r="B680">
        <f t="shared" si="164"/>
        <v>17448.390928329303</v>
      </c>
      <c r="C680">
        <f t="shared" si="162"/>
        <v>125.61824000000342</v>
      </c>
      <c r="D680">
        <f t="shared" si="163"/>
        <v>2.1394803770817816E-3</v>
      </c>
      <c r="E680">
        <f>MIN(VLOOKUP(C679+0.01,Gearing!$A$2:$F$7,2,TRUE)+1,5)</f>
        <v>5</v>
      </c>
      <c r="F680">
        <f>Misc!$B$4*Misc!$B$5/Misc!$B$2*VLOOKUP(E680,Gearing!$B$2:$F$7,5,FALSE)</f>
        <v>3601.903197661552</v>
      </c>
      <c r="G680">
        <f t="shared" si="151"/>
        <v>10.841927473759062</v>
      </c>
      <c r="H680">
        <f t="shared" si="152"/>
        <v>281.00000000000767</v>
      </c>
      <c r="I680">
        <f t="shared" si="154"/>
        <v>0.19223050000000003</v>
      </c>
      <c r="J680">
        <f t="shared" si="155"/>
        <v>103.84797814116064</v>
      </c>
      <c r="K680">
        <f t="shared" si="156"/>
        <v>-60550114.875462838</v>
      </c>
      <c r="L680">
        <f t="shared" si="165"/>
        <v>17448.411888961393</v>
      </c>
      <c r="M680">
        <f>2*$Y$1*VLOOKUP(E679,Gearing!$B$3:$D$7,3)+B678</f>
        <v>17448.390928329303</v>
      </c>
      <c r="N680">
        <f>2*B679-B678+Misc!$B$6*$Y$1^2</f>
        <v>17448.534374546827</v>
      </c>
      <c r="O680">
        <f t="shared" si="157"/>
        <v>0</v>
      </c>
      <c r="P680">
        <f t="shared" si="158"/>
        <v>0</v>
      </c>
      <c r="Q680">
        <f t="shared" si="159"/>
        <v>0</v>
      </c>
      <c r="R680">
        <f t="shared" si="160"/>
        <v>0</v>
      </c>
      <c r="S680">
        <f t="shared" si="161"/>
        <v>0</v>
      </c>
      <c r="T680">
        <f>C680/Misc!$B$2*60/2/PI()</f>
        <v>3998.552767700919</v>
      </c>
      <c r="U680">
        <f>C680/Misc!$B$2*60/2/PI()*VLOOKUP(E680,Gearing!$B$2:$F$7,5,FALSE)</f>
        <v>8000.0000000002174</v>
      </c>
      <c r="V680">
        <f ca="1">FORECAST(U680,OFFSET(Engine!$E$3:$E$26,MATCH(U680,Engine!$A$3:$A$26,1)-1,0,2),OFFSET(Engine!$A$3:$A$26,MATCH(U680,Engine!$A$3:$A$26,1)-1,0,2))</f>
        <v>590.28680526412131</v>
      </c>
    </row>
    <row r="681" spans="1:22" x14ac:dyDescent="0.25">
      <c r="A681">
        <f t="shared" si="153"/>
        <v>169.5</v>
      </c>
      <c r="B681">
        <f t="shared" si="164"/>
        <v>17479.795555188066</v>
      </c>
      <c r="C681">
        <f t="shared" si="162"/>
        <v>125.61824000000342</v>
      </c>
      <c r="D681">
        <f t="shared" si="163"/>
        <v>-2.1394803770817816E-3</v>
      </c>
      <c r="E681">
        <f>MIN(VLOOKUP(C680+0.01,Gearing!$A$2:$F$7,2,TRUE)+1,5)</f>
        <v>5</v>
      </c>
      <c r="F681">
        <f>Misc!$B$4*Misc!$B$5/Misc!$B$2*VLOOKUP(E681,Gearing!$B$2:$F$7,5,FALSE)</f>
        <v>3601.903197661552</v>
      </c>
      <c r="G681">
        <f t="shared" si="151"/>
        <v>10.861441404192059</v>
      </c>
      <c r="H681">
        <f t="shared" si="152"/>
        <v>281.00000000000767</v>
      </c>
      <c r="I681">
        <f t="shared" si="154"/>
        <v>0.19223050000000003</v>
      </c>
      <c r="J681">
        <f t="shared" si="155"/>
        <v>91.774175303587072</v>
      </c>
      <c r="K681">
        <f t="shared" si="156"/>
        <v>-60553188.401309229</v>
      </c>
      <c r="L681">
        <f t="shared" si="165"/>
        <v>17479.816249331754</v>
      </c>
      <c r="M681">
        <f>2*$Y$1*VLOOKUP(E680,Gearing!$B$3:$D$7,3)+B679</f>
        <v>17479.795555188066</v>
      </c>
      <c r="N681">
        <f>2*B680-B679+Misc!$B$6*$Y$1^2</f>
        <v>17479.938733970543</v>
      </c>
      <c r="O681">
        <f t="shared" si="157"/>
        <v>0</v>
      </c>
      <c r="P681">
        <f t="shared" si="158"/>
        <v>0</v>
      </c>
      <c r="Q681">
        <f t="shared" si="159"/>
        <v>0</v>
      </c>
      <c r="R681">
        <f t="shared" si="160"/>
        <v>0</v>
      </c>
      <c r="S681">
        <f t="shared" si="161"/>
        <v>0</v>
      </c>
      <c r="T681">
        <f>C681/Misc!$B$2*60/2/PI()</f>
        <v>3998.552767700919</v>
      </c>
      <c r="U681">
        <f>C681/Misc!$B$2*60/2/PI()*VLOOKUP(E681,Gearing!$B$2:$F$7,5,FALSE)</f>
        <v>8000.0000000002174</v>
      </c>
      <c r="V681">
        <f ca="1">FORECAST(U681,OFFSET(Engine!$E$3:$E$26,MATCH(U681,Engine!$A$3:$A$26,1)-1,0,2),OFFSET(Engine!$A$3:$A$26,MATCH(U681,Engine!$A$3:$A$26,1)-1,0,2))</f>
        <v>590.28680526412131</v>
      </c>
    </row>
    <row r="682" spans="1:22" x14ac:dyDescent="0.25">
      <c r="A682">
        <f t="shared" si="153"/>
        <v>169.75</v>
      </c>
      <c r="B682">
        <f t="shared" si="164"/>
        <v>17511.200048329305</v>
      </c>
      <c r="C682">
        <f t="shared" si="162"/>
        <v>125.61824000000342</v>
      </c>
      <c r="D682">
        <f t="shared" si="163"/>
        <v>2.1394803770817816E-3</v>
      </c>
      <c r="E682">
        <f>MIN(VLOOKUP(C681+0.01,Gearing!$A$2:$F$7,2,TRUE)+1,5)</f>
        <v>5</v>
      </c>
      <c r="F682">
        <f>Misc!$B$4*Misc!$B$5/Misc!$B$2*VLOOKUP(E682,Gearing!$B$2:$F$7,5,FALSE)</f>
        <v>3601.903197661552</v>
      </c>
      <c r="G682">
        <f t="shared" si="151"/>
        <v>10.880955251536841</v>
      </c>
      <c r="H682">
        <f t="shared" si="152"/>
        <v>281.00000000000767</v>
      </c>
      <c r="I682">
        <f t="shared" si="154"/>
        <v>0.19223050000000003</v>
      </c>
      <c r="J682">
        <f t="shared" si="155"/>
        <v>79.700321056840039</v>
      </c>
      <c r="K682">
        <f t="shared" si="156"/>
        <v>-60555879.129037902</v>
      </c>
      <c r="L682">
        <f t="shared" si="165"/>
        <v>17511.221008961395</v>
      </c>
      <c r="M682">
        <f>2*$Y$1*VLOOKUP(E681,Gearing!$B$3:$D$7,3)+B680</f>
        <v>17511.200048329305</v>
      </c>
      <c r="N682">
        <f>2*B681-B680+Misc!$B$6*$Y$1^2</f>
        <v>17511.343494546829</v>
      </c>
      <c r="O682">
        <f t="shared" si="157"/>
        <v>0</v>
      </c>
      <c r="P682">
        <f t="shared" si="158"/>
        <v>0</v>
      </c>
      <c r="Q682">
        <f t="shared" si="159"/>
        <v>0</v>
      </c>
      <c r="R682">
        <f t="shared" si="160"/>
        <v>0</v>
      </c>
      <c r="S682">
        <f t="shared" si="161"/>
        <v>0</v>
      </c>
      <c r="T682">
        <f>C682/Misc!$B$2*60/2/PI()</f>
        <v>3998.552767700919</v>
      </c>
      <c r="U682">
        <f>C682/Misc!$B$2*60/2/PI()*VLOOKUP(E682,Gearing!$B$2:$F$7,5,FALSE)</f>
        <v>8000.0000000002174</v>
      </c>
      <c r="V682">
        <f ca="1">FORECAST(U682,OFFSET(Engine!$E$3:$E$26,MATCH(U682,Engine!$A$3:$A$26,1)-1,0,2),OFFSET(Engine!$A$3:$A$26,MATCH(U682,Engine!$A$3:$A$26,1)-1,0,2))</f>
        <v>590.28680526412131</v>
      </c>
    </row>
    <row r="683" spans="1:22" x14ac:dyDescent="0.25">
      <c r="A683">
        <f t="shared" si="153"/>
        <v>170</v>
      </c>
      <c r="B683">
        <f t="shared" si="164"/>
        <v>17542.604675188068</v>
      </c>
      <c r="C683">
        <f t="shared" si="162"/>
        <v>125.61824000000342</v>
      </c>
      <c r="D683">
        <f t="shared" si="163"/>
        <v>-2.1394803770817816E-3</v>
      </c>
      <c r="E683">
        <f>MIN(VLOOKUP(C682+0.01,Gearing!$A$2:$F$7,2,TRUE)+1,5)</f>
        <v>5</v>
      </c>
      <c r="F683">
        <f>Misc!$B$4*Misc!$B$5/Misc!$B$2*VLOOKUP(E683,Gearing!$B$2:$F$7,5,FALSE)</f>
        <v>3601.903197661552</v>
      </c>
      <c r="G683">
        <f t="shared" si="151"/>
        <v>10.900469181969839</v>
      </c>
      <c r="H683">
        <f t="shared" si="152"/>
        <v>281.00000000000767</v>
      </c>
      <c r="I683">
        <f t="shared" si="154"/>
        <v>0.19223050000000003</v>
      </c>
      <c r="J683">
        <f t="shared" si="155"/>
        <v>67.626518219266472</v>
      </c>
      <c r="K683">
        <f t="shared" si="156"/>
        <v>-60558194.309953004</v>
      </c>
      <c r="L683">
        <f t="shared" si="165"/>
        <v>17542.625369331756</v>
      </c>
      <c r="M683">
        <f>2*$Y$1*VLOOKUP(E682,Gearing!$B$3:$D$7,3)+B681</f>
        <v>17542.604675188068</v>
      </c>
      <c r="N683">
        <f>2*B682-B681+Misc!$B$6*$Y$1^2</f>
        <v>17542.747853970544</v>
      </c>
      <c r="O683">
        <f t="shared" si="157"/>
        <v>0</v>
      </c>
      <c r="P683">
        <f t="shared" si="158"/>
        <v>0</v>
      </c>
      <c r="Q683">
        <f t="shared" si="159"/>
        <v>0</v>
      </c>
      <c r="R683">
        <f t="shared" si="160"/>
        <v>0</v>
      </c>
      <c r="S683">
        <f t="shared" si="161"/>
        <v>0</v>
      </c>
      <c r="T683">
        <f>C683/Misc!$B$2*60/2/PI()</f>
        <v>3998.552767700919</v>
      </c>
      <c r="U683">
        <f>C683/Misc!$B$2*60/2/PI()*VLOOKUP(E683,Gearing!$B$2:$F$7,5,FALSE)</f>
        <v>8000.0000000002174</v>
      </c>
      <c r="V683">
        <f ca="1">FORECAST(U683,OFFSET(Engine!$E$3:$E$26,MATCH(U683,Engine!$A$3:$A$26,1)-1,0,2),OFFSET(Engine!$A$3:$A$26,MATCH(U683,Engine!$A$3:$A$26,1)-1,0,2))</f>
        <v>590.28680526412131</v>
      </c>
    </row>
    <row r="684" spans="1:22" x14ac:dyDescent="0.25">
      <c r="A684">
        <f t="shared" si="153"/>
        <v>170.25</v>
      </c>
      <c r="B684">
        <f t="shared" si="164"/>
        <v>17574.009168329307</v>
      </c>
      <c r="C684">
        <f t="shared" si="162"/>
        <v>125.61824000000342</v>
      </c>
      <c r="D684">
        <f t="shared" si="163"/>
        <v>2.1394803770817816E-3</v>
      </c>
      <c r="E684">
        <f>MIN(VLOOKUP(C683+0.01,Gearing!$A$2:$F$7,2,TRUE)+1,5)</f>
        <v>5</v>
      </c>
      <c r="F684">
        <f>Misc!$B$4*Misc!$B$5/Misc!$B$2*VLOOKUP(E684,Gearing!$B$2:$F$7,5,FALSE)</f>
        <v>3601.903197661552</v>
      </c>
      <c r="G684">
        <f t="shared" si="151"/>
        <v>10.919983029314619</v>
      </c>
      <c r="H684">
        <f t="shared" si="152"/>
        <v>281.00000000000767</v>
      </c>
      <c r="I684">
        <f t="shared" si="154"/>
        <v>0.19223050000000003</v>
      </c>
      <c r="J684">
        <f t="shared" si="155"/>
        <v>55.55266397251944</v>
      </c>
      <c r="K684">
        <f t="shared" si="156"/>
        <v>-60560126.689521432</v>
      </c>
      <c r="L684">
        <f t="shared" si="165"/>
        <v>17574.030128961396</v>
      </c>
      <c r="M684">
        <f>2*$Y$1*VLOOKUP(E683,Gearing!$B$3:$D$7,3)+B682</f>
        <v>17574.009168329307</v>
      </c>
      <c r="N684">
        <f>2*B683-B682+Misc!$B$6*$Y$1^2</f>
        <v>17574.152614546831</v>
      </c>
      <c r="O684">
        <f t="shared" si="157"/>
        <v>0</v>
      </c>
      <c r="P684">
        <f t="shared" si="158"/>
        <v>0</v>
      </c>
      <c r="Q684">
        <f t="shared" si="159"/>
        <v>0</v>
      </c>
      <c r="R684">
        <f t="shared" si="160"/>
        <v>0</v>
      </c>
      <c r="S684">
        <f t="shared" si="161"/>
        <v>0</v>
      </c>
      <c r="T684">
        <f>C684/Misc!$B$2*60/2/PI()</f>
        <v>3998.552767700919</v>
      </c>
      <c r="U684">
        <f>C684/Misc!$B$2*60/2/PI()*VLOOKUP(E684,Gearing!$B$2:$F$7,5,FALSE)</f>
        <v>8000.0000000002174</v>
      </c>
      <c r="V684">
        <f ca="1">FORECAST(U684,OFFSET(Engine!$E$3:$E$26,MATCH(U684,Engine!$A$3:$A$26,1)-1,0,2),OFFSET(Engine!$A$3:$A$26,MATCH(U684,Engine!$A$3:$A$26,1)-1,0,2))</f>
        <v>590.28680526412131</v>
      </c>
    </row>
    <row r="685" spans="1:22" x14ac:dyDescent="0.25">
      <c r="A685">
        <f t="shared" si="153"/>
        <v>170.5</v>
      </c>
      <c r="B685">
        <f t="shared" si="164"/>
        <v>17605.413795188069</v>
      </c>
      <c r="C685">
        <f t="shared" si="162"/>
        <v>125.61824000000342</v>
      </c>
      <c r="D685">
        <f t="shared" si="163"/>
        <v>-2.1394803770817816E-3</v>
      </c>
      <c r="E685">
        <f>MIN(VLOOKUP(C684+0.01,Gearing!$A$2:$F$7,2,TRUE)+1,5)</f>
        <v>5</v>
      </c>
      <c r="F685">
        <f>Misc!$B$4*Misc!$B$5/Misc!$B$2*VLOOKUP(E685,Gearing!$B$2:$F$7,5,FALSE)</f>
        <v>3601.903197661552</v>
      </c>
      <c r="G685">
        <f t="shared" si="151"/>
        <v>10.939496959747617</v>
      </c>
      <c r="H685">
        <f t="shared" si="152"/>
        <v>281.00000000000767</v>
      </c>
      <c r="I685">
        <f t="shared" si="154"/>
        <v>0.19223050000000003</v>
      </c>
      <c r="J685">
        <f t="shared" si="155"/>
        <v>43.478861134945873</v>
      </c>
      <c r="K685">
        <f t="shared" si="156"/>
        <v>-60561683.52550526</v>
      </c>
      <c r="L685">
        <f t="shared" si="165"/>
        <v>17605.434489331758</v>
      </c>
      <c r="M685">
        <f>2*$Y$1*VLOOKUP(E684,Gearing!$B$3:$D$7,3)+B683</f>
        <v>17605.413795188069</v>
      </c>
      <c r="N685">
        <f>2*B684-B683+Misc!$B$6*$Y$1^2</f>
        <v>17605.556973970546</v>
      </c>
      <c r="O685">
        <f t="shared" si="157"/>
        <v>0</v>
      </c>
      <c r="P685">
        <f t="shared" si="158"/>
        <v>0</v>
      </c>
      <c r="Q685">
        <f t="shared" si="159"/>
        <v>0</v>
      </c>
      <c r="R685">
        <f t="shared" si="160"/>
        <v>0</v>
      </c>
      <c r="S685">
        <f t="shared" si="161"/>
        <v>0</v>
      </c>
      <c r="T685">
        <f>C685/Misc!$B$2*60/2/PI()</f>
        <v>3998.552767700919</v>
      </c>
      <c r="U685">
        <f>C685/Misc!$B$2*60/2/PI()*VLOOKUP(E685,Gearing!$B$2:$F$7,5,FALSE)</f>
        <v>8000.0000000002174</v>
      </c>
      <c r="V685">
        <f ca="1">FORECAST(U685,OFFSET(Engine!$E$3:$E$26,MATCH(U685,Engine!$A$3:$A$26,1)-1,0,2),OFFSET(Engine!$A$3:$A$26,MATCH(U685,Engine!$A$3:$A$26,1)-1,0,2))</f>
        <v>590.28680526412131</v>
      </c>
    </row>
    <row r="686" spans="1:22" x14ac:dyDescent="0.25">
      <c r="A686">
        <f t="shared" si="153"/>
        <v>170.75</v>
      </c>
      <c r="B686">
        <f t="shared" si="164"/>
        <v>17636.818288329308</v>
      </c>
      <c r="C686">
        <f t="shared" si="162"/>
        <v>125.61824000000342</v>
      </c>
      <c r="D686">
        <f t="shared" si="163"/>
        <v>2.1394803770817816E-3</v>
      </c>
      <c r="E686">
        <f>MIN(VLOOKUP(C685+0.01,Gearing!$A$2:$F$7,2,TRUE)+1,5)</f>
        <v>5</v>
      </c>
      <c r="F686">
        <f>Misc!$B$4*Misc!$B$5/Misc!$B$2*VLOOKUP(E686,Gearing!$B$2:$F$7,5,FALSE)</f>
        <v>3601.903197661552</v>
      </c>
      <c r="G686">
        <f t="shared" si="151"/>
        <v>10.959010807092399</v>
      </c>
      <c r="H686">
        <f t="shared" si="152"/>
        <v>281.00000000000767</v>
      </c>
      <c r="I686">
        <f t="shared" si="154"/>
        <v>0.19223050000000003</v>
      </c>
      <c r="J686">
        <f t="shared" si="155"/>
        <v>31.405006888198841</v>
      </c>
      <c r="K686">
        <f t="shared" si="156"/>
        <v>-60562857.556913443</v>
      </c>
      <c r="L686">
        <f t="shared" si="165"/>
        <v>17636.839248961394</v>
      </c>
      <c r="M686">
        <f>2*$Y$1*VLOOKUP(E685,Gearing!$B$3:$D$7,3)+B684</f>
        <v>17636.818288329308</v>
      </c>
      <c r="N686">
        <f>2*B685-B684+Misc!$B$6*$Y$1^2</f>
        <v>17636.961734546832</v>
      </c>
      <c r="O686">
        <f t="shared" si="157"/>
        <v>0</v>
      </c>
      <c r="P686">
        <f t="shared" si="158"/>
        <v>0</v>
      </c>
      <c r="Q686">
        <f t="shared" si="159"/>
        <v>0</v>
      </c>
      <c r="R686">
        <f t="shared" si="160"/>
        <v>0</v>
      </c>
      <c r="S686">
        <f t="shared" si="161"/>
        <v>0</v>
      </c>
      <c r="T686">
        <f>C686/Misc!$B$2*60/2/PI()</f>
        <v>3998.552767700919</v>
      </c>
      <c r="U686">
        <f>C686/Misc!$B$2*60/2/PI()*VLOOKUP(E686,Gearing!$B$2:$F$7,5,FALSE)</f>
        <v>8000.0000000002174</v>
      </c>
      <c r="V686">
        <f ca="1">FORECAST(U686,OFFSET(Engine!$E$3:$E$26,MATCH(U686,Engine!$A$3:$A$26,1)-1,0,2),OFFSET(Engine!$A$3:$A$26,MATCH(U686,Engine!$A$3:$A$26,1)-1,0,2))</f>
        <v>590.28680526412131</v>
      </c>
    </row>
    <row r="687" spans="1:22" x14ac:dyDescent="0.25">
      <c r="A687">
        <f t="shared" si="153"/>
        <v>171</v>
      </c>
      <c r="B687">
        <f t="shared" si="164"/>
        <v>17668.222915188071</v>
      </c>
      <c r="C687">
        <f t="shared" si="162"/>
        <v>125.61824000000342</v>
      </c>
      <c r="D687">
        <f t="shared" si="163"/>
        <v>-2.1394803770817816E-3</v>
      </c>
      <c r="E687">
        <f>MIN(VLOOKUP(C686+0.01,Gearing!$A$2:$F$7,2,TRUE)+1,5)</f>
        <v>5</v>
      </c>
      <c r="F687">
        <f>Misc!$B$4*Misc!$B$5/Misc!$B$2*VLOOKUP(E687,Gearing!$B$2:$F$7,5,FALSE)</f>
        <v>3601.903197661552</v>
      </c>
      <c r="G687">
        <f t="shared" si="151"/>
        <v>10.978524737525397</v>
      </c>
      <c r="H687">
        <f t="shared" si="152"/>
        <v>281.00000000000767</v>
      </c>
      <c r="I687">
        <f t="shared" si="154"/>
        <v>0.19223050000000003</v>
      </c>
      <c r="J687">
        <f t="shared" si="155"/>
        <v>19.331204050625274</v>
      </c>
      <c r="K687">
        <f t="shared" si="156"/>
        <v>-60563656.047965989</v>
      </c>
      <c r="L687">
        <f t="shared" si="165"/>
        <v>17668.243609331759</v>
      </c>
      <c r="M687">
        <f>2*$Y$1*VLOOKUP(E686,Gearing!$B$3:$D$7,3)+B685</f>
        <v>17668.222915188071</v>
      </c>
      <c r="N687">
        <f>2*B686-B685+Misc!$B$6*$Y$1^2</f>
        <v>17668.366093970548</v>
      </c>
      <c r="O687">
        <f t="shared" si="157"/>
        <v>0</v>
      </c>
      <c r="P687">
        <f t="shared" si="158"/>
        <v>0</v>
      </c>
      <c r="Q687">
        <f t="shared" si="159"/>
        <v>0</v>
      </c>
      <c r="R687">
        <f t="shared" si="160"/>
        <v>0</v>
      </c>
      <c r="S687">
        <f t="shared" si="161"/>
        <v>0</v>
      </c>
      <c r="T687">
        <f>C687/Misc!$B$2*60/2/PI()</f>
        <v>3998.552767700919</v>
      </c>
      <c r="U687">
        <f>C687/Misc!$B$2*60/2/PI()*VLOOKUP(E687,Gearing!$B$2:$F$7,5,FALSE)</f>
        <v>8000.0000000002174</v>
      </c>
      <c r="V687">
        <f ca="1">FORECAST(U687,OFFSET(Engine!$E$3:$E$26,MATCH(U687,Engine!$A$3:$A$26,1)-1,0,2),OFFSET(Engine!$A$3:$A$26,MATCH(U687,Engine!$A$3:$A$26,1)-1,0,2))</f>
        <v>590.28680526412131</v>
      </c>
    </row>
    <row r="688" spans="1:22" x14ac:dyDescent="0.25">
      <c r="A688">
        <f t="shared" si="153"/>
        <v>171.25</v>
      </c>
      <c r="B688">
        <f t="shared" si="164"/>
        <v>17699.62740832931</v>
      </c>
      <c r="C688">
        <f t="shared" si="162"/>
        <v>125.61824000000342</v>
      </c>
      <c r="D688">
        <f t="shared" si="163"/>
        <v>2.1394803770817816E-3</v>
      </c>
      <c r="E688">
        <f>MIN(VLOOKUP(C687+0.01,Gearing!$A$2:$F$7,2,TRUE)+1,5)</f>
        <v>5</v>
      </c>
      <c r="F688">
        <f>Misc!$B$4*Misc!$B$5/Misc!$B$2*VLOOKUP(E688,Gearing!$B$2:$F$7,5,FALSE)</f>
        <v>3601.903197661552</v>
      </c>
      <c r="G688">
        <f t="shared" si="151"/>
        <v>10.998038584870176</v>
      </c>
      <c r="H688">
        <f t="shared" si="152"/>
        <v>281.00000000000767</v>
      </c>
      <c r="I688">
        <f t="shared" si="154"/>
        <v>0.19223050000000003</v>
      </c>
      <c r="J688">
        <f t="shared" si="155"/>
        <v>7.2573498038782418</v>
      </c>
      <c r="K688">
        <f t="shared" si="156"/>
        <v>-60564071.731213927</v>
      </c>
      <c r="L688">
        <f t="shared" si="165"/>
        <v>17699.648368961396</v>
      </c>
      <c r="M688">
        <f>2*$Y$1*VLOOKUP(E687,Gearing!$B$3:$D$7,3)+B686</f>
        <v>17699.62740832931</v>
      </c>
      <c r="N688">
        <f>2*B687-B686+Misc!$B$6*$Y$1^2</f>
        <v>17699.770854546834</v>
      </c>
      <c r="O688">
        <f t="shared" si="157"/>
        <v>0</v>
      </c>
      <c r="P688">
        <f t="shared" si="158"/>
        <v>0</v>
      </c>
      <c r="Q688">
        <f t="shared" si="159"/>
        <v>0</v>
      </c>
      <c r="R688">
        <f t="shared" si="160"/>
        <v>0</v>
      </c>
      <c r="S688">
        <f t="shared" si="161"/>
        <v>0</v>
      </c>
      <c r="T688">
        <f>C688/Misc!$B$2*60/2/PI()</f>
        <v>3998.552767700919</v>
      </c>
      <c r="U688">
        <f>C688/Misc!$B$2*60/2/PI()*VLOOKUP(E688,Gearing!$B$2:$F$7,5,FALSE)</f>
        <v>8000.0000000002174</v>
      </c>
      <c r="V688">
        <f ca="1">FORECAST(U688,OFFSET(Engine!$E$3:$E$26,MATCH(U688,Engine!$A$3:$A$26,1)-1,0,2),OFFSET(Engine!$A$3:$A$26,MATCH(U688,Engine!$A$3:$A$26,1)-1,0,2))</f>
        <v>590.28680526412131</v>
      </c>
    </row>
    <row r="689" spans="1:22" x14ac:dyDescent="0.25">
      <c r="A689">
        <f t="shared" si="153"/>
        <v>171.5</v>
      </c>
      <c r="B689">
        <f t="shared" si="164"/>
        <v>17731.032035188073</v>
      </c>
      <c r="C689">
        <f t="shared" si="162"/>
        <v>125.61824000000342</v>
      </c>
      <c r="D689">
        <f t="shared" si="163"/>
        <v>-2.1394803770817816E-3</v>
      </c>
      <c r="E689">
        <f>MIN(VLOOKUP(C688+0.01,Gearing!$A$2:$F$7,2,TRUE)+1,5)</f>
        <v>5</v>
      </c>
      <c r="F689">
        <f>Misc!$B$4*Misc!$B$5/Misc!$B$2*VLOOKUP(E689,Gearing!$B$2:$F$7,5,FALSE)</f>
        <v>3601.903197661552</v>
      </c>
      <c r="G689">
        <f t="shared" si="151"/>
        <v>11.017552515303175</v>
      </c>
      <c r="H689">
        <f t="shared" si="152"/>
        <v>281.00000000000767</v>
      </c>
      <c r="I689">
        <f t="shared" si="154"/>
        <v>0.19223050000000003</v>
      </c>
      <c r="J689">
        <f t="shared" si="155"/>
        <v>-4.8164530336962343</v>
      </c>
      <c r="K689">
        <f t="shared" si="156"/>
        <v>-60564111.877335168</v>
      </c>
      <c r="L689">
        <f t="shared" si="165"/>
        <v>17731.052729331761</v>
      </c>
      <c r="M689">
        <f>2*$Y$1*VLOOKUP(E688,Gearing!$B$3:$D$7,3)+B687</f>
        <v>17731.032035188073</v>
      </c>
      <c r="N689">
        <f>2*B688-B687+Misc!$B$6*$Y$1^2</f>
        <v>17731.17521397055</v>
      </c>
      <c r="O689">
        <f t="shared" si="157"/>
        <v>0</v>
      </c>
      <c r="P689">
        <f t="shared" si="158"/>
        <v>0</v>
      </c>
      <c r="Q689">
        <f t="shared" si="159"/>
        <v>0</v>
      </c>
      <c r="R689">
        <f t="shared" si="160"/>
        <v>0</v>
      </c>
      <c r="S689">
        <f t="shared" si="161"/>
        <v>0</v>
      </c>
      <c r="T689">
        <f>C689/Misc!$B$2*60/2/PI()</f>
        <v>3998.552767700919</v>
      </c>
      <c r="U689">
        <f>C689/Misc!$B$2*60/2/PI()*VLOOKUP(E689,Gearing!$B$2:$F$7,5,FALSE)</f>
        <v>8000.0000000002174</v>
      </c>
      <c r="V689">
        <f ca="1">FORECAST(U689,OFFSET(Engine!$E$3:$E$26,MATCH(U689,Engine!$A$3:$A$26,1)-1,0,2),OFFSET(Engine!$A$3:$A$26,MATCH(U689,Engine!$A$3:$A$26,1)-1,0,2))</f>
        <v>590.28680526412131</v>
      </c>
    </row>
    <row r="690" spans="1:22" x14ac:dyDescent="0.25">
      <c r="A690">
        <f t="shared" si="153"/>
        <v>171.75</v>
      </c>
      <c r="B690">
        <f t="shared" si="164"/>
        <v>17762.436528329312</v>
      </c>
      <c r="C690">
        <f t="shared" si="162"/>
        <v>125.61824000000342</v>
      </c>
      <c r="D690">
        <f t="shared" si="163"/>
        <v>2.1394803770817816E-3</v>
      </c>
      <c r="E690">
        <f>MIN(VLOOKUP(C689+0.01,Gearing!$A$2:$F$7,2,TRUE)+1,5)</f>
        <v>5</v>
      </c>
      <c r="F690">
        <f>Misc!$B$4*Misc!$B$5/Misc!$B$2*VLOOKUP(E690,Gearing!$B$2:$F$7,5,FALSE)</f>
        <v>3601.903197661552</v>
      </c>
      <c r="G690">
        <f t="shared" si="151"/>
        <v>11.037066362647955</v>
      </c>
      <c r="H690">
        <f t="shared" si="152"/>
        <v>281.00000000000767</v>
      </c>
      <c r="I690">
        <f t="shared" si="154"/>
        <v>0.19223050000000003</v>
      </c>
      <c r="J690">
        <f t="shared" si="155"/>
        <v>-16.890307280442357</v>
      </c>
      <c r="K690">
        <f t="shared" si="156"/>
        <v>-60563769.212422863</v>
      </c>
      <c r="L690">
        <f t="shared" si="165"/>
        <v>17762.457488961401</v>
      </c>
      <c r="M690">
        <f>2*$Y$1*VLOOKUP(E689,Gearing!$B$3:$D$7,3)+B688</f>
        <v>17762.436528329312</v>
      </c>
      <c r="N690">
        <f>2*B689-B688+Misc!$B$6*$Y$1^2</f>
        <v>17762.579974546836</v>
      </c>
      <c r="O690">
        <f t="shared" si="157"/>
        <v>0</v>
      </c>
      <c r="P690">
        <f t="shared" si="158"/>
        <v>0</v>
      </c>
      <c r="Q690">
        <f t="shared" si="159"/>
        <v>0</v>
      </c>
      <c r="R690">
        <f t="shared" si="160"/>
        <v>0</v>
      </c>
      <c r="S690">
        <f t="shared" si="161"/>
        <v>0</v>
      </c>
      <c r="T690">
        <f>C690/Misc!$B$2*60/2/PI()</f>
        <v>3998.552767700919</v>
      </c>
      <c r="U690">
        <f>C690/Misc!$B$2*60/2/PI()*VLOOKUP(E690,Gearing!$B$2:$F$7,5,FALSE)</f>
        <v>8000.0000000002174</v>
      </c>
      <c r="V690">
        <f ca="1">FORECAST(U690,OFFSET(Engine!$E$3:$E$26,MATCH(U690,Engine!$A$3:$A$26,1)-1,0,2),OFFSET(Engine!$A$3:$A$26,MATCH(U690,Engine!$A$3:$A$26,1)-1,0,2))</f>
        <v>590.28680526412131</v>
      </c>
    </row>
    <row r="691" spans="1:22" x14ac:dyDescent="0.25">
      <c r="A691">
        <f t="shared" si="153"/>
        <v>172</v>
      </c>
      <c r="B691">
        <f t="shared" si="164"/>
        <v>17793.841155188074</v>
      </c>
      <c r="C691">
        <f t="shared" si="162"/>
        <v>125.61824000000342</v>
      </c>
      <c r="D691">
        <f t="shared" si="163"/>
        <v>-2.1394803770817816E-3</v>
      </c>
      <c r="E691">
        <f>MIN(VLOOKUP(C690+0.01,Gearing!$A$2:$F$7,2,TRUE)+1,5)</f>
        <v>5</v>
      </c>
      <c r="F691">
        <f>Misc!$B$4*Misc!$B$5/Misc!$B$2*VLOOKUP(E691,Gearing!$B$2:$F$7,5,FALSE)</f>
        <v>3601.903197661552</v>
      </c>
      <c r="G691">
        <f t="shared" si="151"/>
        <v>11.056580293080954</v>
      </c>
      <c r="H691">
        <f t="shared" si="152"/>
        <v>281.00000000000767</v>
      </c>
      <c r="I691">
        <f t="shared" si="154"/>
        <v>0.19223050000000003</v>
      </c>
      <c r="J691">
        <f t="shared" si="155"/>
        <v>-28.964110118016833</v>
      </c>
      <c r="K691">
        <f t="shared" si="156"/>
        <v>-60563051.013612844</v>
      </c>
      <c r="L691">
        <f t="shared" si="165"/>
        <v>17793.861849331763</v>
      </c>
      <c r="M691">
        <f>2*$Y$1*VLOOKUP(E690,Gearing!$B$3:$D$7,3)+B689</f>
        <v>17793.841155188074</v>
      </c>
      <c r="N691">
        <f>2*B690-B689+Misc!$B$6*$Y$1^2</f>
        <v>17793.984333970551</v>
      </c>
      <c r="O691">
        <f t="shared" si="157"/>
        <v>0</v>
      </c>
      <c r="P691">
        <f t="shared" si="158"/>
        <v>0</v>
      </c>
      <c r="Q691">
        <f t="shared" si="159"/>
        <v>0</v>
      </c>
      <c r="R691">
        <f t="shared" si="160"/>
        <v>0</v>
      </c>
      <c r="S691">
        <f t="shared" si="161"/>
        <v>0</v>
      </c>
      <c r="T691">
        <f>C691/Misc!$B$2*60/2/PI()</f>
        <v>3998.552767700919</v>
      </c>
      <c r="U691">
        <f>C691/Misc!$B$2*60/2/PI()*VLOOKUP(E691,Gearing!$B$2:$F$7,5,FALSE)</f>
        <v>8000.0000000002174</v>
      </c>
      <c r="V691">
        <f ca="1">FORECAST(U691,OFFSET(Engine!$E$3:$E$26,MATCH(U691,Engine!$A$3:$A$26,1)-1,0,2),OFFSET(Engine!$A$3:$A$26,MATCH(U691,Engine!$A$3:$A$26,1)-1,0,2))</f>
        <v>590.28680526412131</v>
      </c>
    </row>
    <row r="692" spans="1:22" x14ac:dyDescent="0.25">
      <c r="A692">
        <f t="shared" si="153"/>
        <v>172.25</v>
      </c>
      <c r="B692">
        <f t="shared" si="164"/>
        <v>17825.245648329314</v>
      </c>
      <c r="C692">
        <f t="shared" si="162"/>
        <v>125.61824000000342</v>
      </c>
      <c r="D692">
        <f t="shared" si="163"/>
        <v>2.1394803770817816E-3</v>
      </c>
      <c r="E692">
        <f>MIN(VLOOKUP(C691+0.01,Gearing!$A$2:$F$7,2,TRUE)+1,5)</f>
        <v>5</v>
      </c>
      <c r="F692">
        <f>Misc!$B$4*Misc!$B$5/Misc!$B$2*VLOOKUP(E692,Gearing!$B$2:$F$7,5,FALSE)</f>
        <v>3601.903197661552</v>
      </c>
      <c r="G692">
        <f t="shared" si="151"/>
        <v>11.076094140425734</v>
      </c>
      <c r="H692">
        <f t="shared" si="152"/>
        <v>281.00000000000767</v>
      </c>
      <c r="I692">
        <f t="shared" si="154"/>
        <v>0.19223050000000003</v>
      </c>
      <c r="J692">
        <f t="shared" si="155"/>
        <v>-41.037964364762956</v>
      </c>
      <c r="K692">
        <f t="shared" si="156"/>
        <v>-60561950.000540294</v>
      </c>
      <c r="L692">
        <f t="shared" si="165"/>
        <v>17825.266608961403</v>
      </c>
      <c r="M692">
        <f>2*$Y$1*VLOOKUP(E691,Gearing!$B$3:$D$7,3)+B690</f>
        <v>17825.245648329314</v>
      </c>
      <c r="N692">
        <f>2*B691-B690+Misc!$B$6*$Y$1^2</f>
        <v>17825.389094546837</v>
      </c>
      <c r="O692">
        <f t="shared" si="157"/>
        <v>0</v>
      </c>
      <c r="P692">
        <f t="shared" si="158"/>
        <v>0</v>
      </c>
      <c r="Q692">
        <f t="shared" si="159"/>
        <v>0</v>
      </c>
      <c r="R692">
        <f t="shared" si="160"/>
        <v>0</v>
      </c>
      <c r="S692">
        <f t="shared" si="161"/>
        <v>0</v>
      </c>
      <c r="T692">
        <f>C692/Misc!$B$2*60/2/PI()</f>
        <v>3998.552767700919</v>
      </c>
      <c r="U692">
        <f>C692/Misc!$B$2*60/2/PI()*VLOOKUP(E692,Gearing!$B$2:$F$7,5,FALSE)</f>
        <v>8000.0000000002174</v>
      </c>
      <c r="V692">
        <f ca="1">FORECAST(U692,OFFSET(Engine!$E$3:$E$26,MATCH(U692,Engine!$A$3:$A$26,1)-1,0,2),OFFSET(Engine!$A$3:$A$26,MATCH(U692,Engine!$A$3:$A$26,1)-1,0,2))</f>
        <v>590.28680526412131</v>
      </c>
    </row>
    <row r="693" spans="1:22" x14ac:dyDescent="0.25">
      <c r="A693">
        <f t="shared" si="153"/>
        <v>172.5</v>
      </c>
      <c r="B693">
        <f t="shared" si="164"/>
        <v>17856.650275188076</v>
      </c>
      <c r="C693">
        <f t="shared" si="162"/>
        <v>125.61824000000342</v>
      </c>
      <c r="D693">
        <f t="shared" si="163"/>
        <v>-2.1394803770817816E-3</v>
      </c>
      <c r="E693">
        <f>MIN(VLOOKUP(C692+0.01,Gearing!$A$2:$F$7,2,TRUE)+1,5)</f>
        <v>5</v>
      </c>
      <c r="F693">
        <f>Misc!$B$4*Misc!$B$5/Misc!$B$2*VLOOKUP(E693,Gearing!$B$2:$F$7,5,FALSE)</f>
        <v>3601.903197661552</v>
      </c>
      <c r="G693">
        <f t="shared" si="151"/>
        <v>11.095608070858733</v>
      </c>
      <c r="H693">
        <f t="shared" si="152"/>
        <v>281.00000000000767</v>
      </c>
      <c r="I693">
        <f t="shared" si="154"/>
        <v>0.19223050000000003</v>
      </c>
      <c r="J693">
        <f t="shared" si="155"/>
        <v>-53.111767202337433</v>
      </c>
      <c r="K693">
        <f t="shared" si="156"/>
        <v>-60560473.456798978</v>
      </c>
      <c r="L693">
        <f t="shared" si="165"/>
        <v>17856.670969331764</v>
      </c>
      <c r="M693">
        <f>2*$Y$1*VLOOKUP(E692,Gearing!$B$3:$D$7,3)+B691</f>
        <v>17856.650275188076</v>
      </c>
      <c r="N693">
        <f>2*B692-B691+Misc!$B$6*$Y$1^2</f>
        <v>17856.793453970553</v>
      </c>
      <c r="O693">
        <f t="shared" si="157"/>
        <v>0</v>
      </c>
      <c r="P693">
        <f t="shared" si="158"/>
        <v>0</v>
      </c>
      <c r="Q693">
        <f t="shared" si="159"/>
        <v>0</v>
      </c>
      <c r="R693">
        <f t="shared" si="160"/>
        <v>0</v>
      </c>
      <c r="S693">
        <f t="shared" si="161"/>
        <v>0</v>
      </c>
      <c r="T693">
        <f>C693/Misc!$B$2*60/2/PI()</f>
        <v>3998.552767700919</v>
      </c>
      <c r="U693">
        <f>C693/Misc!$B$2*60/2/PI()*VLOOKUP(E693,Gearing!$B$2:$F$7,5,FALSE)</f>
        <v>8000.0000000002174</v>
      </c>
      <c r="V693">
        <f ca="1">FORECAST(U693,OFFSET(Engine!$E$3:$E$26,MATCH(U693,Engine!$A$3:$A$26,1)-1,0,2),OFFSET(Engine!$A$3:$A$26,MATCH(U693,Engine!$A$3:$A$26,1)-1,0,2))</f>
        <v>590.28680526412131</v>
      </c>
    </row>
    <row r="694" spans="1:22" x14ac:dyDescent="0.25">
      <c r="A694">
        <f t="shared" si="153"/>
        <v>172.75</v>
      </c>
      <c r="B694">
        <f t="shared" si="164"/>
        <v>17888.054768329315</v>
      </c>
      <c r="C694">
        <f t="shared" si="162"/>
        <v>125.61824000000342</v>
      </c>
      <c r="D694">
        <f t="shared" si="163"/>
        <v>2.1394803770817816E-3</v>
      </c>
      <c r="E694">
        <f>MIN(VLOOKUP(C693+0.01,Gearing!$A$2:$F$7,2,TRUE)+1,5)</f>
        <v>5</v>
      </c>
      <c r="F694">
        <f>Misc!$B$4*Misc!$B$5/Misc!$B$2*VLOOKUP(E694,Gearing!$B$2:$F$7,5,FALSE)</f>
        <v>3601.903197661552</v>
      </c>
      <c r="G694">
        <f t="shared" si="151"/>
        <v>11.115121918203513</v>
      </c>
      <c r="H694">
        <f t="shared" si="152"/>
        <v>281.00000000000767</v>
      </c>
      <c r="I694">
        <f t="shared" si="154"/>
        <v>0.19223050000000003</v>
      </c>
      <c r="J694">
        <f t="shared" si="155"/>
        <v>-65.185621449083555</v>
      </c>
      <c r="K694">
        <f t="shared" si="156"/>
        <v>-60558614.095566198</v>
      </c>
      <c r="L694">
        <f t="shared" si="165"/>
        <v>17888.075728961401</v>
      </c>
      <c r="M694">
        <f>2*$Y$1*VLOOKUP(E693,Gearing!$B$3:$D$7,3)+B692</f>
        <v>17888.054768329315</v>
      </c>
      <c r="N694">
        <f>2*B693-B692+Misc!$B$6*$Y$1^2</f>
        <v>17888.198214546839</v>
      </c>
      <c r="O694">
        <f t="shared" si="157"/>
        <v>0</v>
      </c>
      <c r="P694">
        <f t="shared" si="158"/>
        <v>0</v>
      </c>
      <c r="Q694">
        <f t="shared" si="159"/>
        <v>0</v>
      </c>
      <c r="R694">
        <f t="shared" si="160"/>
        <v>0</v>
      </c>
      <c r="S694">
        <f t="shared" si="161"/>
        <v>0</v>
      </c>
      <c r="T694">
        <f>C694/Misc!$B$2*60/2/PI()</f>
        <v>3998.552767700919</v>
      </c>
      <c r="U694">
        <f>C694/Misc!$B$2*60/2/PI()*VLOOKUP(E694,Gearing!$B$2:$F$7,5,FALSE)</f>
        <v>8000.0000000002174</v>
      </c>
      <c r="V694">
        <f ca="1">FORECAST(U694,OFFSET(Engine!$E$3:$E$26,MATCH(U694,Engine!$A$3:$A$26,1)-1,0,2),OFFSET(Engine!$A$3:$A$26,MATCH(U694,Engine!$A$3:$A$26,1)-1,0,2))</f>
        <v>590.28680526412131</v>
      </c>
    </row>
    <row r="695" spans="1:22" x14ac:dyDescent="0.25">
      <c r="A695">
        <f t="shared" si="153"/>
        <v>173</v>
      </c>
      <c r="B695">
        <f t="shared" si="164"/>
        <v>17919.459395188078</v>
      </c>
      <c r="C695">
        <f t="shared" si="162"/>
        <v>125.61824000000342</v>
      </c>
      <c r="D695">
        <f t="shared" si="163"/>
        <v>-2.1394803770817816E-3</v>
      </c>
      <c r="E695">
        <f>MIN(VLOOKUP(C694+0.01,Gearing!$A$2:$F$7,2,TRUE)+1,5)</f>
        <v>5</v>
      </c>
      <c r="F695">
        <f>Misc!$B$4*Misc!$B$5/Misc!$B$2*VLOOKUP(E695,Gearing!$B$2:$F$7,5,FALSE)</f>
        <v>3601.903197661552</v>
      </c>
      <c r="G695">
        <f t="shared" si="151"/>
        <v>11.134635848636512</v>
      </c>
      <c r="H695">
        <f t="shared" si="152"/>
        <v>281.00000000000767</v>
      </c>
      <c r="I695">
        <f t="shared" si="154"/>
        <v>0.19223050000000003</v>
      </c>
      <c r="J695">
        <f t="shared" si="155"/>
        <v>-77.259424286658032</v>
      </c>
      <c r="K695">
        <f t="shared" si="156"/>
        <v>-60556379.206893593</v>
      </c>
      <c r="L695">
        <f t="shared" si="165"/>
        <v>17919.48008933177</v>
      </c>
      <c r="M695">
        <f>2*$Y$1*VLOOKUP(E694,Gearing!$B$3:$D$7,3)+B693</f>
        <v>17919.459395188078</v>
      </c>
      <c r="N695">
        <f>2*B694-B693+Misc!$B$6*$Y$1^2</f>
        <v>17919.602573970555</v>
      </c>
      <c r="O695">
        <f t="shared" si="157"/>
        <v>0</v>
      </c>
      <c r="P695">
        <f t="shared" si="158"/>
        <v>0</v>
      </c>
      <c r="Q695">
        <f t="shared" si="159"/>
        <v>0</v>
      </c>
      <c r="R695">
        <f t="shared" si="160"/>
        <v>0</v>
      </c>
      <c r="S695">
        <f t="shared" si="161"/>
        <v>0</v>
      </c>
      <c r="T695">
        <f>C695/Misc!$B$2*60/2/PI()</f>
        <v>3998.552767700919</v>
      </c>
      <c r="U695">
        <f>C695/Misc!$B$2*60/2/PI()*VLOOKUP(E695,Gearing!$B$2:$F$7,5,FALSE)</f>
        <v>8000.0000000002174</v>
      </c>
      <c r="V695">
        <f ca="1">FORECAST(U695,OFFSET(Engine!$E$3:$E$26,MATCH(U695,Engine!$A$3:$A$26,1)-1,0,2),OFFSET(Engine!$A$3:$A$26,MATCH(U695,Engine!$A$3:$A$26,1)-1,0,2))</f>
        <v>590.28680526412131</v>
      </c>
    </row>
    <row r="696" spans="1:22" x14ac:dyDescent="0.25">
      <c r="A696">
        <f t="shared" si="153"/>
        <v>173.25</v>
      </c>
      <c r="B696">
        <f t="shared" si="164"/>
        <v>17950.863888329317</v>
      </c>
      <c r="C696">
        <f t="shared" si="162"/>
        <v>125.61824000000342</v>
      </c>
      <c r="D696">
        <f t="shared" si="163"/>
        <v>2.1394803770817816E-3</v>
      </c>
      <c r="E696">
        <f>MIN(VLOOKUP(C695+0.01,Gearing!$A$2:$F$7,2,TRUE)+1,5)</f>
        <v>5</v>
      </c>
      <c r="F696">
        <f>Misc!$B$4*Misc!$B$5/Misc!$B$2*VLOOKUP(E696,Gearing!$B$2:$F$7,5,FALSE)</f>
        <v>3601.903197661552</v>
      </c>
      <c r="G696">
        <f t="shared" si="151"/>
        <v>11.154149695981291</v>
      </c>
      <c r="H696">
        <f t="shared" si="152"/>
        <v>281.00000000000767</v>
      </c>
      <c r="I696">
        <f t="shared" si="154"/>
        <v>0.19223050000000003</v>
      </c>
      <c r="J696">
        <f t="shared" si="155"/>
        <v>-89.333278533404155</v>
      </c>
      <c r="K696">
        <f t="shared" si="156"/>
        <v>-60553761.497500554</v>
      </c>
      <c r="L696">
        <f t="shared" si="165"/>
        <v>17950.884848961407</v>
      </c>
      <c r="M696">
        <f>2*$Y$1*VLOOKUP(E695,Gearing!$B$3:$D$7,3)+B694</f>
        <v>17950.863888329317</v>
      </c>
      <c r="N696">
        <f>2*B695-B694+Misc!$B$6*$Y$1^2</f>
        <v>17951.007334546841</v>
      </c>
      <c r="O696">
        <f t="shared" si="157"/>
        <v>0</v>
      </c>
      <c r="P696">
        <f t="shared" si="158"/>
        <v>0</v>
      </c>
      <c r="Q696">
        <f t="shared" si="159"/>
        <v>0</v>
      </c>
      <c r="R696">
        <f t="shared" si="160"/>
        <v>0</v>
      </c>
      <c r="S696">
        <f t="shared" si="161"/>
        <v>0</v>
      </c>
      <c r="T696">
        <f>C696/Misc!$B$2*60/2/PI()</f>
        <v>3998.552767700919</v>
      </c>
      <c r="U696">
        <f>C696/Misc!$B$2*60/2/PI()*VLOOKUP(E696,Gearing!$B$2:$F$7,5,FALSE)</f>
        <v>8000.0000000002174</v>
      </c>
      <c r="V696">
        <f ca="1">FORECAST(U696,OFFSET(Engine!$E$3:$E$26,MATCH(U696,Engine!$A$3:$A$26,1)-1,0,2),OFFSET(Engine!$A$3:$A$26,MATCH(U696,Engine!$A$3:$A$26,1)-1,0,2))</f>
        <v>590.28680526412131</v>
      </c>
    </row>
    <row r="697" spans="1:22" x14ac:dyDescent="0.25">
      <c r="A697">
        <f t="shared" si="153"/>
        <v>173.5</v>
      </c>
      <c r="B697">
        <f t="shared" si="164"/>
        <v>17982.26851518808</v>
      </c>
      <c r="C697">
        <f t="shared" si="162"/>
        <v>125.61824000000342</v>
      </c>
      <c r="D697">
        <f t="shared" si="163"/>
        <v>-2.1394803770817816E-3</v>
      </c>
      <c r="E697">
        <f>MIN(VLOOKUP(C696+0.01,Gearing!$A$2:$F$7,2,TRUE)+1,5)</f>
        <v>5</v>
      </c>
      <c r="F697">
        <f>Misc!$B$4*Misc!$B$5/Misc!$B$2*VLOOKUP(E697,Gearing!$B$2:$F$7,5,FALSE)</f>
        <v>3601.903197661552</v>
      </c>
      <c r="G697">
        <f t="shared" si="151"/>
        <v>11.173663626414289</v>
      </c>
      <c r="H697">
        <f t="shared" si="152"/>
        <v>281.00000000000767</v>
      </c>
      <c r="I697">
        <f t="shared" si="154"/>
        <v>0.19223050000000003</v>
      </c>
      <c r="J697">
        <f t="shared" si="155"/>
        <v>-101.40708137097863</v>
      </c>
      <c r="K697">
        <f t="shared" si="156"/>
        <v>-60550768.263896689</v>
      </c>
      <c r="L697">
        <f t="shared" si="165"/>
        <v>17982.289209331768</v>
      </c>
      <c r="M697">
        <f>2*$Y$1*VLOOKUP(E696,Gearing!$B$3:$D$7,3)+B695</f>
        <v>17982.26851518808</v>
      </c>
      <c r="N697">
        <f>2*B696-B695+Misc!$B$6*$Y$1^2</f>
        <v>17982.411693970556</v>
      </c>
      <c r="O697">
        <f t="shared" si="157"/>
        <v>0</v>
      </c>
      <c r="P697">
        <f t="shared" si="158"/>
        <v>0</v>
      </c>
      <c r="Q697">
        <f t="shared" si="159"/>
        <v>0</v>
      </c>
      <c r="R697">
        <f t="shared" si="160"/>
        <v>0</v>
      </c>
      <c r="S697">
        <f t="shared" si="161"/>
        <v>0</v>
      </c>
      <c r="T697">
        <f>C697/Misc!$B$2*60/2/PI()</f>
        <v>3998.552767700919</v>
      </c>
      <c r="U697">
        <f>C697/Misc!$B$2*60/2/PI()*VLOOKUP(E697,Gearing!$B$2:$F$7,5,FALSE)</f>
        <v>8000.0000000002174</v>
      </c>
      <c r="V697">
        <f ca="1">FORECAST(U697,OFFSET(Engine!$E$3:$E$26,MATCH(U697,Engine!$A$3:$A$26,1)-1,0,2),OFFSET(Engine!$A$3:$A$26,MATCH(U697,Engine!$A$3:$A$26,1)-1,0,2))</f>
        <v>590.28680526412131</v>
      </c>
    </row>
    <row r="698" spans="1:22" x14ac:dyDescent="0.25">
      <c r="A698">
        <f t="shared" si="153"/>
        <v>173.75</v>
      </c>
      <c r="B698">
        <f t="shared" si="164"/>
        <v>18013.673008329319</v>
      </c>
      <c r="C698">
        <f t="shared" si="162"/>
        <v>125.61824000000342</v>
      </c>
      <c r="D698">
        <f t="shared" si="163"/>
        <v>2.1394803770817816E-3</v>
      </c>
      <c r="E698">
        <f>MIN(VLOOKUP(C697+0.01,Gearing!$A$2:$F$7,2,TRUE)+1,5)</f>
        <v>5</v>
      </c>
      <c r="F698">
        <f>Misc!$B$4*Misc!$B$5/Misc!$B$2*VLOOKUP(E698,Gearing!$B$2:$F$7,5,FALSE)</f>
        <v>3601.903197661552</v>
      </c>
      <c r="G698">
        <f t="shared" si="151"/>
        <v>11.193177473759071</v>
      </c>
      <c r="H698">
        <f t="shared" si="152"/>
        <v>281.00000000000767</v>
      </c>
      <c r="I698">
        <f t="shared" si="154"/>
        <v>0.19223050000000003</v>
      </c>
      <c r="J698">
        <f t="shared" si="155"/>
        <v>-113.48093561772566</v>
      </c>
      <c r="K698">
        <f t="shared" si="156"/>
        <v>-60547392.20634339</v>
      </c>
      <c r="L698">
        <f t="shared" si="165"/>
        <v>18013.693968961408</v>
      </c>
      <c r="M698">
        <f>2*$Y$1*VLOOKUP(E697,Gearing!$B$3:$D$7,3)+B696</f>
        <v>18013.673008329319</v>
      </c>
      <c r="N698">
        <f>2*B697-B696+Misc!$B$6*$Y$1^2</f>
        <v>18013.816454546843</v>
      </c>
      <c r="O698">
        <f t="shared" si="157"/>
        <v>0</v>
      </c>
      <c r="P698">
        <f t="shared" si="158"/>
        <v>0</v>
      </c>
      <c r="Q698">
        <f t="shared" si="159"/>
        <v>0</v>
      </c>
      <c r="R698">
        <f t="shared" si="160"/>
        <v>0</v>
      </c>
      <c r="S698">
        <f t="shared" si="161"/>
        <v>0</v>
      </c>
      <c r="T698">
        <f>C698/Misc!$B$2*60/2/PI()</f>
        <v>3998.552767700919</v>
      </c>
      <c r="U698">
        <f>C698/Misc!$B$2*60/2/PI()*VLOOKUP(E698,Gearing!$B$2:$F$7,5,FALSE)</f>
        <v>8000.0000000002174</v>
      </c>
      <c r="V698">
        <f ca="1">FORECAST(U698,OFFSET(Engine!$E$3:$E$26,MATCH(U698,Engine!$A$3:$A$26,1)-1,0,2),OFFSET(Engine!$A$3:$A$26,MATCH(U698,Engine!$A$3:$A$26,1)-1,0,2))</f>
        <v>590.28680526412131</v>
      </c>
    </row>
    <row r="699" spans="1:22" x14ac:dyDescent="0.25">
      <c r="A699">
        <f t="shared" si="153"/>
        <v>174</v>
      </c>
      <c r="B699">
        <f t="shared" si="164"/>
        <v>18045.077635188081</v>
      </c>
      <c r="C699">
        <f t="shared" si="162"/>
        <v>125.61824000000342</v>
      </c>
      <c r="D699">
        <f t="shared" si="163"/>
        <v>-2.1394803770817816E-3</v>
      </c>
      <c r="E699">
        <f>MIN(VLOOKUP(C698+0.01,Gearing!$A$2:$F$7,2,TRUE)+1,5)</f>
        <v>5</v>
      </c>
      <c r="F699">
        <f>Misc!$B$4*Misc!$B$5/Misc!$B$2*VLOOKUP(E699,Gearing!$B$2:$F$7,5,FALSE)</f>
        <v>3601.903197661552</v>
      </c>
      <c r="G699">
        <f t="shared" si="151"/>
        <v>11.21269140419207</v>
      </c>
      <c r="H699">
        <f t="shared" si="152"/>
        <v>281.00000000000767</v>
      </c>
      <c r="I699">
        <f t="shared" si="154"/>
        <v>0.19223050000000003</v>
      </c>
      <c r="J699">
        <f t="shared" si="155"/>
        <v>-125.55473845529923</v>
      </c>
      <c r="K699">
        <f t="shared" si="156"/>
        <v>-60543640.627808236</v>
      </c>
      <c r="L699">
        <f t="shared" si="165"/>
        <v>18045.098329331773</v>
      </c>
      <c r="M699">
        <f>2*$Y$1*VLOOKUP(E698,Gearing!$B$3:$D$7,3)+B697</f>
        <v>18045.077635188081</v>
      </c>
      <c r="N699">
        <f>2*B698-B697+Misc!$B$6*$Y$1^2</f>
        <v>18045.220813970558</v>
      </c>
      <c r="O699">
        <f t="shared" si="157"/>
        <v>0</v>
      </c>
      <c r="P699">
        <f t="shared" si="158"/>
        <v>0</v>
      </c>
      <c r="Q699">
        <f t="shared" si="159"/>
        <v>0</v>
      </c>
      <c r="R699">
        <f t="shared" si="160"/>
        <v>0</v>
      </c>
      <c r="S699">
        <f t="shared" si="161"/>
        <v>0</v>
      </c>
      <c r="T699">
        <f>C699/Misc!$B$2*60/2/PI()</f>
        <v>3998.552767700919</v>
      </c>
      <c r="U699">
        <f>C699/Misc!$B$2*60/2/PI()*VLOOKUP(E699,Gearing!$B$2:$F$7,5,FALSE)</f>
        <v>8000.0000000002174</v>
      </c>
      <c r="V699">
        <f ca="1">FORECAST(U699,OFFSET(Engine!$E$3:$E$26,MATCH(U699,Engine!$A$3:$A$26,1)-1,0,2),OFFSET(Engine!$A$3:$A$26,MATCH(U699,Engine!$A$3:$A$26,1)-1,0,2))</f>
        <v>590.28680526412131</v>
      </c>
    </row>
    <row r="700" spans="1:22" x14ac:dyDescent="0.25">
      <c r="A700">
        <f t="shared" si="153"/>
        <v>174.25</v>
      </c>
      <c r="B700">
        <f t="shared" si="164"/>
        <v>18076.48212832932</v>
      </c>
      <c r="C700">
        <f t="shared" si="162"/>
        <v>125.61824000000342</v>
      </c>
      <c r="D700">
        <f t="shared" si="163"/>
        <v>2.1394803770817816E-3</v>
      </c>
      <c r="E700">
        <f>MIN(VLOOKUP(C699+0.01,Gearing!$A$2:$F$7,2,TRUE)+1,5)</f>
        <v>5</v>
      </c>
      <c r="F700">
        <f>Misc!$B$4*Misc!$B$5/Misc!$B$2*VLOOKUP(E700,Gearing!$B$2:$F$7,5,FALSE)</f>
        <v>3601.903197661552</v>
      </c>
      <c r="G700">
        <f t="shared" si="151"/>
        <v>11.23220525153685</v>
      </c>
      <c r="H700">
        <f t="shared" si="152"/>
        <v>281.00000000000767</v>
      </c>
      <c r="I700">
        <f t="shared" si="154"/>
        <v>0.19223050000000003</v>
      </c>
      <c r="J700">
        <f t="shared" si="155"/>
        <v>-137.62859270204626</v>
      </c>
      <c r="K700">
        <f t="shared" si="156"/>
        <v>-60539506.222094692</v>
      </c>
      <c r="L700">
        <f t="shared" si="165"/>
        <v>18076.50308896141</v>
      </c>
      <c r="M700">
        <f>2*$Y$1*VLOOKUP(E699,Gearing!$B$3:$D$7,3)+B698</f>
        <v>18076.48212832932</v>
      </c>
      <c r="N700">
        <f>2*B699-B698+Misc!$B$6*$Y$1^2</f>
        <v>18076.625574546844</v>
      </c>
      <c r="O700">
        <f t="shared" si="157"/>
        <v>0</v>
      </c>
      <c r="P700">
        <f t="shared" si="158"/>
        <v>0</v>
      </c>
      <c r="Q700">
        <f t="shared" si="159"/>
        <v>0</v>
      </c>
      <c r="R700">
        <f t="shared" si="160"/>
        <v>0</v>
      </c>
      <c r="S700">
        <f t="shared" si="161"/>
        <v>0</v>
      </c>
      <c r="T700">
        <f>C700/Misc!$B$2*60/2/PI()</f>
        <v>3998.552767700919</v>
      </c>
      <c r="U700">
        <f>C700/Misc!$B$2*60/2/PI()*VLOOKUP(E700,Gearing!$B$2:$F$7,5,FALSE)</f>
        <v>8000.0000000002174</v>
      </c>
      <c r="V700">
        <f ca="1">FORECAST(U700,OFFSET(Engine!$E$3:$E$26,MATCH(U700,Engine!$A$3:$A$26,1)-1,0,2),OFFSET(Engine!$A$3:$A$26,MATCH(U700,Engine!$A$3:$A$26,1)-1,0,2))</f>
        <v>590.28680526412131</v>
      </c>
    </row>
    <row r="701" spans="1:22" x14ac:dyDescent="0.25">
      <c r="A701">
        <f t="shared" si="153"/>
        <v>174.5</v>
      </c>
      <c r="B701">
        <f t="shared" si="164"/>
        <v>18107.886755188083</v>
      </c>
      <c r="C701">
        <f t="shared" si="162"/>
        <v>-36152.964256658641</v>
      </c>
      <c r="D701">
        <f t="shared" si="163"/>
        <v>-290228.66211274953</v>
      </c>
      <c r="E701">
        <f>MIN(VLOOKUP(C700+0.01,Gearing!$A$2:$F$7,2,TRUE)+1,5)</f>
        <v>5</v>
      </c>
      <c r="F701">
        <f>Misc!$B$4*Misc!$B$5/Misc!$B$2*VLOOKUP(E701,Gearing!$B$2:$F$7,5,FALSE)</f>
        <v>3601.903197661552</v>
      </c>
      <c r="G701">
        <f t="shared" si="151"/>
        <v>11.251719181969849</v>
      </c>
      <c r="H701">
        <f t="shared" si="152"/>
        <v>-80871.877811065322</v>
      </c>
      <c r="I701">
        <f t="shared" si="154"/>
        <v>0.19223050000000003</v>
      </c>
      <c r="J701">
        <f t="shared" si="155"/>
        <v>-149.70239553961983</v>
      </c>
      <c r="K701">
        <f t="shared" si="156"/>
        <v>-60534996.298628271</v>
      </c>
      <c r="L701">
        <f t="shared" si="165"/>
        <v>18107.907449331771</v>
      </c>
      <c r="M701">
        <f>2*$Y$1*VLOOKUP(E700,Gearing!$B$3:$D$7,3)+B699</f>
        <v>18107.886755188083</v>
      </c>
      <c r="N701">
        <f>2*B700-B699+Misc!$B$6*$Y$1^2</f>
        <v>18108.02993397056</v>
      </c>
      <c r="O701">
        <f t="shared" si="157"/>
        <v>0</v>
      </c>
      <c r="P701">
        <f t="shared" si="158"/>
        <v>0</v>
      </c>
      <c r="Q701">
        <f t="shared" si="159"/>
        <v>0</v>
      </c>
      <c r="R701">
        <f t="shared" si="160"/>
        <v>0</v>
      </c>
      <c r="S701">
        <f t="shared" si="161"/>
        <v>0</v>
      </c>
      <c r="T701">
        <f>C701/Misc!$B$2*60/2/PI()</f>
        <v>-1150784.5937743664</v>
      </c>
      <c r="U701">
        <f>C701/Misc!$B$2*60/2/PI()*VLOOKUP(E701,Gearing!$B$2:$F$7,5,FALSE)</f>
        <v>-2302402.2152616456</v>
      </c>
      <c r="V701" t="e">
        <f ca="1">FORECAST(U701,OFFSET(Engine!$E$3:$E$26,MATCH(U701,Engine!$A$3:$A$26,1)-1,0,2),OFFSET(Engine!$A$3:$A$26,MATCH(U701,Engine!$A$3:$A$26,1)-1,0,2))</f>
        <v>#N/A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3"/>
  <sheetViews>
    <sheetView workbookViewId="0">
      <selection activeCell="A9" sqref="A9:B13"/>
    </sheetView>
  </sheetViews>
  <sheetFormatPr defaultColWidth="8.85546875" defaultRowHeight="15" x14ac:dyDescent="0.25"/>
  <cols>
    <col min="6" max="6" width="10.140625" bestFit="1" customWidth="1"/>
  </cols>
  <sheetData>
    <row r="1" spans="1:8" x14ac:dyDescent="0.25">
      <c r="A1" t="s">
        <v>24</v>
      </c>
      <c r="B1" t="s">
        <v>40</v>
      </c>
      <c r="C1" t="s">
        <v>5</v>
      </c>
      <c r="D1" t="s">
        <v>24</v>
      </c>
      <c r="E1" t="s">
        <v>55</v>
      </c>
      <c r="F1" t="s">
        <v>70</v>
      </c>
      <c r="G1" t="s">
        <v>52</v>
      </c>
      <c r="H1" t="s">
        <v>53</v>
      </c>
    </row>
    <row r="2" spans="1:8" x14ac:dyDescent="0.25">
      <c r="A2">
        <f t="shared" ref="A2" si="0">CONVERT(C2,C$1,A$1)</f>
        <v>0</v>
      </c>
      <c r="B2">
        <v>0</v>
      </c>
      <c r="C2">
        <v>0</v>
      </c>
      <c r="D2">
        <v>0</v>
      </c>
      <c r="E2">
        <f>A2/Misc!$B$2*60/2/PI()</f>
        <v>0</v>
      </c>
      <c r="F2">
        <v>0</v>
      </c>
      <c r="G2">
        <v>0</v>
      </c>
    </row>
    <row r="3" spans="1:8" x14ac:dyDescent="0.25">
      <c r="A3">
        <f>CONVERT(C3,C$1,A$1)*G3/Misc!$B$3</f>
        <v>41.574719999999999</v>
      </c>
      <c r="B3">
        <v>1</v>
      </c>
      <c r="C3">
        <f>Non_Linear_Model_With_Slip!$Y6</f>
        <v>93</v>
      </c>
      <c r="D3">
        <f>A3</f>
        <v>41.574719999999999</v>
      </c>
      <c r="E3">
        <f>A3/Misc!$B$2*60/2/PI()</f>
        <v>1323.3644391322966</v>
      </c>
      <c r="F3">
        <f>Misc!$B$3/E3</f>
        <v>6.045197954121722</v>
      </c>
      <c r="G3">
        <f>Non_Linear_Model_With_Slip!Z6</f>
        <v>8000</v>
      </c>
      <c r="H3">
        <f>CONVERT(A3,$A$1,$C$1)</f>
        <v>93</v>
      </c>
    </row>
    <row r="4" spans="1:8" x14ac:dyDescent="0.25">
      <c r="A4">
        <f>CONVERT(C4,C$1,A$1)*G4/Misc!$B$3</f>
        <v>60.797440000000002</v>
      </c>
      <c r="B4">
        <v>2</v>
      </c>
      <c r="C4">
        <f>Non_Linear_Model_With_Slip!$Y7</f>
        <v>136</v>
      </c>
      <c r="D4">
        <f t="shared" ref="D4:D7" si="1">A4</f>
        <v>60.797440000000002</v>
      </c>
      <c r="E4">
        <f>A4/Misc!$B$2*60/2/PI()</f>
        <v>1935.2426206665846</v>
      </c>
      <c r="F4">
        <f>Misc!$B$3/E4</f>
        <v>4.1338486009802944</v>
      </c>
      <c r="G4">
        <f>Non_Linear_Model_With_Slip!Z7</f>
        <v>8000</v>
      </c>
      <c r="H4">
        <f t="shared" ref="H4:H7" si="2">CONVERT(A4,$A$1,$C$1)</f>
        <v>136</v>
      </c>
    </row>
    <row r="5" spans="1:8" x14ac:dyDescent="0.25">
      <c r="A5">
        <f>CONVERT(C5,C$1,A$1)*G5/Misc!$B$3</f>
        <v>91.643199999999993</v>
      </c>
      <c r="B5">
        <v>3</v>
      </c>
      <c r="C5">
        <f>Non_Linear_Model_With_Slip!$Y8</f>
        <v>205</v>
      </c>
      <c r="D5">
        <f t="shared" si="1"/>
        <v>91.643199999999993</v>
      </c>
      <c r="E5">
        <f>A5/Misc!$B$2*60/2/PI()</f>
        <v>2917.0936561518365</v>
      </c>
      <c r="F5">
        <f>Misc!$B$3/E5</f>
        <v>2.7424556572357082</v>
      </c>
      <c r="G5">
        <f>Non_Linear_Model_With_Slip!Z8</f>
        <v>8000</v>
      </c>
      <c r="H5">
        <f t="shared" si="2"/>
        <v>205</v>
      </c>
    </row>
    <row r="6" spans="1:8" x14ac:dyDescent="0.25">
      <c r="A6">
        <f>CONVERT(C6,C$1,A$1)*G6/Misc!$B$3</f>
        <v>109.97184</v>
      </c>
      <c r="B6">
        <v>4</v>
      </c>
      <c r="C6">
        <f>Non_Linear_Model_With_Slip!$Y9</f>
        <v>246</v>
      </c>
      <c r="D6">
        <f t="shared" si="1"/>
        <v>109.97184</v>
      </c>
      <c r="E6">
        <f>A6/Misc!$B$2*60/2/PI()</f>
        <v>3500.5123873822045</v>
      </c>
      <c r="F6">
        <f>Misc!$B$3/E6</f>
        <v>2.2853797143630898</v>
      </c>
      <c r="G6">
        <f>Non_Linear_Model_With_Slip!Z9</f>
        <v>8000</v>
      </c>
      <c r="H6">
        <f t="shared" si="2"/>
        <v>246</v>
      </c>
    </row>
    <row r="7" spans="1:8" x14ac:dyDescent="0.25">
      <c r="A7">
        <f>CONVERT(C7,C$1,A$1)*G7/Misc!$B$3</f>
        <v>125.61824</v>
      </c>
      <c r="B7">
        <v>5</v>
      </c>
      <c r="C7">
        <f>Non_Linear_Model_With_Slip!$Y10</f>
        <v>281</v>
      </c>
      <c r="D7">
        <f t="shared" si="1"/>
        <v>125.61824</v>
      </c>
      <c r="E7">
        <f>A7/Misc!$B$2*60/2/PI()</f>
        <v>3998.5527677008104</v>
      </c>
      <c r="F7">
        <f>Misc!$B$3/E7</f>
        <v>2.00072387805452</v>
      </c>
      <c r="G7">
        <f>Non_Linear_Model_With_Slip!Z10</f>
        <v>8000</v>
      </c>
      <c r="H7">
        <f t="shared" si="2"/>
        <v>281</v>
      </c>
    </row>
    <row r="9" spans="1:8" x14ac:dyDescent="0.25">
      <c r="A9">
        <v>5</v>
      </c>
      <c r="B9">
        <v>2.4700000000000002</v>
      </c>
    </row>
    <row r="10" spans="1:8" x14ac:dyDescent="0.25">
      <c r="A10">
        <v>4</v>
      </c>
      <c r="B10">
        <f>B9*D10/C10</f>
        <v>2.9735565476190482</v>
      </c>
      <c r="C10">
        <v>6720</v>
      </c>
      <c r="D10">
        <v>8090</v>
      </c>
    </row>
    <row r="11" spans="1:8" x14ac:dyDescent="0.25">
      <c r="A11">
        <v>3</v>
      </c>
      <c r="B11">
        <f t="shared" ref="B11:B13" si="3">B10*D11/C11</f>
        <v>4.2146931935817813</v>
      </c>
      <c r="C11">
        <v>5750</v>
      </c>
      <c r="D11">
        <v>8150</v>
      </c>
    </row>
    <row r="12" spans="1:8" x14ac:dyDescent="0.25">
      <c r="A12">
        <v>2</v>
      </c>
      <c r="B12">
        <f t="shared" si="3"/>
        <v>6.2607351621023914</v>
      </c>
      <c r="C12">
        <v>5500</v>
      </c>
      <c r="D12">
        <v>8170</v>
      </c>
    </row>
    <row r="13" spans="1:8" x14ac:dyDescent="0.25">
      <c r="A13">
        <v>1</v>
      </c>
      <c r="B13">
        <f t="shared" si="3"/>
        <v>12.324059756030383</v>
      </c>
      <c r="C13">
        <v>2220</v>
      </c>
      <c r="D13">
        <v>4370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B15" sqref="B15"/>
    </sheetView>
  </sheetViews>
  <sheetFormatPr defaultRowHeight="15" x14ac:dyDescent="0.25"/>
  <sheetData>
    <row r="1" spans="1:10" x14ac:dyDescent="0.25">
      <c r="B1" t="s">
        <v>71</v>
      </c>
      <c r="C1" t="s">
        <v>30</v>
      </c>
      <c r="D1" t="s">
        <v>29</v>
      </c>
      <c r="E1" t="s">
        <v>56</v>
      </c>
      <c r="H1" t="s">
        <v>72</v>
      </c>
      <c r="I1" s="3">
        <v>86</v>
      </c>
      <c r="J1" t="s">
        <v>73</v>
      </c>
    </row>
    <row r="2" spans="1:10" x14ac:dyDescent="0.25">
      <c r="A2" t="s">
        <v>55</v>
      </c>
      <c r="B2" t="s">
        <v>74</v>
      </c>
      <c r="C2" t="s">
        <v>75</v>
      </c>
      <c r="D2" t="s">
        <v>75</v>
      </c>
      <c r="E2" t="s">
        <v>76</v>
      </c>
      <c r="H2" t="s">
        <v>77</v>
      </c>
      <c r="I2" s="3">
        <v>6</v>
      </c>
      <c r="J2" t="s">
        <v>78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H3" t="s">
        <v>79</v>
      </c>
      <c r="I3">
        <f>CONVERT(I2,"C","K")</f>
        <v>279.14999999999998</v>
      </c>
      <c r="J3" t="s">
        <v>80</v>
      </c>
    </row>
    <row r="4" spans="1:10" x14ac:dyDescent="0.25">
      <c r="A4">
        <v>1000</v>
      </c>
      <c r="B4">
        <v>380</v>
      </c>
      <c r="C4">
        <f>B4*A4/5252</f>
        <v>72.353389185072359</v>
      </c>
      <c r="D4">
        <f>CONVERT(C4,$C$1,$D$1)*$I$10</f>
        <v>47081.270233729338</v>
      </c>
      <c r="E4">
        <f t="shared" ref="E4:E27" si="0">D4/(2*PI()*A4/60)*$I$10</f>
        <v>392.3239104988653</v>
      </c>
    </row>
    <row r="5" spans="1:10" x14ac:dyDescent="0.25">
      <c r="A5">
        <v>2000</v>
      </c>
      <c r="B5">
        <v>430</v>
      </c>
      <c r="C5">
        <f>B5*A5/5252</f>
        <v>163.74714394516374</v>
      </c>
      <c r="D5">
        <f t="shared" ref="D5:D27" si="1">CONVERT(C5,$C$1,$D$1)</f>
        <v>122106.22421187212</v>
      </c>
      <c r="E5">
        <f t="shared" si="0"/>
        <v>508.74998849046875</v>
      </c>
      <c r="H5" t="s">
        <v>81</v>
      </c>
    </row>
    <row r="6" spans="1:10" x14ac:dyDescent="0.25">
      <c r="A6">
        <v>3000</v>
      </c>
      <c r="B6">
        <v>470</v>
      </c>
      <c r="C6">
        <f>B6*A6/5252</f>
        <v>268.46915460776847</v>
      </c>
      <c r="D6">
        <f t="shared" si="1"/>
        <v>200197.41411481361</v>
      </c>
      <c r="E6">
        <f t="shared" si="0"/>
        <v>556.07556881516348</v>
      </c>
      <c r="H6" t="s">
        <v>82</v>
      </c>
      <c r="I6" s="4">
        <f>99/I1</f>
        <v>1.1511627906976745</v>
      </c>
    </row>
    <row r="7" spans="1:10" x14ac:dyDescent="0.25">
      <c r="A7">
        <v>4000</v>
      </c>
      <c r="B7">
        <v>495</v>
      </c>
      <c r="C7">
        <f>B7*A7/5252</f>
        <v>376.999238385377</v>
      </c>
      <c r="D7">
        <f t="shared" si="1"/>
        <v>281128.28365058929</v>
      </c>
      <c r="E7">
        <f t="shared" si="0"/>
        <v>585.65405651809772</v>
      </c>
      <c r="H7" t="s">
        <v>83</v>
      </c>
      <c r="I7" s="4">
        <f>I3/298</f>
        <v>0.93674496644295291</v>
      </c>
    </row>
    <row r="8" spans="1:10" x14ac:dyDescent="0.25">
      <c r="A8">
        <v>5000</v>
      </c>
      <c r="B8">
        <v>510</v>
      </c>
      <c r="C8">
        <f>B8*A8/5252</f>
        <v>485.52932216298552</v>
      </c>
      <c r="D8">
        <f t="shared" si="1"/>
        <v>362059.15318636503</v>
      </c>
      <c r="E8">
        <f t="shared" si="0"/>
        <v>603.40114913985826</v>
      </c>
      <c r="H8" t="s">
        <v>84</v>
      </c>
      <c r="I8" s="4">
        <f>I6^1.2*I7^0.5</f>
        <v>1.1459740307770527</v>
      </c>
    </row>
    <row r="9" spans="1:10" x14ac:dyDescent="0.25">
      <c r="A9">
        <v>5800</v>
      </c>
      <c r="B9">
        <v>517</v>
      </c>
      <c r="C9">
        <v>570.9</v>
      </c>
      <c r="D9">
        <f t="shared" si="1"/>
        <v>425720.05668631807</v>
      </c>
      <c r="E9">
        <f t="shared" si="0"/>
        <v>611.63555532887062</v>
      </c>
    </row>
    <row r="10" spans="1:10" x14ac:dyDescent="0.25">
      <c r="A10">
        <v>5900</v>
      </c>
      <c r="B10">
        <v>514.9</v>
      </c>
      <c r="C10">
        <v>578.4</v>
      </c>
      <c r="D10">
        <f t="shared" si="1"/>
        <v>431312.80572318507</v>
      </c>
      <c r="E10">
        <f t="shared" si="0"/>
        <v>609.16781120884627</v>
      </c>
      <c r="H10" t="s">
        <v>85</v>
      </c>
      <c r="I10" s="4">
        <f>1/I8</f>
        <v>0.87262012326922289</v>
      </c>
    </row>
    <row r="11" spans="1:10" x14ac:dyDescent="0.25">
      <c r="A11">
        <v>6000</v>
      </c>
      <c r="B11">
        <v>517.1</v>
      </c>
      <c r="C11">
        <v>590.70000000000005</v>
      </c>
      <c r="D11">
        <f t="shared" si="1"/>
        <v>440484.91414364707</v>
      </c>
      <c r="E11">
        <f t="shared" si="0"/>
        <v>611.75340418346195</v>
      </c>
    </row>
    <row r="12" spans="1:10" x14ac:dyDescent="0.25">
      <c r="A12">
        <v>6100</v>
      </c>
      <c r="B12">
        <v>521.20000000000005</v>
      </c>
      <c r="C12">
        <v>605.29999999999995</v>
      </c>
      <c r="D12">
        <f t="shared" si="1"/>
        <v>451372.13226874813</v>
      </c>
      <c r="E12">
        <f t="shared" si="0"/>
        <v>616.59715017567294</v>
      </c>
    </row>
    <row r="13" spans="1:10" x14ac:dyDescent="0.25">
      <c r="A13">
        <v>6200</v>
      </c>
      <c r="B13">
        <v>524.79999999999995</v>
      </c>
      <c r="C13">
        <v>619.5</v>
      </c>
      <c r="D13">
        <f t="shared" si="1"/>
        <v>461961.07044521644</v>
      </c>
      <c r="E13">
        <f t="shared" si="0"/>
        <v>620.88375283286871</v>
      </c>
    </row>
    <row r="14" spans="1:10" x14ac:dyDescent="0.25">
      <c r="A14">
        <v>6300</v>
      </c>
      <c r="B14">
        <v>527.70000000000005</v>
      </c>
      <c r="C14">
        <v>633</v>
      </c>
      <c r="D14">
        <f t="shared" si="1"/>
        <v>472028.01871157705</v>
      </c>
      <c r="E14">
        <f t="shared" si="0"/>
        <v>624.34384523306721</v>
      </c>
    </row>
    <row r="15" spans="1:10" x14ac:dyDescent="0.25">
      <c r="A15">
        <v>6400</v>
      </c>
      <c r="B15">
        <v>530.6</v>
      </c>
      <c r="C15">
        <v>646.5</v>
      </c>
      <c r="D15">
        <f t="shared" si="1"/>
        <v>482094.96697793773</v>
      </c>
      <c r="E15">
        <f t="shared" si="0"/>
        <v>627.69580974575956</v>
      </c>
    </row>
    <row r="16" spans="1:10" x14ac:dyDescent="0.25">
      <c r="A16">
        <v>6500</v>
      </c>
      <c r="B16">
        <v>534.4</v>
      </c>
      <c r="C16">
        <v>661.4</v>
      </c>
      <c r="D16">
        <f t="shared" si="1"/>
        <v>493205.89506451355</v>
      </c>
      <c r="E16">
        <f t="shared" si="0"/>
        <v>632.28300430041293</v>
      </c>
    </row>
    <row r="17" spans="1:5" x14ac:dyDescent="0.25">
      <c r="A17">
        <v>6600</v>
      </c>
      <c r="B17">
        <v>538.29999999999995</v>
      </c>
      <c r="C17">
        <v>676.5</v>
      </c>
      <c r="D17">
        <f t="shared" si="1"/>
        <v>504465.96312540583</v>
      </c>
      <c r="E17">
        <f t="shared" si="0"/>
        <v>636.91949140482336</v>
      </c>
    </row>
    <row r="18" spans="1:5" x14ac:dyDescent="0.25">
      <c r="A18">
        <v>6700</v>
      </c>
      <c r="B18">
        <v>540.9</v>
      </c>
      <c r="C18">
        <v>690</v>
      </c>
      <c r="D18">
        <f t="shared" si="1"/>
        <v>514532.91139176645</v>
      </c>
      <c r="E18">
        <f t="shared" si="0"/>
        <v>639.93367174274204</v>
      </c>
    </row>
    <row r="19" spans="1:5" x14ac:dyDescent="0.25">
      <c r="A19">
        <v>6800</v>
      </c>
      <c r="B19">
        <v>541.6</v>
      </c>
      <c r="C19">
        <v>701.2</v>
      </c>
      <c r="D19">
        <f t="shared" si="1"/>
        <v>522884.74995348795</v>
      </c>
      <c r="E19">
        <f t="shared" si="0"/>
        <v>640.75745677627299</v>
      </c>
    </row>
    <row r="20" spans="1:5" x14ac:dyDescent="0.25">
      <c r="A20">
        <v>6900</v>
      </c>
      <c r="B20">
        <v>540.4</v>
      </c>
      <c r="C20">
        <v>710</v>
      </c>
      <c r="D20">
        <f t="shared" si="1"/>
        <v>529446.90882341191</v>
      </c>
      <c r="E20">
        <f t="shared" si="0"/>
        <v>639.39602530565526</v>
      </c>
    </row>
    <row r="21" spans="1:5" x14ac:dyDescent="0.25">
      <c r="A21">
        <v>7000</v>
      </c>
      <c r="B21">
        <v>538</v>
      </c>
      <c r="C21">
        <v>717</v>
      </c>
      <c r="D21">
        <f t="shared" si="1"/>
        <v>534666.80792448774</v>
      </c>
      <c r="E21">
        <f t="shared" si="0"/>
        <v>636.47564506934964</v>
      </c>
    </row>
    <row r="22" spans="1:5" x14ac:dyDescent="0.25">
      <c r="A22">
        <v>7100</v>
      </c>
      <c r="B22">
        <v>535.1</v>
      </c>
      <c r="C22">
        <v>723.3</v>
      </c>
      <c r="D22">
        <f t="shared" si="1"/>
        <v>539364.71711545601</v>
      </c>
      <c r="E22">
        <f t="shared" si="0"/>
        <v>633.02489609496217</v>
      </c>
    </row>
    <row r="23" spans="1:5" x14ac:dyDescent="0.25">
      <c r="A23">
        <v>7200</v>
      </c>
      <c r="B23">
        <v>531.6</v>
      </c>
      <c r="C23">
        <v>728.7</v>
      </c>
      <c r="D23">
        <f t="shared" si="1"/>
        <v>543391.49642200035</v>
      </c>
      <c r="E23">
        <f t="shared" si="0"/>
        <v>628.89327017167318</v>
      </c>
    </row>
    <row r="24" spans="1:5" x14ac:dyDescent="0.25">
      <c r="A24">
        <v>7300</v>
      </c>
      <c r="B24">
        <v>526.79999999999995</v>
      </c>
      <c r="C24">
        <v>732.3</v>
      </c>
      <c r="D24">
        <f t="shared" si="1"/>
        <v>546076.01595969649</v>
      </c>
      <c r="E24">
        <f t="shared" si="0"/>
        <v>623.34265760875667</v>
      </c>
    </row>
    <row r="25" spans="1:5" x14ac:dyDescent="0.25">
      <c r="A25">
        <v>7400</v>
      </c>
      <c r="B25">
        <v>521</v>
      </c>
      <c r="C25">
        <v>734.1</v>
      </c>
      <c r="D25">
        <f t="shared" si="1"/>
        <v>547418.27572854457</v>
      </c>
      <c r="E25">
        <f t="shared" si="0"/>
        <v>616.43058489160285</v>
      </c>
    </row>
    <row r="26" spans="1:5" x14ac:dyDescent="0.25">
      <c r="A26">
        <v>7500</v>
      </c>
      <c r="B26">
        <v>514.5</v>
      </c>
      <c r="C26">
        <v>734.8</v>
      </c>
      <c r="D26">
        <f t="shared" si="1"/>
        <v>547940.26563865214</v>
      </c>
      <c r="E26">
        <f t="shared" si="0"/>
        <v>608.79146963806716</v>
      </c>
    </row>
    <row r="27" spans="1:5" x14ac:dyDescent="0.25">
      <c r="A27">
        <v>8000.5</v>
      </c>
      <c r="B27">
        <v>498.9</v>
      </c>
      <c r="C27">
        <f>B27*A27/5252</f>
        <v>759.98656702208677</v>
      </c>
      <c r="D27">
        <f t="shared" si="1"/>
        <v>566721.88543262053</v>
      </c>
      <c r="E27">
        <f t="shared" si="0"/>
        <v>590.26830059975543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C9"/>
  <sheetViews>
    <sheetView workbookViewId="0">
      <selection activeCell="B3" sqref="B3"/>
    </sheetView>
  </sheetViews>
  <sheetFormatPr defaultColWidth="8.85546875" defaultRowHeight="15" x14ac:dyDescent="0.25"/>
  <cols>
    <col min="1" max="1" width="18.42578125" bestFit="1" customWidth="1"/>
  </cols>
  <sheetData>
    <row r="2" spans="1:3" x14ac:dyDescent="0.25">
      <c r="A2" t="s">
        <v>86</v>
      </c>
      <c r="B2" s="3">
        <v>0.3</v>
      </c>
      <c r="C2" s="6" t="s">
        <v>31</v>
      </c>
    </row>
    <row r="3" spans="1:3" x14ac:dyDescent="0.25">
      <c r="A3" t="s">
        <v>87</v>
      </c>
      <c r="B3" s="3">
        <v>8000</v>
      </c>
      <c r="C3" s="6" t="s">
        <v>55</v>
      </c>
    </row>
    <row r="4" spans="1:3" x14ac:dyDescent="0.25">
      <c r="A4" t="s">
        <v>88</v>
      </c>
      <c r="B4" s="3">
        <v>0.85</v>
      </c>
    </row>
    <row r="5" spans="1:3" x14ac:dyDescent="0.25">
      <c r="A5" t="s">
        <v>89</v>
      </c>
      <c r="B5" s="3">
        <v>635.4</v>
      </c>
      <c r="C5" s="6" t="s">
        <v>56</v>
      </c>
    </row>
    <row r="6" spans="1:3" x14ac:dyDescent="0.25">
      <c r="A6" t="s">
        <v>90</v>
      </c>
      <c r="B6" s="3">
        <v>2.2930000000000001</v>
      </c>
      <c r="C6" s="8" t="s">
        <v>32</v>
      </c>
    </row>
    <row r="8" spans="1:3" x14ac:dyDescent="0.25">
      <c r="A8" t="s">
        <v>91</v>
      </c>
      <c r="B8" s="9">
        <v>1700</v>
      </c>
      <c r="C8" s="8" t="s">
        <v>92</v>
      </c>
    </row>
    <row r="9" spans="1:3" x14ac:dyDescent="0.25">
      <c r="A9" t="s">
        <v>42</v>
      </c>
      <c r="B9">
        <f>0.5*Lift!E3*Lift!B12*Lift!B7</f>
        <v>0.19223050000000003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800hp</vt:lpstr>
      <vt:lpstr>1600hp</vt:lpstr>
      <vt:lpstr>Lift</vt:lpstr>
      <vt:lpstr>Linear_Model</vt:lpstr>
      <vt:lpstr>Non_Linear_Model</vt:lpstr>
      <vt:lpstr>Non_Linear_Model_With_Slip</vt:lpstr>
      <vt:lpstr>Non_Linear_Model_With_Slip_Back</vt:lpstr>
      <vt:lpstr>Gearing</vt:lpstr>
      <vt:lpstr>Engine</vt:lpstr>
      <vt:lpstr>Misc</vt:lpstr>
      <vt:lpstr>Velocity_Run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Zaid Khan</dc:creator>
  <cp:keywords/>
  <dc:description/>
  <cp:lastModifiedBy>Zaid Khan</cp:lastModifiedBy>
  <cp:revision/>
  <dcterms:created xsi:type="dcterms:W3CDTF">2015-09-23T04:58:33Z</dcterms:created>
  <dcterms:modified xsi:type="dcterms:W3CDTF">2017-11-10T17:54:32Z</dcterms:modified>
  <cp:category/>
  <cp:contentStatus/>
</cp:coreProperties>
</file>